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trlProps/ctrlProp2.xml" ContentType="application/vnd.ms-excel.controlproperties+xml"/>
  <Override PartName="/xl/ctrlProps/ctrlProp3.xml" ContentType="application/vnd.ms-excel.controlproperties+xml"/>
  <Override PartName="/xl/drawings/drawing11.xml" ContentType="application/vnd.openxmlformats-officedocument.drawing+xml"/>
  <Override PartName="/xl/ctrlProps/ctrlProp4.xml" ContentType="application/vnd.ms-excel.controlproperties+xml"/>
  <Override PartName="/xl/ctrlProps/ctrlProp5.xml" ContentType="application/vnd.ms-excel.controlproperties+xml"/>
  <Override PartName="/xl/comments1.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trlProps/ctrlProp6.xml" ContentType="application/vnd.ms-excel.controlproperties+xml"/>
  <Override PartName="/xl/ctrlProps/ctrlProp7.xml" ContentType="application/vnd.ms-excel.controlproperties+xml"/>
  <Override PartName="/xl/comments2.xml" ContentType="application/vnd.openxmlformats-officedocument.spreadsheetml.comments+xml"/>
  <Override PartName="/xl/drawings/drawing18.xml" ContentType="application/vnd.openxmlformats-officedocument.drawing+xml"/>
  <Override PartName="/xl/ctrlProps/ctrlProp8.xml" ContentType="application/vnd.ms-excel.controlproperties+xml"/>
  <Override PartName="/xl/ctrlProps/ctrlProp9.xml" ContentType="application/vnd.ms-excel.controlproperties+xml"/>
  <Override PartName="/xl/comments3.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trlProps/ctrlProp10.xml" ContentType="application/vnd.ms-excel.controlproperties+xml"/>
  <Override PartName="/xl/ctrlProps/ctrlProp11.xml" ContentType="application/vnd.ms-excel.controlproperties+xml"/>
  <Override PartName="/xl/comments4.xml" ContentType="application/vnd.openxmlformats-officedocument.spreadsheetml.comments+xml"/>
  <Override PartName="/xl/drawings/drawing25.xml" ContentType="application/vnd.openxmlformats-officedocument.drawing+xml"/>
  <Override PartName="/xl/ctrlProps/ctrlProp12.xml" ContentType="application/vnd.ms-excel.controlproperties+xml"/>
  <Override PartName="/xl/ctrlProps/ctrlProp13.xml" ContentType="application/vnd.ms-excel.controlproperties+xml"/>
  <Override PartName="/xl/comments5.xml" ContentType="application/vnd.openxmlformats-officedocument.spreadsheetml.comments+xml"/>
  <Override PartName="/xl/drawings/drawing26.xml" ContentType="application/vnd.openxmlformats-officedocument.drawing+xml"/>
  <Override PartName="/xl/ctrlProps/ctrlProp14.xml" ContentType="application/vnd.ms-excel.controlproperties+xml"/>
  <Override PartName="/xl/ctrlProps/ctrlProp15.xml" ContentType="application/vnd.ms-excel.controlproperties+xml"/>
  <Override PartName="/xl/comments6.xml" ContentType="application/vnd.openxmlformats-officedocument.spreadsheetml.comments+xml"/>
  <Override PartName="/xl/drawings/drawing27.xml" ContentType="application/vnd.openxmlformats-officedocument.drawing+xml"/>
  <Override PartName="/xl/ctrlProps/ctrlProp16.xml" ContentType="application/vnd.ms-excel.controlproperties+xml"/>
  <Override PartName="/xl/ctrlProps/ctrlProp17.xml" ContentType="application/vnd.ms-excel.controlproperties+xml"/>
  <Override PartName="/xl/comments7.xml" ContentType="application/vnd.openxmlformats-officedocument.spreadsheetml.comments+xml"/>
  <Override PartName="/xl/drawings/drawing28.xml" ContentType="application/vnd.openxmlformats-officedocument.drawing+xml"/>
  <Override PartName="/xl/ctrlProps/ctrlProp18.xml" ContentType="application/vnd.ms-excel.controlproperties+xml"/>
  <Override PartName="/xl/drawings/drawing29.xml" ContentType="application/vnd.openxmlformats-officedocument.drawing+xml"/>
  <Override PartName="/xl/ctrlProps/ctrlProp19.xml" ContentType="application/vnd.ms-excel.controlproperties+xml"/>
  <Override PartName="/xl/ctrlProps/ctrlProp20.xml" ContentType="application/vnd.ms-excel.controlproperties+xml"/>
  <Override PartName="/xl/comments8.xml" ContentType="application/vnd.openxmlformats-officedocument.spreadsheetml.comments+xml"/>
  <Override PartName="/xl/drawings/drawing30.xml" ContentType="application/vnd.openxmlformats-officedocument.drawing+xml"/>
  <Override PartName="/xl/ctrlProps/ctrlProp21.xml" ContentType="application/vnd.ms-excel.controlproperties+xml"/>
  <Override PartName="/xl/ctrlProps/ctrlProp22.xml" ContentType="application/vnd.ms-excel.controlproperties+xml"/>
  <Override PartName="/xl/comments9.xml" ContentType="application/vnd.openxmlformats-officedocument.spreadsheetml.comments+xml"/>
  <Override PartName="/xl/drawings/drawing31.xml" ContentType="application/vnd.openxmlformats-officedocument.drawing+xml"/>
  <Override PartName="/xl/ctrlProps/ctrlProp23.xml" ContentType="application/vnd.ms-excel.controlproperties+xml"/>
  <Override PartName="/xl/ctrlProps/ctrlProp24.xml" ContentType="application/vnd.ms-excel.controlproperties+xml"/>
  <Override PartName="/xl/comments10.xml" ContentType="application/vnd.openxmlformats-officedocument.spreadsheetml.comments+xml"/>
  <Override PartName="/xl/drawings/drawing32.xml" ContentType="application/vnd.openxmlformats-officedocument.drawing+xml"/>
  <Override PartName="/xl/ctrlProps/ctrlProp25.xml" ContentType="application/vnd.ms-excel.controlproperties+xml"/>
  <Override PartName="/xl/comments11.xml" ContentType="application/vnd.openxmlformats-officedocument.spreadsheetml.comments+xml"/>
  <Override PartName="/xl/drawings/drawing33.xml" ContentType="application/vnd.openxmlformats-officedocument.drawing+xml"/>
  <Override PartName="/xl/ctrlProps/ctrlProp26.xml" ContentType="application/vnd.ms-excel.controlproperties+xml"/>
  <Override PartName="/xl/ctrlProps/ctrlProp27.xml" ContentType="application/vnd.ms-excel.controlproperties+xml"/>
  <Override PartName="/xl/comments12.xml" ContentType="application/vnd.openxmlformats-officedocument.spreadsheetml.comments+xml"/>
  <Override PartName="/xl/drawings/drawing34.xml" ContentType="application/vnd.openxmlformats-officedocument.drawing+xml"/>
  <Override PartName="/xl/ctrlProps/ctrlProp28.xml" ContentType="application/vnd.ms-excel.controlproperties+xml"/>
  <Override PartName="/xl/ctrlProps/ctrlProp29.xml" ContentType="application/vnd.ms-excel.controlproperties+xml"/>
  <Override PartName="/xl/comments13.xml" ContentType="application/vnd.openxmlformats-officedocument.spreadsheetml.comments+xml"/>
  <Override PartName="/xl/drawings/drawing35.xml" ContentType="application/vnd.openxmlformats-officedocument.drawing+xml"/>
  <Override PartName="/xl/ctrlProps/ctrlProp30.xml" ContentType="application/vnd.ms-excel.controlproperties+xml"/>
  <Override PartName="/xl/ctrlProps/ctrlProp31.xml" ContentType="application/vnd.ms-excel.controlproperties+xml"/>
  <Override PartName="/xl/comments14.xml" ContentType="application/vnd.openxmlformats-officedocument.spreadsheetml.comments+xml"/>
  <Override PartName="/xl/drawings/drawing36.xml" ContentType="application/vnd.openxmlformats-officedocument.drawing+xml"/>
  <Override PartName="/xl/ctrlProps/ctrlProp32.xml" ContentType="application/vnd.ms-excel.controlproperties+xml"/>
  <Override PartName="/xl/comments15.xml" ContentType="application/vnd.openxmlformats-officedocument.spreadsheetml.comments+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trlProps/ctrlProp33.xml" ContentType="application/vnd.ms-excel.controlproperties+xml"/>
  <Override PartName="/xl/ctrlProps/ctrlProp34.xml" ContentType="application/vnd.ms-excel.controlproperties+xml"/>
  <Override PartName="/xl/comments16.xml" ContentType="application/vnd.openxmlformats-officedocument.spreadsheetml.comments+xml"/>
  <Override PartName="/xl/drawings/drawing44.xml" ContentType="application/vnd.openxmlformats-officedocument.drawing+xml"/>
  <Override PartName="/xl/ctrlProps/ctrlProp35.xml" ContentType="application/vnd.ms-excel.controlproperties+xml"/>
  <Override PartName="/xl/ctrlProps/ctrlProp36.xml" ContentType="application/vnd.ms-excel.controlproperties+xml"/>
  <Override PartName="/xl/comments17.xml" ContentType="application/vnd.openxmlformats-officedocument.spreadsheetml.comments+xml"/>
  <Override PartName="/xl/drawings/drawing45.xml" ContentType="application/vnd.openxmlformats-officedocument.drawing+xml"/>
  <Override PartName="/xl/ctrlProps/ctrlProp37.xml" ContentType="application/vnd.ms-excel.controlproperties+xml"/>
  <Override PartName="/xl/ctrlProps/ctrlProp38.xml" ContentType="application/vnd.ms-excel.controlproperties+xml"/>
  <Override PartName="/xl/comments18.xml" ContentType="application/vnd.openxmlformats-officedocument.spreadsheetml.comments+xml"/>
  <Override PartName="/xl/drawings/drawing46.xml" ContentType="application/vnd.openxmlformats-officedocument.drawing+xml"/>
  <Override PartName="/xl/ctrlProps/ctrlProp39.xml" ContentType="application/vnd.ms-excel.controlproperties+xml"/>
  <Override PartName="/xl/ctrlProps/ctrlProp40.xml" ContentType="application/vnd.ms-excel.controlproperties+xml"/>
  <Override PartName="/xl/comments19.xml" ContentType="application/vnd.openxmlformats-officedocument.spreadsheetml.comments+xml"/>
  <Override PartName="/xl/drawings/drawing47.xml" ContentType="application/vnd.openxmlformats-officedocument.drawing+xml"/>
  <Override PartName="/xl/ctrlProps/ctrlProp41.xml" ContentType="application/vnd.ms-excel.controlproperties+xml"/>
  <Override PartName="/xl/drawings/drawing48.xml" ContentType="application/vnd.openxmlformats-officedocument.drawing+xml"/>
  <Override PartName="/xl/ctrlProps/ctrlProp42.xml" ContentType="application/vnd.ms-excel.controlproperties+xml"/>
  <Override PartName="/xl/ctrlProps/ctrlProp43.xml" ContentType="application/vnd.ms-excel.controlproperties+xml"/>
  <Override PartName="/xl/comments20.xml" ContentType="application/vnd.openxmlformats-officedocument.spreadsheetml.comments+xml"/>
  <Override PartName="/xl/drawings/drawing49.xml" ContentType="application/vnd.openxmlformats-officedocument.drawing+xml"/>
  <Override PartName="/xl/ctrlProps/ctrlProp44.xml" ContentType="application/vnd.ms-excel.controlproperties+xml"/>
  <Override PartName="/xl/ctrlProps/ctrlProp45.xml" ContentType="application/vnd.ms-excel.controlproperties+xml"/>
  <Override PartName="/xl/comments21.xml" ContentType="application/vnd.openxmlformats-officedocument.spreadsheetml.comments+xml"/>
  <Override PartName="/xl/drawings/drawing50.xml" ContentType="application/vnd.openxmlformats-officedocument.drawing+xml"/>
  <Override PartName="/xl/ctrlProps/ctrlProp46.xml" ContentType="application/vnd.ms-excel.controlproperties+xml"/>
  <Override PartName="/xl/ctrlProps/ctrlProp47.xml" ContentType="application/vnd.ms-excel.controlproperties+xml"/>
  <Override PartName="/xl/comments22.xml" ContentType="application/vnd.openxmlformats-officedocument.spreadsheetml.comments+xml"/>
  <Override PartName="/xl/drawings/drawing51.xml" ContentType="application/vnd.openxmlformats-officedocument.drawing+xml"/>
  <Override PartName="/xl/ctrlProps/ctrlProp48.xml" ContentType="application/vnd.ms-excel.controlproperties+xml"/>
  <Override PartName="/xl/comments23.xml" ContentType="application/vnd.openxmlformats-officedocument.spreadsheetml.comments+xml"/>
  <Override PartName="/xl/drawings/drawing52.xml" ContentType="application/vnd.openxmlformats-officedocument.drawing+xml"/>
  <Override PartName="/xl/ctrlProps/ctrlProp49.xml" ContentType="application/vnd.ms-excel.controlproperties+xml"/>
  <Override PartName="/xl/ctrlProps/ctrlProp50.xml" ContentType="application/vnd.ms-excel.controlproperties+xml"/>
  <Override PartName="/xl/comments24.xml" ContentType="application/vnd.openxmlformats-officedocument.spreadsheetml.comments+xml"/>
  <Override PartName="/xl/drawings/drawing53.xml" ContentType="application/vnd.openxmlformats-officedocument.drawing+xml"/>
  <Override PartName="/xl/ctrlProps/ctrlProp51.xml" ContentType="application/vnd.ms-excel.controlproperties+xml"/>
  <Override PartName="/xl/ctrlProps/ctrlProp52.xml" ContentType="application/vnd.ms-excel.controlproperties+xml"/>
  <Override PartName="/xl/comments25.xml" ContentType="application/vnd.openxmlformats-officedocument.spreadsheetml.comments+xml"/>
  <Override PartName="/xl/drawings/drawing54.xml" ContentType="application/vnd.openxmlformats-officedocument.drawing+xml"/>
  <Override PartName="/xl/ctrlProps/ctrlProp53.xml" ContentType="application/vnd.ms-excel.controlproperties+xml"/>
  <Override PartName="/xl/ctrlProps/ctrlProp54.xml" ContentType="application/vnd.ms-excel.controlproperties+xml"/>
  <Override PartName="/xl/comments26.xml" ContentType="application/vnd.openxmlformats-officedocument.spreadsheetml.comments+xml"/>
  <Override PartName="/xl/drawings/drawing55.xml" ContentType="application/vnd.openxmlformats-officedocument.drawing+xml"/>
  <Override PartName="/xl/ctrlProps/ctrlProp55.xml" ContentType="application/vnd.ms-excel.controlproperties+xml"/>
  <Override PartName="/xl/comments27.xml" ContentType="application/vnd.openxmlformats-officedocument.spreadsheetml.comments+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ctrlProps/ctrlProp56.xml" ContentType="application/vnd.ms-excel.controlproperties+xml"/>
  <Override PartName="/xl/ctrlProps/ctrlProp57.xml" ContentType="application/vnd.ms-excel.controlproperties+xml"/>
  <Override PartName="/xl/comments28.xml" ContentType="application/vnd.openxmlformats-officedocument.spreadsheetml.comments+xml"/>
  <Override PartName="/xl/drawings/drawing63.xml" ContentType="application/vnd.openxmlformats-officedocument.drawing+xml"/>
  <Override PartName="/xl/ctrlProps/ctrlProp58.xml" ContentType="application/vnd.ms-excel.controlproperties+xml"/>
  <Override PartName="/xl/ctrlProps/ctrlProp59.xml" ContentType="application/vnd.ms-excel.controlproperties+xml"/>
  <Override PartName="/xl/comments29.xml" ContentType="application/vnd.openxmlformats-officedocument.spreadsheetml.comments+xml"/>
  <Override PartName="/xl/drawings/drawing64.xml" ContentType="application/vnd.openxmlformats-officedocument.drawing+xml"/>
  <Override PartName="/xl/ctrlProps/ctrlProp60.xml" ContentType="application/vnd.ms-excel.controlproperties+xml"/>
  <Override PartName="/xl/ctrlProps/ctrlProp61.xml" ContentType="application/vnd.ms-excel.controlproperties+xml"/>
  <Override PartName="/xl/comments30.xml" ContentType="application/vnd.openxmlformats-officedocument.spreadsheetml.comments+xml"/>
  <Override PartName="/xl/drawings/drawing65.xml" ContentType="application/vnd.openxmlformats-officedocument.drawing+xml"/>
  <Override PartName="/xl/ctrlProps/ctrlProp62.xml" ContentType="application/vnd.ms-excel.controlproperties+xml"/>
  <Override PartName="/xl/ctrlProps/ctrlProp63.xml" ContentType="application/vnd.ms-excel.controlproperties+xml"/>
  <Override PartName="/xl/comments31.xml" ContentType="application/vnd.openxmlformats-officedocument.spreadsheetml.comments+xml"/>
  <Override PartName="/xl/drawings/drawing66.xml" ContentType="application/vnd.openxmlformats-officedocument.drawing+xml"/>
  <Override PartName="/xl/ctrlProps/ctrlProp64.xml" ContentType="application/vnd.ms-excel.controlproperties+xml"/>
  <Override PartName="/xl/drawings/drawing67.xml" ContentType="application/vnd.openxmlformats-officedocument.drawing+xml"/>
  <Override PartName="/xl/ctrlProps/ctrlProp65.xml" ContentType="application/vnd.ms-excel.controlproperties+xml"/>
  <Override PartName="/xl/ctrlProps/ctrlProp66.xml" ContentType="application/vnd.ms-excel.controlproperties+xml"/>
  <Override PartName="/xl/comments32.xml" ContentType="application/vnd.openxmlformats-officedocument.spreadsheetml.comments+xml"/>
  <Override PartName="/xl/drawings/drawing68.xml" ContentType="application/vnd.openxmlformats-officedocument.drawing+xml"/>
  <Override PartName="/xl/ctrlProps/ctrlProp67.xml" ContentType="application/vnd.ms-excel.controlproperties+xml"/>
  <Override PartName="/xl/ctrlProps/ctrlProp68.xml" ContentType="application/vnd.ms-excel.controlproperties+xml"/>
  <Override PartName="/xl/comments33.xml" ContentType="application/vnd.openxmlformats-officedocument.spreadsheetml.comments+xml"/>
  <Override PartName="/xl/drawings/drawing69.xml" ContentType="application/vnd.openxmlformats-officedocument.drawing+xml"/>
  <Override PartName="/xl/ctrlProps/ctrlProp69.xml" ContentType="application/vnd.ms-excel.controlproperties+xml"/>
  <Override PartName="/xl/ctrlProps/ctrlProp70.xml" ContentType="application/vnd.ms-excel.controlproperties+xml"/>
  <Override PartName="/xl/comments3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saveExternalLinkValues="0" codeName="ThisWorkbook"/>
  <mc:AlternateContent xmlns:mc="http://schemas.openxmlformats.org/markup-compatibility/2006">
    <mc:Choice Requires="x15">
      <x15ac:absPath xmlns:x15ac="http://schemas.microsoft.com/office/spreadsheetml/2010/11/ac" url="C:\Munka\Diákolimpia\2024-2025\Sorsolás és játékrend\Tolna vármegye - Tóth Udvardy Tamás\"/>
    </mc:Choice>
  </mc:AlternateContent>
  <xr:revisionPtr revIDLastSave="0" documentId="13_ncr:9_{26D09F69-3C91-4835-9736-762E88241ED4}" xr6:coauthVersionLast="47" xr6:coauthVersionMax="47" xr10:uidLastSave="{00000000-0000-0000-0000-000000000000}"/>
  <bookViews>
    <workbookView xWindow="-108" yWindow="-108" windowWidth="23256" windowHeight="13176" tabRatio="884" activeTab="3" xr2:uid="{6CC203BC-AE26-4AA5-8AB0-9E90E8FE6253}"/>
  </bookViews>
  <sheets>
    <sheet name="Altalanos" sheetId="1" r:id="rId1"/>
    <sheet name="Birók" sheetId="2" r:id="rId2"/>
    <sheet name="Munka3" sheetId="349" r:id="rId3"/>
    <sheet name="Játékrend-hétfő" sheetId="347" r:id="rId4"/>
    <sheet name="Játékrend-kedd" sheetId="348" r:id="rId5"/>
    <sheet name="Narancs lány B " sheetId="234" r:id="rId6"/>
    <sheet name="Zöld lány B " sheetId="197" r:id="rId7"/>
    <sheet name="Zöld lány B" sheetId="88" r:id="rId8"/>
    <sheet name="Zöld lány helyosztó" sheetId="89" r:id="rId9"/>
    <sheet name="L12 B 1.csoport" sheetId="281" r:id="rId10"/>
    <sheet name="L12 B 2-3.csoport" sheetId="283" r:id="rId11"/>
    <sheet name="L12 B helyosztó" sheetId="280" r:id="rId12"/>
    <sheet name="L14 B " sheetId="85" r:id="rId13"/>
    <sheet name="L16 B " sheetId="81" r:id="rId14"/>
    <sheet name="L18 B " sheetId="90" r:id="rId15"/>
    <sheet name="Zöld fiú B" sheetId="233" r:id="rId16"/>
    <sheet name="Zöld fiú B 2-3.csop" sheetId="235" r:id="rId17"/>
    <sheet name="Zöld fiú helyosztó" sheetId="232" r:id="rId18"/>
    <sheet name="F12 B " sheetId="237" r:id="rId19"/>
    <sheet name="F14 B" sheetId="10" r:id="rId20"/>
    <sheet name="F16 B" sheetId="38" r:id="rId21"/>
    <sheet name="F18 B" sheetId="86" r:id="rId22"/>
    <sheet name="+F18 B " sheetId="87" r:id="rId23"/>
    <sheet name="1E7 (2)" sheetId="236" r:id="rId24"/>
    <sheet name="1E7 (3)" sheetId="284" r:id="rId25"/>
    <sheet name="1E8 (3)" sheetId="285" r:id="rId26"/>
    <sheet name="1MD 8 (3)" sheetId="286" r:id="rId27"/>
    <sheet name="1MD 16 (3)" sheetId="287" r:id="rId28"/>
    <sheet name="1MD 32 (3)" sheetId="288" r:id="rId29"/>
    <sheet name="1MD 64 (3)" sheetId="289" r:id="rId30"/>
    <sheet name="1D ELO (3)" sheetId="290" r:id="rId31"/>
    <sheet name="1D 8 (3)" sheetId="296" r:id="rId32"/>
    <sheet name="1D 16 (3)" sheetId="297" r:id="rId33"/>
    <sheet name="1D 32 (3)" sheetId="298" r:id="rId34"/>
    <sheet name="1Q ELO (4)" sheetId="299" r:id="rId35"/>
    <sheet name="1Q 8&gt;2 (4)" sheetId="300" r:id="rId36"/>
    <sheet name="1Q 8&gt;4 (4)" sheetId="301" r:id="rId37"/>
    <sheet name="1Q 16&gt;4 (4)" sheetId="302" r:id="rId38"/>
    <sheet name="1MD ELO (4)" sheetId="303" r:id="rId39"/>
    <sheet name="1E3 (4)" sheetId="304" r:id="rId40"/>
    <sheet name="1E4 (4)" sheetId="305" r:id="rId41"/>
    <sheet name="1E5 (4)" sheetId="306" r:id="rId42"/>
    <sheet name="1E6 (4)" sheetId="307" r:id="rId43"/>
    <sheet name="1E7 (4)" sheetId="308" r:id="rId44"/>
    <sheet name="1E8 (4)" sheetId="309" r:id="rId45"/>
    <sheet name="1MD 8 (4)" sheetId="310" r:id="rId46"/>
    <sheet name="1MD 16 (4)" sheetId="311" r:id="rId47"/>
    <sheet name="1MD 32 (4)" sheetId="312" r:id="rId48"/>
    <sheet name="1MD 64 (4)" sheetId="313" r:id="rId49"/>
    <sheet name="1D ELO (4)" sheetId="314" r:id="rId50"/>
    <sheet name="1D 8 (4)" sheetId="320" r:id="rId51"/>
    <sheet name="1D 16 (4)" sheetId="321" r:id="rId52"/>
    <sheet name="1D 32 (4)" sheetId="322" r:id="rId53"/>
    <sheet name="1Q ELO (5)" sheetId="323" r:id="rId54"/>
    <sheet name="1Q 8&gt;2 (5)" sheetId="324" r:id="rId55"/>
    <sheet name="1Q 8&gt;4 (5)" sheetId="325" r:id="rId56"/>
    <sheet name="1Q 16&gt;4 (5)" sheetId="326" r:id="rId57"/>
    <sheet name="1MD ELO (5)" sheetId="327" r:id="rId58"/>
    <sheet name="1E3 (5)" sheetId="328" r:id="rId59"/>
    <sheet name="1E4 (5)" sheetId="329" r:id="rId60"/>
    <sheet name="1E5 (5)" sheetId="330" r:id="rId61"/>
    <sheet name="1E6 (5)" sheetId="331" r:id="rId62"/>
    <sheet name="1E7 (5)" sheetId="332" r:id="rId63"/>
    <sheet name="1E8 (5)" sheetId="333" r:id="rId64"/>
    <sheet name="1MD 8 (5)" sheetId="334" r:id="rId65"/>
    <sheet name="1MD 16 (5)" sheetId="335" r:id="rId66"/>
    <sheet name="1MD 32 (5)" sheetId="336" r:id="rId67"/>
    <sheet name="1MD 64 (5)" sheetId="337" r:id="rId68"/>
    <sheet name="1D ELO (5)" sheetId="338" r:id="rId69"/>
    <sheet name="1D 8 (5)" sheetId="344" r:id="rId70"/>
    <sheet name="1D 16 (5)" sheetId="345" r:id="rId71"/>
    <sheet name="1D 32 (5)" sheetId="346" r:id="rId72"/>
  </sheets>
  <definedNames>
    <definedName name="_xlnm._FilterDatabase" localSheetId="34" hidden="1">'1Q ELO (4)'!$B$7:$O$14</definedName>
    <definedName name="_xlnm._FilterDatabase" localSheetId="53" hidden="1">'1Q ELO (5)'!$B$7:$O$14</definedName>
    <definedName name="_Order1" hidden="1">255</definedName>
    <definedName name="HTML_CodePage" hidden="1">1252</definedName>
    <definedName name="HTML_Description" hidden="1">""</definedName>
    <definedName name="HTML_Email" hidden="1">""</definedName>
    <definedName name="HTML_Header" hidden="1">""</definedName>
    <definedName name="HTML_LastUpdate" hidden="1">"7/31/2000"</definedName>
    <definedName name="HTML_LineAfter" hidden="1">FALSE</definedName>
    <definedName name="HTML_LineBefore" hidden="1">FALSE</definedName>
    <definedName name="HTML_Name" hidden="1">"tbarnes"</definedName>
    <definedName name="HTML_OBDlg2" hidden="1">TRUE</definedName>
    <definedName name="HTML_OBDlg4" hidden="1">TRUE</definedName>
    <definedName name="HTML_OS" hidden="1">0</definedName>
    <definedName name="HTML_PathFile" hidden="1">"C:\Documents and Settings\TBARNES\My Documents\HTML Stuff\Draw1.htm"</definedName>
    <definedName name="HTML_Title" hidden="1">""</definedName>
    <definedName name="_xlnm.Print_Titles" localSheetId="33">'1D 32 (3)'!$1:$4</definedName>
    <definedName name="_xlnm.Print_Titles" localSheetId="52">'1D 32 (4)'!$1:$4</definedName>
    <definedName name="_xlnm.Print_Titles" localSheetId="71">'1D 32 (5)'!$1:$4</definedName>
    <definedName name="_xlnm.Print_Titles" localSheetId="30">'1D ELO (3)'!$1:$5</definedName>
    <definedName name="_xlnm.Print_Titles" localSheetId="49">'1D ELO (4)'!$1:$5</definedName>
    <definedName name="_xlnm.Print_Titles" localSheetId="68">'1D ELO (5)'!$1:$5</definedName>
    <definedName name="_xlnm.Print_Titles" localSheetId="38">'1MD ELO (4)'!$1:$6</definedName>
    <definedName name="_xlnm.Print_Titles" localSheetId="57">'1MD ELO (5)'!$1:$6</definedName>
    <definedName name="_xlnm.Print_Titles" localSheetId="34">'1Q ELO (4)'!$1:$6</definedName>
    <definedName name="_xlnm.Print_Titles" localSheetId="53">'1Q ELO (5)'!$1:$6</definedName>
    <definedName name="_xlnm.Print_Area" localSheetId="22">'+F18 B '!$A$1:$M$41</definedName>
    <definedName name="_xlnm.Print_Area" localSheetId="32">'1D 16 (3)'!$A$1:$R$79</definedName>
    <definedName name="_xlnm.Print_Area" localSheetId="51">'1D 16 (4)'!$A$1:$R$79</definedName>
    <definedName name="_xlnm.Print_Area" localSheetId="70">'1D 16 (5)'!$A$1:$R$79</definedName>
    <definedName name="_xlnm.Print_Area" localSheetId="33">'1D 32 (3)'!$A$1:$R$157</definedName>
    <definedName name="_xlnm.Print_Area" localSheetId="52">'1D 32 (4)'!$A$1:$R$157</definedName>
    <definedName name="_xlnm.Print_Area" localSheetId="71">'1D 32 (5)'!$A$1:$R$157</definedName>
    <definedName name="_xlnm.Print_Area" localSheetId="31">'1D 8 (3)'!$A$1:$R$79</definedName>
    <definedName name="_xlnm.Print_Area" localSheetId="50">'1D 8 (4)'!$A$1:$R$79</definedName>
    <definedName name="_xlnm.Print_Area" localSheetId="69">'1D 8 (5)'!$A$1:$R$79</definedName>
    <definedName name="_xlnm.Print_Area" localSheetId="30">'1D ELO (3)'!$A$1:$P$87</definedName>
    <definedName name="_xlnm.Print_Area" localSheetId="49">'1D ELO (4)'!$A$1:$P$87</definedName>
    <definedName name="_xlnm.Print_Area" localSheetId="68">'1D ELO (5)'!$A$1:$P$87</definedName>
    <definedName name="_xlnm.Print_Area" localSheetId="39">'1E3 (4)'!$A$1:$M$41</definedName>
    <definedName name="_xlnm.Print_Area" localSheetId="58">'1E3 (5)'!$A$1:$M$41</definedName>
    <definedName name="_xlnm.Print_Area" localSheetId="40">'1E4 (4)'!$A$1:$M$41</definedName>
    <definedName name="_xlnm.Print_Area" localSheetId="59">'1E4 (5)'!$A$1:$M$41</definedName>
    <definedName name="_xlnm.Print_Area" localSheetId="41">'1E5 (4)'!$A$1:$M$41</definedName>
    <definedName name="_xlnm.Print_Area" localSheetId="60">'1E5 (5)'!$A$1:$M$41</definedName>
    <definedName name="_xlnm.Print_Area" localSheetId="42">'1E6 (4)'!$A$1:$M$47</definedName>
    <definedName name="_xlnm.Print_Area" localSheetId="61">'1E6 (5)'!$A$1:$M$47</definedName>
    <definedName name="_xlnm.Print_Area" localSheetId="23">'1E7 (2)'!$A$1:$M$49</definedName>
    <definedName name="_xlnm.Print_Area" localSheetId="24">'1E7 (3)'!$A$1:$M$49</definedName>
    <definedName name="_xlnm.Print_Area" localSheetId="43">'1E7 (4)'!$A$1:$M$49</definedName>
    <definedName name="_xlnm.Print_Area" localSheetId="62">'1E7 (5)'!$A$1:$M$49</definedName>
    <definedName name="_xlnm.Print_Area" localSheetId="25">'1E8 (3)'!$A$1:$M$52</definedName>
    <definedName name="_xlnm.Print_Area" localSheetId="44">'1E8 (4)'!$A$1:$M$52</definedName>
    <definedName name="_xlnm.Print_Area" localSheetId="63">'1E8 (5)'!$A$1:$M$52</definedName>
    <definedName name="_xlnm.Print_Area" localSheetId="27">'1MD 16 (3)'!$A$1:$R$57</definedName>
    <definedName name="_xlnm.Print_Area" localSheetId="46">'1MD 16 (4)'!$A$1:$R$57</definedName>
    <definedName name="_xlnm.Print_Area" localSheetId="65">'1MD 16 (5)'!$A$1:$R$57</definedName>
    <definedName name="_xlnm.Print_Area" localSheetId="28">'1MD 32 (3)'!$A$1:$R$79</definedName>
    <definedName name="_xlnm.Print_Area" localSheetId="47">'1MD 32 (4)'!$A$1:$R$79</definedName>
    <definedName name="_xlnm.Print_Area" localSheetId="66">'1MD 32 (5)'!$A$1:$R$79</definedName>
    <definedName name="_xlnm.Print_Area" localSheetId="29">'1MD 64 (3)'!$A$1:$R$80</definedName>
    <definedName name="_xlnm.Print_Area" localSheetId="48">'1MD 64 (4)'!$A$1:$R$80</definedName>
    <definedName name="_xlnm.Print_Area" localSheetId="67">'1MD 64 (5)'!$A$1:$R$80</definedName>
    <definedName name="_xlnm.Print_Area" localSheetId="26">'1MD 8 (3)'!$A$1:$R$62</definedName>
    <definedName name="_xlnm.Print_Area" localSheetId="45">'1MD 8 (4)'!$A$1:$R$62</definedName>
    <definedName name="_xlnm.Print_Area" localSheetId="64">'1MD 8 (5)'!$A$1:$R$62</definedName>
    <definedName name="_xlnm.Print_Area" localSheetId="38">'1MD ELO (4)'!$A$1:$Q$134</definedName>
    <definedName name="_xlnm.Print_Area" localSheetId="57">'1MD ELO (5)'!$A$1:$Q$134</definedName>
    <definedName name="_xlnm.Print_Area" localSheetId="37">'1Q 16&gt;4 (4)'!$A$1:$R$47</definedName>
    <definedName name="_xlnm.Print_Area" localSheetId="56">'1Q 16&gt;4 (5)'!$A$1:$R$47</definedName>
    <definedName name="_xlnm.Print_Area" localSheetId="35">'1Q 8&gt;2 (4)'!$A$1:$R$31</definedName>
    <definedName name="_xlnm.Print_Area" localSheetId="54">'1Q 8&gt;2 (5)'!$A$1:$R$31</definedName>
    <definedName name="_xlnm.Print_Area" localSheetId="36">'1Q 8&gt;4 (4)'!$A$1:$R$32</definedName>
    <definedName name="_xlnm.Print_Area" localSheetId="55">'1Q 8&gt;4 (5)'!$A$1:$R$32</definedName>
    <definedName name="_xlnm.Print_Area" localSheetId="34">'1Q ELO (4)'!$A$1:$O$134</definedName>
    <definedName name="_xlnm.Print_Area" localSheetId="53">'1Q ELO (5)'!$A$1:$O$134</definedName>
    <definedName name="_xlnm.Print_Area" localSheetId="1">Birók!$A$1:$N$29</definedName>
    <definedName name="_xlnm.Print_Area" localSheetId="18">'F12 B '!$A$1:$M$52</definedName>
    <definedName name="_xlnm.Print_Area" localSheetId="19">'F14 B'!$A$1:$R$57</definedName>
    <definedName name="_xlnm.Print_Area" localSheetId="20">'F16 B'!$A$1:$R$79</definedName>
    <definedName name="_xlnm.Print_Area" localSheetId="21">'F18 B'!$A$1:$M$49</definedName>
    <definedName name="_xlnm.Print_Area" localSheetId="9">'L12 B 1.csoport'!$A$1:$M$41</definedName>
    <definedName name="_xlnm.Print_Area" localSheetId="10">'L12 B 2-3.csoport'!$A$1:$M$47</definedName>
    <definedName name="_xlnm.Print_Area" localSheetId="11">'L12 B helyosztó'!$A$1:$M$41</definedName>
    <definedName name="_xlnm.Print_Area" localSheetId="12">'L14 B '!$A$1:$R$62</definedName>
    <definedName name="_xlnm.Print_Area" localSheetId="13">'L16 B '!$A$1:$R$79</definedName>
    <definedName name="_xlnm.Print_Area" localSheetId="14">'L18 B '!$A$1:$M$47</definedName>
    <definedName name="_xlnm.Print_Area" localSheetId="5">'Narancs lány B '!$A$1:$M$41</definedName>
    <definedName name="_xlnm.Print_Area" localSheetId="15">'Zöld fiú B'!$A$1:$M$41</definedName>
    <definedName name="_xlnm.Print_Area" localSheetId="16">'Zöld fiú B 2-3.csop'!$A$1:$M$47</definedName>
    <definedName name="_xlnm.Print_Area" localSheetId="17">'Zöld fiú helyosztó'!$A$1:$M$41</definedName>
    <definedName name="_xlnm.Print_Area" localSheetId="7">'Zöld lány B'!$A$1:$M$41</definedName>
    <definedName name="_xlnm.Print_Area" localSheetId="6">'Zöld lány B '!$A$1:$M$52</definedName>
    <definedName name="_xlnm.Print_Area" localSheetId="8">'Zöld lány helyosztó'!$A$1:$M$41</definedName>
  </definedNames>
  <calcPr calcId="191029" fullCalcOn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8" i="81" l="1"/>
  <c r="G8" i="81"/>
  <c r="F12" i="81"/>
  <c r="G12" i="81"/>
  <c r="F16" i="81"/>
  <c r="G16" i="81"/>
  <c r="F20" i="81"/>
  <c r="G20" i="81"/>
  <c r="F2" i="345"/>
  <c r="F2" i="344"/>
  <c r="C2" i="338"/>
  <c r="E2" i="337"/>
  <c r="E2" i="336"/>
  <c r="E2" i="335"/>
  <c r="E2" i="334"/>
  <c r="E2" i="333"/>
  <c r="E2" i="332"/>
  <c r="E2" i="331"/>
  <c r="E2" i="330"/>
  <c r="E2" i="329"/>
  <c r="E2" i="328"/>
  <c r="C2" i="327"/>
  <c r="E2" i="326"/>
  <c r="E2" i="325"/>
  <c r="E2" i="324"/>
  <c r="C2" i="323"/>
  <c r="M154" i="346"/>
  <c r="K154" i="346"/>
  <c r="G154" i="346"/>
  <c r="M153" i="346"/>
  <c r="K153" i="346"/>
  <c r="G153" i="346"/>
  <c r="M152" i="346"/>
  <c r="K152" i="346"/>
  <c r="G152" i="346"/>
  <c r="M151" i="346"/>
  <c r="K151" i="346"/>
  <c r="G151" i="346"/>
  <c r="M150" i="346"/>
  <c r="K150" i="346"/>
  <c r="G150" i="346"/>
  <c r="M149" i="346"/>
  <c r="K149" i="346"/>
  <c r="G149" i="346"/>
  <c r="M148" i="346"/>
  <c r="G148" i="346"/>
  <c r="M147" i="346"/>
  <c r="K147" i="346"/>
  <c r="G147" i="346"/>
  <c r="Q146" i="346"/>
  <c r="Q143" i="346"/>
  <c r="I143" i="346"/>
  <c r="G143" i="346"/>
  <c r="F143" i="346"/>
  <c r="E143" i="346"/>
  <c r="I142" i="346"/>
  <c r="G142" i="346"/>
  <c r="F142" i="346"/>
  <c r="E142" i="346"/>
  <c r="C142" i="346"/>
  <c r="B142" i="346"/>
  <c r="K141" i="346"/>
  <c r="K140" i="346"/>
  <c r="K139" i="346"/>
  <c r="I139" i="346"/>
  <c r="G139" i="346"/>
  <c r="F139" i="346"/>
  <c r="E139" i="346"/>
  <c r="Q138" i="346"/>
  <c r="O138" i="346"/>
  <c r="I138" i="346"/>
  <c r="G138" i="346"/>
  <c r="F138" i="346"/>
  <c r="E138" i="346"/>
  <c r="C138" i="346"/>
  <c r="B138" i="346"/>
  <c r="M137" i="346"/>
  <c r="M136" i="346"/>
  <c r="I135" i="346"/>
  <c r="G135" i="346"/>
  <c r="F135" i="346"/>
  <c r="E135" i="346"/>
  <c r="I134" i="346"/>
  <c r="G134" i="346"/>
  <c r="F134" i="346"/>
  <c r="E134" i="346"/>
  <c r="C134" i="346"/>
  <c r="B134" i="346"/>
  <c r="K133" i="346"/>
  <c r="K132" i="346"/>
  <c r="K131" i="346"/>
  <c r="I131" i="346"/>
  <c r="G131" i="346"/>
  <c r="F131" i="346"/>
  <c r="E131" i="346"/>
  <c r="I130" i="346"/>
  <c r="G130" i="346"/>
  <c r="F130" i="346"/>
  <c r="E130" i="346"/>
  <c r="C130" i="346"/>
  <c r="B130" i="346"/>
  <c r="O129" i="346"/>
  <c r="O128" i="346"/>
  <c r="I127" i="346"/>
  <c r="G127" i="346"/>
  <c r="F127" i="346"/>
  <c r="E127" i="346"/>
  <c r="I126" i="346"/>
  <c r="G126" i="346"/>
  <c r="F126" i="346"/>
  <c r="E126" i="346"/>
  <c r="C126" i="346"/>
  <c r="B126" i="346"/>
  <c r="K125" i="346"/>
  <c r="K124" i="346"/>
  <c r="K123" i="346"/>
  <c r="I123" i="346"/>
  <c r="G123" i="346"/>
  <c r="F123" i="346"/>
  <c r="E123" i="346"/>
  <c r="I122" i="346"/>
  <c r="G122" i="346"/>
  <c r="F122" i="346"/>
  <c r="E122" i="346"/>
  <c r="C122" i="346"/>
  <c r="B122" i="346"/>
  <c r="M121" i="346"/>
  <c r="M120" i="346"/>
  <c r="I119" i="346"/>
  <c r="G119" i="346"/>
  <c r="F119" i="346"/>
  <c r="E119" i="346"/>
  <c r="I118" i="346"/>
  <c r="G118" i="346"/>
  <c r="F118" i="346"/>
  <c r="E118" i="346"/>
  <c r="C118" i="346"/>
  <c r="B118" i="346"/>
  <c r="K117" i="346"/>
  <c r="K116" i="346"/>
  <c r="K115" i="346"/>
  <c r="I115" i="346"/>
  <c r="G115" i="346"/>
  <c r="F115" i="346"/>
  <c r="E115" i="346"/>
  <c r="I114" i="346"/>
  <c r="G114" i="346"/>
  <c r="F114" i="346"/>
  <c r="E114" i="346"/>
  <c r="C114" i="346"/>
  <c r="B114" i="346"/>
  <c r="Q113" i="346"/>
  <c r="Q112" i="346"/>
  <c r="I111" i="346"/>
  <c r="G111" i="346"/>
  <c r="F111" i="346"/>
  <c r="E111" i="346"/>
  <c r="I110" i="346"/>
  <c r="G110" i="346"/>
  <c r="F110" i="346"/>
  <c r="E110" i="346"/>
  <c r="C110" i="346"/>
  <c r="B110" i="346"/>
  <c r="K109" i="346"/>
  <c r="K108" i="346"/>
  <c r="K107" i="346"/>
  <c r="I107" i="346"/>
  <c r="G107" i="346"/>
  <c r="F107" i="346"/>
  <c r="E107" i="346"/>
  <c r="I106" i="346"/>
  <c r="G106" i="346"/>
  <c r="F106" i="346"/>
  <c r="E106" i="346"/>
  <c r="C106" i="346"/>
  <c r="B106" i="346"/>
  <c r="M105" i="346"/>
  <c r="M104" i="346"/>
  <c r="I103" i="346"/>
  <c r="G103" i="346"/>
  <c r="F103" i="346"/>
  <c r="E103" i="346"/>
  <c r="I102" i="346"/>
  <c r="G102" i="346"/>
  <c r="F102" i="346"/>
  <c r="E102" i="346"/>
  <c r="C102" i="346"/>
  <c r="B102" i="346"/>
  <c r="K101" i="346"/>
  <c r="K100" i="346"/>
  <c r="K99" i="346"/>
  <c r="I99" i="346"/>
  <c r="G99" i="346"/>
  <c r="F99" i="346"/>
  <c r="E99" i="346"/>
  <c r="I98" i="346"/>
  <c r="G98" i="346"/>
  <c r="F98" i="346"/>
  <c r="E98" i="346"/>
  <c r="C98" i="346"/>
  <c r="B98" i="346"/>
  <c r="O97" i="346"/>
  <c r="O96" i="346"/>
  <c r="I95" i="346"/>
  <c r="G95" i="346"/>
  <c r="F95" i="346"/>
  <c r="E95" i="346"/>
  <c r="I94" i="346"/>
  <c r="G94" i="346"/>
  <c r="F94" i="346"/>
  <c r="E94" i="346"/>
  <c r="C94" i="346"/>
  <c r="B94" i="346"/>
  <c r="K93" i="346"/>
  <c r="K92" i="346"/>
  <c r="U91" i="346"/>
  <c r="K91" i="346"/>
  <c r="I91" i="346"/>
  <c r="G91" i="346"/>
  <c r="F91" i="346"/>
  <c r="E91" i="346"/>
  <c r="U90" i="346"/>
  <c r="I90" i="346"/>
  <c r="G90" i="346"/>
  <c r="F90" i="346"/>
  <c r="E90" i="346"/>
  <c r="C90" i="346"/>
  <c r="B90" i="346"/>
  <c r="U89" i="346"/>
  <c r="M89" i="346"/>
  <c r="U88" i="346"/>
  <c r="M88" i="346"/>
  <c r="U87" i="346"/>
  <c r="I87" i="346"/>
  <c r="G87" i="346"/>
  <c r="F87" i="346"/>
  <c r="E87" i="346"/>
  <c r="U86" i="346"/>
  <c r="I86" i="346"/>
  <c r="G86" i="346"/>
  <c r="F86" i="346"/>
  <c r="E86" i="346"/>
  <c r="C86" i="346"/>
  <c r="B86" i="346"/>
  <c r="U85" i="346"/>
  <c r="K85" i="346"/>
  <c r="U84" i="346"/>
  <c r="K84" i="346"/>
  <c r="U83" i="346"/>
  <c r="K83" i="346"/>
  <c r="I83" i="346"/>
  <c r="G83" i="346"/>
  <c r="F83" i="346"/>
  <c r="E83" i="346"/>
  <c r="U82" i="346"/>
  <c r="I82" i="346"/>
  <c r="G82" i="346"/>
  <c r="F82" i="346"/>
  <c r="E82" i="346"/>
  <c r="C82" i="346"/>
  <c r="B82" i="346"/>
  <c r="O69" i="346"/>
  <c r="O144" i="346"/>
  <c r="O68" i="346"/>
  <c r="O143" i="346"/>
  <c r="I68" i="346"/>
  <c r="G68" i="346"/>
  <c r="F68" i="346"/>
  <c r="E68" i="346"/>
  <c r="Q67" i="346"/>
  <c r="Q142" i="346"/>
  <c r="I67" i="346"/>
  <c r="G67" i="346"/>
  <c r="F67" i="346"/>
  <c r="E67" i="346"/>
  <c r="C67" i="346"/>
  <c r="B67" i="346"/>
  <c r="Q66" i="346"/>
  <c r="Q141" i="346"/>
  <c r="K66" i="346"/>
  <c r="O65" i="346"/>
  <c r="O140" i="346" s="1"/>
  <c r="K65" i="346"/>
  <c r="O64" i="346"/>
  <c r="O139" i="346"/>
  <c r="K64" i="346"/>
  <c r="I64" i="346"/>
  <c r="G64" i="346"/>
  <c r="F64" i="346"/>
  <c r="E64" i="346"/>
  <c r="I63" i="346"/>
  <c r="G63" i="346"/>
  <c r="F63" i="346"/>
  <c r="E63" i="346"/>
  <c r="C63" i="346"/>
  <c r="B63" i="346"/>
  <c r="M62" i="346"/>
  <c r="M61" i="346"/>
  <c r="I60" i="346"/>
  <c r="G60" i="346"/>
  <c r="F60" i="346"/>
  <c r="E60" i="346"/>
  <c r="I59" i="346"/>
  <c r="G59" i="346"/>
  <c r="F59" i="346"/>
  <c r="E59" i="346"/>
  <c r="C59" i="346"/>
  <c r="B59" i="346"/>
  <c r="K58" i="346"/>
  <c r="K57" i="346"/>
  <c r="K56" i="346"/>
  <c r="I56" i="346"/>
  <c r="G56" i="346"/>
  <c r="F56" i="346"/>
  <c r="E56" i="346"/>
  <c r="I55" i="346"/>
  <c r="G55" i="346"/>
  <c r="F55" i="346"/>
  <c r="E55" i="346"/>
  <c r="C55" i="346"/>
  <c r="B55" i="346"/>
  <c r="O54" i="346"/>
  <c r="O53" i="346"/>
  <c r="I52" i="346"/>
  <c r="G52" i="346"/>
  <c r="F52" i="346"/>
  <c r="E52" i="346"/>
  <c r="I51" i="346"/>
  <c r="G51" i="346"/>
  <c r="F51" i="346"/>
  <c r="E51" i="346"/>
  <c r="C51" i="346"/>
  <c r="B51" i="346"/>
  <c r="K50" i="346"/>
  <c r="K49" i="346"/>
  <c r="K48" i="346"/>
  <c r="I48" i="346"/>
  <c r="G48" i="346"/>
  <c r="F48" i="346"/>
  <c r="E48" i="346"/>
  <c r="I47" i="346"/>
  <c r="G47" i="346"/>
  <c r="F47" i="346"/>
  <c r="E47" i="346"/>
  <c r="C47" i="346"/>
  <c r="B47" i="346"/>
  <c r="M46" i="346"/>
  <c r="M45" i="346"/>
  <c r="I44" i="346"/>
  <c r="G44" i="346"/>
  <c r="F44" i="346"/>
  <c r="E44" i="346"/>
  <c r="I43" i="346"/>
  <c r="G43" i="346"/>
  <c r="F43" i="346"/>
  <c r="E43" i="346"/>
  <c r="C43" i="346"/>
  <c r="B43" i="346"/>
  <c r="K42" i="346"/>
  <c r="K41" i="346"/>
  <c r="K40" i="346"/>
  <c r="I40" i="346"/>
  <c r="G40" i="346"/>
  <c r="F40" i="346"/>
  <c r="E40" i="346"/>
  <c r="I39" i="346"/>
  <c r="G39" i="346"/>
  <c r="F39" i="346"/>
  <c r="E39" i="346"/>
  <c r="C39" i="346"/>
  <c r="B39" i="346"/>
  <c r="Q38" i="346"/>
  <c r="Q37" i="346"/>
  <c r="I36" i="346"/>
  <c r="G36" i="346"/>
  <c r="F36" i="346"/>
  <c r="E36" i="346"/>
  <c r="I35" i="346"/>
  <c r="G35" i="346"/>
  <c r="F35" i="346"/>
  <c r="E35" i="346"/>
  <c r="C35" i="346"/>
  <c r="B35" i="346"/>
  <c r="K34" i="346"/>
  <c r="K33" i="346"/>
  <c r="K32" i="346"/>
  <c r="I32" i="346"/>
  <c r="G32" i="346"/>
  <c r="F32" i="346"/>
  <c r="E32" i="346"/>
  <c r="I31" i="346"/>
  <c r="G31" i="346"/>
  <c r="F31" i="346"/>
  <c r="E31" i="346"/>
  <c r="C31" i="346"/>
  <c r="B31" i="346"/>
  <c r="M30" i="346"/>
  <c r="M29" i="346"/>
  <c r="I28" i="346"/>
  <c r="G28" i="346"/>
  <c r="F28" i="346"/>
  <c r="E28" i="346"/>
  <c r="I27" i="346"/>
  <c r="G27" i="346"/>
  <c r="F27" i="346"/>
  <c r="E27" i="346"/>
  <c r="C27" i="346"/>
  <c r="B27" i="346"/>
  <c r="K26" i="346"/>
  <c r="K25" i="346"/>
  <c r="K24" i="346"/>
  <c r="I24" i="346"/>
  <c r="G24" i="346"/>
  <c r="F24" i="346"/>
  <c r="E24" i="346"/>
  <c r="I23" i="346"/>
  <c r="G23" i="346"/>
  <c r="F23" i="346"/>
  <c r="E23" i="346"/>
  <c r="C23" i="346"/>
  <c r="B23" i="346"/>
  <c r="O22" i="346"/>
  <c r="O21" i="346"/>
  <c r="I20" i="346"/>
  <c r="G20" i="346"/>
  <c r="F20" i="346"/>
  <c r="E20" i="346"/>
  <c r="I19" i="346"/>
  <c r="G19" i="346"/>
  <c r="F19" i="346"/>
  <c r="E19" i="346"/>
  <c r="C19" i="346"/>
  <c r="B19" i="346"/>
  <c r="K18" i="346"/>
  <c r="K17" i="346"/>
  <c r="U16" i="346"/>
  <c r="K16" i="346"/>
  <c r="I16" i="346"/>
  <c r="G16" i="346"/>
  <c r="F16" i="346"/>
  <c r="E16" i="346"/>
  <c r="I15" i="346"/>
  <c r="G15" i="346"/>
  <c r="F15" i="346"/>
  <c r="E15" i="346"/>
  <c r="C15" i="346"/>
  <c r="B15" i="346"/>
  <c r="M14" i="346"/>
  <c r="M13" i="346"/>
  <c r="I12" i="346"/>
  <c r="G12" i="346"/>
  <c r="F12" i="346"/>
  <c r="E12" i="346"/>
  <c r="I11" i="346"/>
  <c r="G11" i="346"/>
  <c r="F11" i="346"/>
  <c r="E11" i="346"/>
  <c r="C11" i="346"/>
  <c r="B11" i="346"/>
  <c r="K10" i="346"/>
  <c r="K9" i="346"/>
  <c r="K8" i="346"/>
  <c r="I8" i="346"/>
  <c r="G8" i="346"/>
  <c r="F8" i="346"/>
  <c r="E8" i="346"/>
  <c r="U7" i="346"/>
  <c r="I7" i="346"/>
  <c r="G7" i="346"/>
  <c r="F7" i="346"/>
  <c r="E7" i="346"/>
  <c r="C7" i="346"/>
  <c r="B7" i="346"/>
  <c r="R4" i="346"/>
  <c r="O79" i="346"/>
  <c r="O154" i="346" s="1"/>
  <c r="G4" i="346"/>
  <c r="A4" i="346"/>
  <c r="F2" i="346"/>
  <c r="A1" i="346"/>
  <c r="I68" i="345"/>
  <c r="G68" i="345"/>
  <c r="F68" i="345"/>
  <c r="E68" i="345"/>
  <c r="I67" i="345"/>
  <c r="G67" i="345"/>
  <c r="F67" i="345"/>
  <c r="E67" i="345"/>
  <c r="C67" i="345"/>
  <c r="B67" i="345"/>
  <c r="K66" i="345"/>
  <c r="K65" i="345"/>
  <c r="K64" i="345"/>
  <c r="I64" i="345"/>
  <c r="G64" i="345"/>
  <c r="F64" i="345"/>
  <c r="E64" i="345"/>
  <c r="I63" i="345"/>
  <c r="G63" i="345"/>
  <c r="F63" i="345"/>
  <c r="E63" i="345"/>
  <c r="C63" i="345"/>
  <c r="B63" i="345"/>
  <c r="M62" i="345"/>
  <c r="M61" i="345"/>
  <c r="I60" i="345"/>
  <c r="G60" i="345"/>
  <c r="F60" i="345"/>
  <c r="E60" i="345"/>
  <c r="I59" i="345"/>
  <c r="G59" i="345"/>
  <c r="F59" i="345"/>
  <c r="E59" i="345"/>
  <c r="C59" i="345"/>
  <c r="B59" i="345"/>
  <c r="K58" i="345"/>
  <c r="K57" i="345"/>
  <c r="K56" i="345"/>
  <c r="I56" i="345"/>
  <c r="G56" i="345"/>
  <c r="F56" i="345"/>
  <c r="E56" i="345"/>
  <c r="I55" i="345"/>
  <c r="G55" i="345"/>
  <c r="F55" i="345"/>
  <c r="E55" i="345"/>
  <c r="C55" i="345"/>
  <c r="B55" i="345"/>
  <c r="O54" i="345"/>
  <c r="O53" i="345"/>
  <c r="I52" i="345"/>
  <c r="G52" i="345"/>
  <c r="F52" i="345"/>
  <c r="E52" i="345"/>
  <c r="I51" i="345"/>
  <c r="G51" i="345"/>
  <c r="F51" i="345"/>
  <c r="E51" i="345"/>
  <c r="C51" i="345"/>
  <c r="B51" i="345"/>
  <c r="K50" i="345"/>
  <c r="K49" i="345"/>
  <c r="K48" i="345"/>
  <c r="I48" i="345"/>
  <c r="G48" i="345"/>
  <c r="F48" i="345"/>
  <c r="E48" i="345"/>
  <c r="I47" i="345"/>
  <c r="G47" i="345"/>
  <c r="F47" i="345"/>
  <c r="E47" i="345"/>
  <c r="C47" i="345"/>
  <c r="B47" i="345"/>
  <c r="M46" i="345"/>
  <c r="M45" i="345"/>
  <c r="I44" i="345"/>
  <c r="G44" i="345"/>
  <c r="F44" i="345"/>
  <c r="E44" i="345"/>
  <c r="I43" i="345"/>
  <c r="G43" i="345"/>
  <c r="F43" i="345"/>
  <c r="E43" i="345"/>
  <c r="C43" i="345"/>
  <c r="B43" i="345"/>
  <c r="K42" i="345"/>
  <c r="K41" i="345"/>
  <c r="K40" i="345"/>
  <c r="I40" i="345"/>
  <c r="G40" i="345"/>
  <c r="F40" i="345"/>
  <c r="E40" i="345"/>
  <c r="I39" i="345"/>
  <c r="G39" i="345"/>
  <c r="F39" i="345"/>
  <c r="E39" i="345"/>
  <c r="C39" i="345"/>
  <c r="B39" i="345"/>
  <c r="Q38" i="345"/>
  <c r="Q37" i="345"/>
  <c r="I36" i="345"/>
  <c r="G36" i="345"/>
  <c r="F36" i="345"/>
  <c r="E36" i="345"/>
  <c r="I35" i="345"/>
  <c r="G35" i="345"/>
  <c r="F35" i="345"/>
  <c r="E35" i="345"/>
  <c r="C35" i="345"/>
  <c r="B35" i="345"/>
  <c r="K34" i="345"/>
  <c r="K33" i="345"/>
  <c r="K32" i="345"/>
  <c r="I32" i="345"/>
  <c r="G32" i="345"/>
  <c r="F32" i="345"/>
  <c r="E32" i="345"/>
  <c r="I31" i="345"/>
  <c r="G31" i="345"/>
  <c r="F31" i="345"/>
  <c r="E31" i="345"/>
  <c r="C31" i="345"/>
  <c r="B31" i="345"/>
  <c r="M30" i="345"/>
  <c r="M29" i="345"/>
  <c r="I28" i="345"/>
  <c r="G28" i="345"/>
  <c r="F28" i="345"/>
  <c r="E28" i="345"/>
  <c r="I27" i="345"/>
  <c r="G27" i="345"/>
  <c r="F27" i="345"/>
  <c r="E27" i="345"/>
  <c r="C27" i="345"/>
  <c r="B27" i="345"/>
  <c r="K26" i="345"/>
  <c r="K25" i="345"/>
  <c r="K24" i="345"/>
  <c r="I24" i="345"/>
  <c r="G24" i="345"/>
  <c r="F24" i="345"/>
  <c r="E24" i="345"/>
  <c r="I23" i="345"/>
  <c r="G23" i="345"/>
  <c r="F23" i="345"/>
  <c r="E23" i="345"/>
  <c r="C23" i="345"/>
  <c r="B23" i="345"/>
  <c r="O22" i="345"/>
  <c r="O21" i="345"/>
  <c r="I20" i="345"/>
  <c r="G20" i="345"/>
  <c r="F20" i="345"/>
  <c r="E20" i="345"/>
  <c r="I19" i="345"/>
  <c r="G19" i="345"/>
  <c r="F19" i="345"/>
  <c r="E19" i="345"/>
  <c r="C19" i="345"/>
  <c r="B19" i="345"/>
  <c r="K18" i="345"/>
  <c r="K17" i="345"/>
  <c r="U16" i="345"/>
  <c r="K16" i="345"/>
  <c r="I16" i="345"/>
  <c r="G16" i="345"/>
  <c r="F16" i="345"/>
  <c r="E16" i="345"/>
  <c r="I15" i="345"/>
  <c r="G15" i="345"/>
  <c r="F15" i="345"/>
  <c r="E15" i="345"/>
  <c r="C15" i="345"/>
  <c r="B15" i="345"/>
  <c r="M14" i="345"/>
  <c r="M13" i="345"/>
  <c r="I12" i="345"/>
  <c r="G12" i="345"/>
  <c r="F12" i="345"/>
  <c r="E12" i="345"/>
  <c r="I11" i="345"/>
  <c r="G11" i="345"/>
  <c r="F11" i="345"/>
  <c r="E11" i="345"/>
  <c r="C11" i="345"/>
  <c r="B11" i="345"/>
  <c r="K10" i="345"/>
  <c r="K9" i="345"/>
  <c r="K8" i="345"/>
  <c r="I8" i="345"/>
  <c r="G8" i="345"/>
  <c r="F8" i="345"/>
  <c r="E8" i="345"/>
  <c r="U7" i="345"/>
  <c r="I7" i="345"/>
  <c r="G7" i="345"/>
  <c r="F7" i="345"/>
  <c r="E7" i="345"/>
  <c r="C7" i="345"/>
  <c r="B7" i="345"/>
  <c r="R4" i="345"/>
  <c r="O79" i="345" s="1"/>
  <c r="G4" i="345"/>
  <c r="A4" i="345"/>
  <c r="A1" i="345"/>
  <c r="Q37" i="344"/>
  <c r="I36" i="344"/>
  <c r="G36" i="344"/>
  <c r="F36" i="344"/>
  <c r="E36" i="344"/>
  <c r="I35" i="344"/>
  <c r="G35" i="344"/>
  <c r="F35" i="344"/>
  <c r="E35" i="344"/>
  <c r="C35" i="344"/>
  <c r="B35" i="344"/>
  <c r="K34" i="344"/>
  <c r="K33" i="344"/>
  <c r="K32" i="344"/>
  <c r="I32" i="344"/>
  <c r="G32" i="344"/>
  <c r="F32" i="344"/>
  <c r="E32" i="344"/>
  <c r="I31" i="344"/>
  <c r="G31" i="344"/>
  <c r="F31" i="344"/>
  <c r="E31" i="344"/>
  <c r="C31" i="344"/>
  <c r="B31" i="344"/>
  <c r="M30" i="344"/>
  <c r="M29" i="344"/>
  <c r="I28" i="344"/>
  <c r="G28" i="344"/>
  <c r="F28" i="344"/>
  <c r="E28" i="344"/>
  <c r="I27" i="344"/>
  <c r="G27" i="344"/>
  <c r="F27" i="344"/>
  <c r="E27" i="344"/>
  <c r="C27" i="344"/>
  <c r="B27" i="344"/>
  <c r="K26" i="344"/>
  <c r="K25" i="344"/>
  <c r="K24" i="344"/>
  <c r="I24" i="344"/>
  <c r="G24" i="344"/>
  <c r="F24" i="344"/>
  <c r="E24" i="344"/>
  <c r="I23" i="344"/>
  <c r="G23" i="344"/>
  <c r="F23" i="344"/>
  <c r="E23" i="344"/>
  <c r="C23" i="344"/>
  <c r="B23" i="344"/>
  <c r="O22" i="344"/>
  <c r="O21" i="344"/>
  <c r="I20" i="344"/>
  <c r="G20" i="344"/>
  <c r="F20" i="344"/>
  <c r="E20" i="344"/>
  <c r="I19" i="344"/>
  <c r="G19" i="344"/>
  <c r="F19" i="344"/>
  <c r="E19" i="344"/>
  <c r="C19" i="344"/>
  <c r="B19" i="344"/>
  <c r="K18" i="344"/>
  <c r="K17" i="344"/>
  <c r="U16" i="344"/>
  <c r="K16" i="344"/>
  <c r="I16" i="344"/>
  <c r="G16" i="344"/>
  <c r="F16" i="344"/>
  <c r="E16" i="344"/>
  <c r="I15" i="344"/>
  <c r="G15" i="344"/>
  <c r="F15" i="344"/>
  <c r="E15" i="344"/>
  <c r="C15" i="344"/>
  <c r="B15" i="344"/>
  <c r="M14" i="344"/>
  <c r="M13" i="344"/>
  <c r="I12" i="344"/>
  <c r="G12" i="344"/>
  <c r="F12" i="344"/>
  <c r="E12" i="344"/>
  <c r="I11" i="344"/>
  <c r="G11" i="344"/>
  <c r="F11" i="344"/>
  <c r="E11" i="344"/>
  <c r="C11" i="344"/>
  <c r="B11" i="344"/>
  <c r="K10" i="344"/>
  <c r="K9" i="344"/>
  <c r="K8" i="344"/>
  <c r="I8" i="344"/>
  <c r="G8" i="344"/>
  <c r="F8" i="344"/>
  <c r="E8" i="344"/>
  <c r="U7" i="344"/>
  <c r="I7" i="344"/>
  <c r="G7" i="344"/>
  <c r="F7" i="344"/>
  <c r="E7" i="344"/>
  <c r="C7" i="344"/>
  <c r="B7" i="344"/>
  <c r="R4" i="344"/>
  <c r="O79" i="344" s="1"/>
  <c r="G4" i="344"/>
  <c r="A4" i="344"/>
  <c r="A1" i="344"/>
  <c r="O26" i="338"/>
  <c r="O25" i="338"/>
  <c r="O24" i="338"/>
  <c r="O23" i="338"/>
  <c r="O22" i="338"/>
  <c r="O21" i="338"/>
  <c r="O20" i="338"/>
  <c r="O19" i="338"/>
  <c r="O18" i="338"/>
  <c r="O17" i="338"/>
  <c r="O16" i="338"/>
  <c r="O15" i="338"/>
  <c r="O14" i="338"/>
  <c r="O13" i="338"/>
  <c r="O12" i="338"/>
  <c r="O11" i="338"/>
  <c r="O10" i="338"/>
  <c r="O9" i="338"/>
  <c r="O8" i="338"/>
  <c r="P5" i="338"/>
  <c r="L5" i="338"/>
  <c r="C5" i="338"/>
  <c r="A5" i="338"/>
  <c r="A2" i="338"/>
  <c r="A1" i="338"/>
  <c r="R80" i="337"/>
  <c r="H77" i="337" s="1"/>
  <c r="F79" i="337"/>
  <c r="F77" i="337"/>
  <c r="F73" i="337"/>
  <c r="I70" i="337"/>
  <c r="G70" i="337"/>
  <c r="F70" i="337"/>
  <c r="D70" i="337"/>
  <c r="C70" i="337"/>
  <c r="B70" i="337"/>
  <c r="K69" i="337"/>
  <c r="I69" i="337"/>
  <c r="G69" i="337"/>
  <c r="F69" i="337"/>
  <c r="D69" i="337"/>
  <c r="C69" i="337"/>
  <c r="B69" i="337"/>
  <c r="M68" i="337"/>
  <c r="I68" i="337"/>
  <c r="G68" i="337"/>
  <c r="F68" i="337"/>
  <c r="D68" i="337"/>
  <c r="C68" i="337"/>
  <c r="B68" i="337"/>
  <c r="K67" i="337"/>
  <c r="I67" i="337"/>
  <c r="G67" i="337"/>
  <c r="F67" i="337"/>
  <c r="D67" i="337"/>
  <c r="C67" i="337"/>
  <c r="B67" i="337"/>
  <c r="O66" i="337"/>
  <c r="I66" i="337"/>
  <c r="G66" i="337"/>
  <c r="F66" i="337"/>
  <c r="D66" i="337"/>
  <c r="C66" i="337"/>
  <c r="B66" i="337"/>
  <c r="K65" i="337"/>
  <c r="I65" i="337"/>
  <c r="G65" i="337"/>
  <c r="F65" i="337"/>
  <c r="D65" i="337"/>
  <c r="C65" i="337"/>
  <c r="B65" i="337"/>
  <c r="M64" i="337"/>
  <c r="I64" i="337"/>
  <c r="G64" i="337"/>
  <c r="F64" i="337"/>
  <c r="D64" i="337"/>
  <c r="C64" i="337"/>
  <c r="B64" i="337"/>
  <c r="K63" i="337"/>
  <c r="I63" i="337"/>
  <c r="G63" i="337"/>
  <c r="F63" i="337"/>
  <c r="D63" i="337"/>
  <c r="C63" i="337"/>
  <c r="B63" i="337"/>
  <c r="Q62" i="337"/>
  <c r="I62" i="337"/>
  <c r="G62" i="337"/>
  <c r="F62" i="337"/>
  <c r="D62" i="337"/>
  <c r="C62" i="337"/>
  <c r="B62" i="337"/>
  <c r="K61" i="337"/>
  <c r="I61" i="337"/>
  <c r="G61" i="337"/>
  <c r="F61" i="337"/>
  <c r="D61" i="337"/>
  <c r="C61" i="337"/>
  <c r="B61" i="337"/>
  <c r="M60" i="337"/>
  <c r="I60" i="337"/>
  <c r="G60" i="337"/>
  <c r="F60" i="337"/>
  <c r="D60" i="337"/>
  <c r="C60" i="337"/>
  <c r="B60" i="337"/>
  <c r="K59" i="337"/>
  <c r="I59" i="337"/>
  <c r="G59" i="337"/>
  <c r="F59" i="337"/>
  <c r="D59" i="337"/>
  <c r="C59" i="337"/>
  <c r="B59" i="337"/>
  <c r="O58" i="337"/>
  <c r="I58" i="337"/>
  <c r="G58" i="337"/>
  <c r="F58" i="337"/>
  <c r="D58" i="337"/>
  <c r="C58" i="337"/>
  <c r="B58" i="337"/>
  <c r="K57" i="337"/>
  <c r="I57" i="337"/>
  <c r="G57" i="337"/>
  <c r="F57" i="337"/>
  <c r="D57" i="337"/>
  <c r="C57" i="337"/>
  <c r="B57" i="337"/>
  <c r="M56" i="337"/>
  <c r="I56" i="337"/>
  <c r="G56" i="337"/>
  <c r="F56" i="337"/>
  <c r="D56" i="337"/>
  <c r="C56" i="337"/>
  <c r="B56" i="337"/>
  <c r="K55" i="337"/>
  <c r="I55" i="337"/>
  <c r="G55" i="337"/>
  <c r="F55" i="337"/>
  <c r="D55" i="337"/>
  <c r="C55" i="337"/>
  <c r="B55" i="337"/>
  <c r="Q54" i="337"/>
  <c r="I54" i="337"/>
  <c r="G54" i="337"/>
  <c r="F54" i="337"/>
  <c r="D54" i="337"/>
  <c r="C54" i="337"/>
  <c r="B54" i="337"/>
  <c r="K53" i="337"/>
  <c r="I53" i="337"/>
  <c r="G53" i="337"/>
  <c r="F53" i="337"/>
  <c r="D53" i="337"/>
  <c r="C53" i="337"/>
  <c r="B53" i="337"/>
  <c r="M52" i="337"/>
  <c r="I52" i="337"/>
  <c r="G52" i="337"/>
  <c r="F52" i="337"/>
  <c r="D52" i="337"/>
  <c r="C52" i="337"/>
  <c r="B52" i="337"/>
  <c r="K51" i="337"/>
  <c r="I51" i="337"/>
  <c r="G51" i="337"/>
  <c r="F51" i="337"/>
  <c r="D51" i="337"/>
  <c r="C51" i="337"/>
  <c r="B51" i="337"/>
  <c r="O50" i="337"/>
  <c r="I50" i="337"/>
  <c r="G50" i="337"/>
  <c r="F50" i="337"/>
  <c r="D50" i="337"/>
  <c r="C50" i="337"/>
  <c r="B50" i="337"/>
  <c r="K49" i="337"/>
  <c r="I49" i="337"/>
  <c r="G49" i="337"/>
  <c r="F49" i="337"/>
  <c r="D49" i="337"/>
  <c r="C49" i="337"/>
  <c r="B49" i="337"/>
  <c r="M48" i="337"/>
  <c r="I48" i="337"/>
  <c r="G48" i="337"/>
  <c r="F48" i="337"/>
  <c r="D48" i="337"/>
  <c r="C48" i="337"/>
  <c r="B48" i="337"/>
  <c r="K47" i="337"/>
  <c r="I47" i="337"/>
  <c r="G47" i="337"/>
  <c r="F47" i="337"/>
  <c r="D47" i="337"/>
  <c r="C47" i="337"/>
  <c r="B47" i="337"/>
  <c r="Q46" i="337"/>
  <c r="I46" i="337"/>
  <c r="G46" i="337"/>
  <c r="F46" i="337"/>
  <c r="D46" i="337"/>
  <c r="C46" i="337"/>
  <c r="B46" i="337"/>
  <c r="K45" i="337"/>
  <c r="I45" i="337"/>
  <c r="G45" i="337"/>
  <c r="F45" i="337"/>
  <c r="D45" i="337"/>
  <c r="C45" i="337"/>
  <c r="B45" i="337"/>
  <c r="M44" i="337"/>
  <c r="I44" i="337"/>
  <c r="G44" i="337"/>
  <c r="F44" i="337"/>
  <c r="D44" i="337"/>
  <c r="C44" i="337"/>
  <c r="B44" i="337"/>
  <c r="K43" i="337"/>
  <c r="I43" i="337"/>
  <c r="G43" i="337"/>
  <c r="F43" i="337"/>
  <c r="D43" i="337"/>
  <c r="C43" i="337"/>
  <c r="B43" i="337"/>
  <c r="O42" i="337"/>
  <c r="I42" i="337"/>
  <c r="G42" i="337"/>
  <c r="F42" i="337"/>
  <c r="D42" i="337"/>
  <c r="C42" i="337"/>
  <c r="B42" i="337"/>
  <c r="K41" i="337"/>
  <c r="I41" i="337"/>
  <c r="G41" i="337"/>
  <c r="F41" i="337"/>
  <c r="D41" i="337"/>
  <c r="C41" i="337"/>
  <c r="B41" i="337"/>
  <c r="M40" i="337"/>
  <c r="I40" i="337"/>
  <c r="G40" i="337"/>
  <c r="F40" i="337"/>
  <c r="D40" i="337"/>
  <c r="C40" i="337"/>
  <c r="B40" i="337"/>
  <c r="O39" i="337"/>
  <c r="K39" i="337"/>
  <c r="I39" i="337"/>
  <c r="G39" i="337"/>
  <c r="F39" i="337"/>
  <c r="D39" i="337"/>
  <c r="C39" i="337"/>
  <c r="B39" i="337"/>
  <c r="Q38" i="337"/>
  <c r="I38" i="337"/>
  <c r="G38" i="337"/>
  <c r="F38" i="337"/>
  <c r="D38" i="337"/>
  <c r="C38" i="337"/>
  <c r="B38" i="337"/>
  <c r="O37" i="337"/>
  <c r="K37" i="337"/>
  <c r="I37" i="337"/>
  <c r="G37" i="337"/>
  <c r="F37" i="337"/>
  <c r="D37" i="337"/>
  <c r="C37" i="337"/>
  <c r="B37" i="337"/>
  <c r="M36" i="337"/>
  <c r="I36" i="337"/>
  <c r="G36" i="337"/>
  <c r="F36" i="337"/>
  <c r="D36" i="337"/>
  <c r="C36" i="337"/>
  <c r="B36" i="337"/>
  <c r="K35" i="337"/>
  <c r="I35" i="337"/>
  <c r="G35" i="337"/>
  <c r="F35" i="337"/>
  <c r="D35" i="337"/>
  <c r="C35" i="337"/>
  <c r="B35" i="337"/>
  <c r="O34" i="337"/>
  <c r="I34" i="337"/>
  <c r="G34" i="337"/>
  <c r="F34" i="337"/>
  <c r="D34" i="337"/>
  <c r="C34" i="337"/>
  <c r="B34" i="337"/>
  <c r="K33" i="337"/>
  <c r="I33" i="337"/>
  <c r="G33" i="337"/>
  <c r="F33" i="337"/>
  <c r="D33" i="337"/>
  <c r="C33" i="337"/>
  <c r="B33" i="337"/>
  <c r="M32" i="337"/>
  <c r="I32" i="337"/>
  <c r="G32" i="337"/>
  <c r="F32" i="337"/>
  <c r="D32" i="337"/>
  <c r="C32" i="337"/>
  <c r="B32" i="337"/>
  <c r="K31" i="337"/>
  <c r="I31" i="337"/>
  <c r="G31" i="337"/>
  <c r="F31" i="337"/>
  <c r="D31" i="337"/>
  <c r="C31" i="337"/>
  <c r="B31" i="337"/>
  <c r="Q30" i="337"/>
  <c r="I30" i="337"/>
  <c r="G30" i="337"/>
  <c r="F30" i="337"/>
  <c r="D30" i="337"/>
  <c r="C30" i="337"/>
  <c r="B30" i="337"/>
  <c r="K29" i="337"/>
  <c r="I29" i="337"/>
  <c r="G29" i="337"/>
  <c r="F29" i="337"/>
  <c r="D29" i="337"/>
  <c r="C29" i="337"/>
  <c r="B29" i="337"/>
  <c r="M28" i="337"/>
  <c r="I28" i="337"/>
  <c r="G28" i="337"/>
  <c r="F28" i="337"/>
  <c r="D28" i="337"/>
  <c r="C28" i="337"/>
  <c r="B28" i="337"/>
  <c r="K27" i="337"/>
  <c r="I27" i="337"/>
  <c r="G27" i="337"/>
  <c r="F27" i="337"/>
  <c r="D27" i="337"/>
  <c r="C27" i="337"/>
  <c r="B27" i="337"/>
  <c r="O26" i="337"/>
  <c r="I26" i="337"/>
  <c r="G26" i="337"/>
  <c r="F26" i="337"/>
  <c r="D26" i="337"/>
  <c r="C26" i="337"/>
  <c r="B26" i="337"/>
  <c r="K25" i="337"/>
  <c r="I25" i="337"/>
  <c r="G25" i="337"/>
  <c r="F25" i="337"/>
  <c r="D25" i="337"/>
  <c r="C25" i="337"/>
  <c r="B25" i="337"/>
  <c r="M24" i="337"/>
  <c r="I24" i="337"/>
  <c r="G24" i="337"/>
  <c r="F24" i="337"/>
  <c r="D24" i="337"/>
  <c r="C24" i="337"/>
  <c r="B24" i="337"/>
  <c r="K23" i="337"/>
  <c r="I23" i="337"/>
  <c r="G23" i="337"/>
  <c r="F23" i="337"/>
  <c r="D23" i="337"/>
  <c r="C23" i="337"/>
  <c r="B23" i="337"/>
  <c r="Q22" i="337"/>
  <c r="I22" i="337"/>
  <c r="G22" i="337"/>
  <c r="F22" i="337"/>
  <c r="D22" i="337"/>
  <c r="C22" i="337"/>
  <c r="B22" i="337"/>
  <c r="K21" i="337"/>
  <c r="I21" i="337"/>
  <c r="G21" i="337"/>
  <c r="F21" i="337"/>
  <c r="D21" i="337"/>
  <c r="C21" i="337"/>
  <c r="B21" i="337"/>
  <c r="M20" i="337"/>
  <c r="I20" i="337"/>
  <c r="G20" i="337"/>
  <c r="F20" i="337"/>
  <c r="D20" i="337"/>
  <c r="C20" i="337"/>
  <c r="B20" i="337"/>
  <c r="K19" i="337"/>
  <c r="I19" i="337"/>
  <c r="G19" i="337"/>
  <c r="F19" i="337"/>
  <c r="D19" i="337"/>
  <c r="C19" i="337"/>
  <c r="B19" i="337"/>
  <c r="O18" i="337"/>
  <c r="I18" i="337"/>
  <c r="G18" i="337"/>
  <c r="F18" i="337"/>
  <c r="D18" i="337"/>
  <c r="C18" i="337"/>
  <c r="B18" i="337"/>
  <c r="K17" i="337"/>
  <c r="I17" i="337"/>
  <c r="G17" i="337"/>
  <c r="F17" i="337"/>
  <c r="D17" i="337"/>
  <c r="C17" i="337"/>
  <c r="B17" i="337"/>
  <c r="U16" i="337"/>
  <c r="M16" i="337"/>
  <c r="I16" i="337"/>
  <c r="G16" i="337"/>
  <c r="F16" i="337"/>
  <c r="D16" i="337"/>
  <c r="C16" i="337"/>
  <c r="B16" i="337"/>
  <c r="K15" i="337"/>
  <c r="I15" i="337"/>
  <c r="G15" i="337"/>
  <c r="F15" i="337"/>
  <c r="D15" i="337"/>
  <c r="C15" i="337"/>
  <c r="B15" i="337"/>
  <c r="Q14" i="337"/>
  <c r="I14" i="337"/>
  <c r="G14" i="337"/>
  <c r="F14" i="337"/>
  <c r="D14" i="337"/>
  <c r="C14" i="337"/>
  <c r="B14" i="337"/>
  <c r="K13" i="337"/>
  <c r="I13" i="337"/>
  <c r="G13" i="337"/>
  <c r="F13" i="337"/>
  <c r="D13" i="337"/>
  <c r="C13" i="337"/>
  <c r="B13" i="337"/>
  <c r="M12" i="337"/>
  <c r="I12" i="337"/>
  <c r="G12" i="337"/>
  <c r="F12" i="337"/>
  <c r="D12" i="337"/>
  <c r="C12" i="337"/>
  <c r="B12" i="337"/>
  <c r="K11" i="337"/>
  <c r="I11" i="337"/>
  <c r="G11" i="337"/>
  <c r="F11" i="337"/>
  <c r="D11" i="337"/>
  <c r="C11" i="337"/>
  <c r="B11" i="337"/>
  <c r="O10" i="337"/>
  <c r="I10" i="337"/>
  <c r="G10" i="337"/>
  <c r="F10" i="337"/>
  <c r="D10" i="337"/>
  <c r="C10" i="337"/>
  <c r="B10" i="337"/>
  <c r="K9" i="337"/>
  <c r="I9" i="337"/>
  <c r="G9" i="337"/>
  <c r="F9" i="337"/>
  <c r="D9" i="337"/>
  <c r="C9" i="337"/>
  <c r="B9" i="337"/>
  <c r="M8" i="337"/>
  <c r="I8" i="337"/>
  <c r="G8" i="337"/>
  <c r="F8" i="337"/>
  <c r="D8" i="337"/>
  <c r="C8" i="337"/>
  <c r="B8" i="337"/>
  <c r="U7" i="337"/>
  <c r="K7" i="337"/>
  <c r="I7" i="337"/>
  <c r="G7" i="337"/>
  <c r="F7" i="337"/>
  <c r="D7" i="337"/>
  <c r="C7" i="337"/>
  <c r="B7" i="337"/>
  <c r="Y5" i="337"/>
  <c r="AB1" i="337"/>
  <c r="R4" i="337"/>
  <c r="O80" i="337"/>
  <c r="G4" i="337"/>
  <c r="A4" i="337"/>
  <c r="Y3" i="337"/>
  <c r="A1" i="337"/>
  <c r="R79" i="336"/>
  <c r="F76" i="336"/>
  <c r="I69" i="336"/>
  <c r="G69" i="336"/>
  <c r="F69" i="336"/>
  <c r="D69" i="336"/>
  <c r="C69" i="336"/>
  <c r="B69" i="336"/>
  <c r="K68" i="336"/>
  <c r="I67" i="336"/>
  <c r="G67" i="336"/>
  <c r="F67" i="336"/>
  <c r="D67" i="336"/>
  <c r="C67" i="336"/>
  <c r="B67" i="336"/>
  <c r="M66" i="336"/>
  <c r="I65" i="336"/>
  <c r="G65" i="336"/>
  <c r="F65" i="336"/>
  <c r="D65" i="336"/>
  <c r="C65" i="336"/>
  <c r="B65" i="336"/>
  <c r="K64" i="336"/>
  <c r="I63" i="336"/>
  <c r="G63" i="336"/>
  <c r="F63" i="336"/>
  <c r="D63" i="336"/>
  <c r="C63" i="336"/>
  <c r="B63" i="336"/>
  <c r="O62" i="336"/>
  <c r="I61" i="336"/>
  <c r="G61" i="336"/>
  <c r="F61" i="336"/>
  <c r="D61" i="336"/>
  <c r="C61" i="336"/>
  <c r="B61" i="336"/>
  <c r="K60" i="336"/>
  <c r="I59" i="336"/>
  <c r="G59" i="336"/>
  <c r="F59" i="336"/>
  <c r="D59" i="336"/>
  <c r="C59" i="336"/>
  <c r="B59" i="336"/>
  <c r="M58" i="336"/>
  <c r="I57" i="336"/>
  <c r="G57" i="336"/>
  <c r="F57" i="336"/>
  <c r="D57" i="336"/>
  <c r="C57" i="336"/>
  <c r="B57" i="336"/>
  <c r="K56" i="336"/>
  <c r="I55" i="336"/>
  <c r="G55" i="336"/>
  <c r="F55" i="336"/>
  <c r="D55" i="336"/>
  <c r="C55" i="336"/>
  <c r="B55" i="336"/>
  <c r="Q54" i="336"/>
  <c r="I53" i="336"/>
  <c r="G53" i="336"/>
  <c r="F53" i="336"/>
  <c r="D53" i="336"/>
  <c r="C53" i="336"/>
  <c r="B53" i="336"/>
  <c r="K52" i="336"/>
  <c r="I51" i="336"/>
  <c r="G51" i="336"/>
  <c r="F51" i="336"/>
  <c r="D51" i="336"/>
  <c r="C51" i="336"/>
  <c r="B51" i="336"/>
  <c r="M50" i="336"/>
  <c r="I49" i="336"/>
  <c r="G49" i="336"/>
  <c r="F49" i="336"/>
  <c r="D49" i="336"/>
  <c r="C49" i="336"/>
  <c r="B49" i="336"/>
  <c r="K48" i="336"/>
  <c r="I47" i="336"/>
  <c r="G47" i="336"/>
  <c r="F47" i="336"/>
  <c r="D47" i="336"/>
  <c r="C47" i="336"/>
  <c r="B47" i="336"/>
  <c r="O46" i="336"/>
  <c r="I45" i="336"/>
  <c r="G45" i="336"/>
  <c r="F45" i="336"/>
  <c r="D45" i="336"/>
  <c r="C45" i="336"/>
  <c r="B45" i="336"/>
  <c r="K44" i="336"/>
  <c r="I43" i="336"/>
  <c r="G43" i="336"/>
  <c r="F43" i="336"/>
  <c r="D43" i="336"/>
  <c r="C43" i="336"/>
  <c r="B43" i="336"/>
  <c r="M42" i="336"/>
  <c r="I41" i="336"/>
  <c r="G41" i="336"/>
  <c r="F41" i="336"/>
  <c r="D41" i="336"/>
  <c r="C41" i="336"/>
  <c r="B41" i="336"/>
  <c r="K40" i="336"/>
  <c r="I39" i="336"/>
  <c r="G39" i="336"/>
  <c r="F39" i="336"/>
  <c r="D39" i="336"/>
  <c r="C39" i="336"/>
  <c r="B39" i="336"/>
  <c r="Q38" i="336"/>
  <c r="I37" i="336"/>
  <c r="G37" i="336"/>
  <c r="F37" i="336"/>
  <c r="D37" i="336"/>
  <c r="C37" i="336"/>
  <c r="B37" i="336"/>
  <c r="K36" i="336"/>
  <c r="I35" i="336"/>
  <c r="G35" i="336"/>
  <c r="F35" i="336"/>
  <c r="D35" i="336"/>
  <c r="C35" i="336"/>
  <c r="B35" i="336"/>
  <c r="M34" i="336"/>
  <c r="I33" i="336"/>
  <c r="G33" i="336"/>
  <c r="F33" i="336"/>
  <c r="D33" i="336"/>
  <c r="C33" i="336"/>
  <c r="B33" i="336"/>
  <c r="K32" i="336"/>
  <c r="I31" i="336"/>
  <c r="G31" i="336"/>
  <c r="F31" i="336"/>
  <c r="D31" i="336"/>
  <c r="C31" i="336"/>
  <c r="B31" i="336"/>
  <c r="O30" i="336"/>
  <c r="I29" i="336"/>
  <c r="G29" i="336"/>
  <c r="F29" i="336"/>
  <c r="D29" i="336"/>
  <c r="C29" i="336"/>
  <c r="B29" i="336"/>
  <c r="K28" i="336"/>
  <c r="I27" i="336"/>
  <c r="G27" i="336"/>
  <c r="F27" i="336"/>
  <c r="D27" i="336"/>
  <c r="C27" i="336"/>
  <c r="B27" i="336"/>
  <c r="M26" i="336"/>
  <c r="I25" i="336"/>
  <c r="G25" i="336"/>
  <c r="F25" i="336"/>
  <c r="D25" i="336"/>
  <c r="C25" i="336"/>
  <c r="B25" i="336"/>
  <c r="K24" i="336"/>
  <c r="I23" i="336"/>
  <c r="G23" i="336"/>
  <c r="F23" i="336"/>
  <c r="D23" i="336"/>
  <c r="C23" i="336"/>
  <c r="B23" i="336"/>
  <c r="Q22" i="336"/>
  <c r="I21" i="336"/>
  <c r="G21" i="336"/>
  <c r="F21" i="336"/>
  <c r="D21" i="336"/>
  <c r="C21" i="336"/>
  <c r="B21" i="336"/>
  <c r="K20" i="336"/>
  <c r="I19" i="336"/>
  <c r="G19" i="336"/>
  <c r="F19" i="336"/>
  <c r="D19" i="336"/>
  <c r="C19" i="336"/>
  <c r="B19" i="336"/>
  <c r="M18" i="336"/>
  <c r="I17" i="336"/>
  <c r="G17" i="336"/>
  <c r="F17" i="336"/>
  <c r="D17" i="336"/>
  <c r="C17" i="336"/>
  <c r="B17" i="336"/>
  <c r="U16" i="336"/>
  <c r="K16" i="336"/>
  <c r="I15" i="336"/>
  <c r="G15" i="336"/>
  <c r="F15" i="336"/>
  <c r="D15" i="336"/>
  <c r="C15" i="336"/>
  <c r="B15" i="336"/>
  <c r="O14" i="336"/>
  <c r="I13" i="336"/>
  <c r="G13" i="336"/>
  <c r="F13" i="336"/>
  <c r="D13" i="336"/>
  <c r="C13" i="336"/>
  <c r="B13" i="336"/>
  <c r="K12" i="336"/>
  <c r="I11" i="336"/>
  <c r="G11" i="336"/>
  <c r="F11" i="336"/>
  <c r="D11" i="336"/>
  <c r="C11" i="336"/>
  <c r="B11" i="336"/>
  <c r="M10" i="336"/>
  <c r="I9" i="336"/>
  <c r="G9" i="336"/>
  <c r="F9" i="336"/>
  <c r="D9" i="336"/>
  <c r="C9" i="336"/>
  <c r="B9" i="336"/>
  <c r="K8" i="336"/>
  <c r="U7" i="336"/>
  <c r="I7" i="336"/>
  <c r="G7" i="336"/>
  <c r="F7" i="336"/>
  <c r="D7" i="336"/>
  <c r="C7" i="336"/>
  <c r="B7" i="336"/>
  <c r="Y5" i="336"/>
  <c r="R4" i="336"/>
  <c r="O79" i="336" s="1"/>
  <c r="G4" i="336"/>
  <c r="A4" i="336"/>
  <c r="Y3" i="336"/>
  <c r="AH1" i="336"/>
  <c r="A1" i="336"/>
  <c r="R57" i="335"/>
  <c r="F50" i="335" s="1"/>
  <c r="I37" i="335"/>
  <c r="G37" i="335"/>
  <c r="F37" i="335"/>
  <c r="D37" i="335"/>
  <c r="C37" i="335"/>
  <c r="B37" i="335"/>
  <c r="K36" i="335"/>
  <c r="I35" i="335"/>
  <c r="G35" i="335"/>
  <c r="F35" i="335"/>
  <c r="D35" i="335"/>
  <c r="C35" i="335"/>
  <c r="B35" i="335"/>
  <c r="M34" i="335"/>
  <c r="I33" i="335"/>
  <c r="G33" i="335"/>
  <c r="F33" i="335"/>
  <c r="D33" i="335"/>
  <c r="C33" i="335"/>
  <c r="B33" i="335"/>
  <c r="K32" i="335"/>
  <c r="I31" i="335"/>
  <c r="G31" i="335"/>
  <c r="F31" i="335"/>
  <c r="D31" i="335"/>
  <c r="C31" i="335"/>
  <c r="B31" i="335"/>
  <c r="O30" i="335"/>
  <c r="I29" i="335"/>
  <c r="G29" i="335"/>
  <c r="F29" i="335"/>
  <c r="D29" i="335"/>
  <c r="C29" i="335"/>
  <c r="B29" i="335"/>
  <c r="K28" i="335"/>
  <c r="I27" i="335"/>
  <c r="G27" i="335"/>
  <c r="F27" i="335"/>
  <c r="D27" i="335"/>
  <c r="C27" i="335"/>
  <c r="B27" i="335"/>
  <c r="M26" i="335"/>
  <c r="I25" i="335"/>
  <c r="G25" i="335"/>
  <c r="F25" i="335"/>
  <c r="D25" i="335"/>
  <c r="C25" i="335"/>
  <c r="B25" i="335"/>
  <c r="K24" i="335"/>
  <c r="I23" i="335"/>
  <c r="G23" i="335"/>
  <c r="F23" i="335"/>
  <c r="D23" i="335"/>
  <c r="C23" i="335"/>
  <c r="B23" i="335"/>
  <c r="Q22" i="335"/>
  <c r="I21" i="335"/>
  <c r="G21" i="335"/>
  <c r="F21" i="335"/>
  <c r="D21" i="335"/>
  <c r="C21" i="335"/>
  <c r="B21" i="335"/>
  <c r="K20" i="335"/>
  <c r="I19" i="335"/>
  <c r="G19" i="335"/>
  <c r="F19" i="335"/>
  <c r="D19" i="335"/>
  <c r="C19" i="335"/>
  <c r="B19" i="335"/>
  <c r="M18" i="335"/>
  <c r="I17" i="335"/>
  <c r="G17" i="335"/>
  <c r="F17" i="335"/>
  <c r="D17" i="335"/>
  <c r="C17" i="335"/>
  <c r="B17" i="335"/>
  <c r="U16" i="335"/>
  <c r="K16" i="335"/>
  <c r="I15" i="335"/>
  <c r="G15" i="335"/>
  <c r="F15" i="335"/>
  <c r="D15" i="335"/>
  <c r="C15" i="335"/>
  <c r="B15" i="335"/>
  <c r="O14" i="335"/>
  <c r="I13" i="335"/>
  <c r="G13" i="335"/>
  <c r="F13" i="335"/>
  <c r="D13" i="335"/>
  <c r="C13" i="335"/>
  <c r="B13" i="335"/>
  <c r="K12" i="335"/>
  <c r="I11" i="335"/>
  <c r="G11" i="335"/>
  <c r="F11" i="335"/>
  <c r="D11" i="335"/>
  <c r="C11" i="335"/>
  <c r="B11" i="335"/>
  <c r="M10" i="335"/>
  <c r="I9" i="335"/>
  <c r="G9" i="335"/>
  <c r="F9" i="335"/>
  <c r="D9" i="335"/>
  <c r="C9" i="335"/>
  <c r="B9" i="335"/>
  <c r="K8" i="335"/>
  <c r="U7" i="335"/>
  <c r="I7" i="335"/>
  <c r="G7" i="335"/>
  <c r="F7" i="335"/>
  <c r="D7" i="335"/>
  <c r="C7" i="335"/>
  <c r="B7" i="335"/>
  <c r="Y5" i="335"/>
  <c r="R4" i="335"/>
  <c r="O57" i="335" s="1"/>
  <c r="G4" i="335"/>
  <c r="A4" i="335"/>
  <c r="Y3" i="335"/>
  <c r="Q6" i="335" s="1"/>
  <c r="A1" i="335"/>
  <c r="R62" i="334"/>
  <c r="I21" i="334"/>
  <c r="G21" i="334"/>
  <c r="F21" i="334"/>
  <c r="D21" i="334"/>
  <c r="C21" i="334"/>
  <c r="B21" i="334"/>
  <c r="K20" i="334"/>
  <c r="I19" i="334"/>
  <c r="G19" i="334"/>
  <c r="F19" i="334"/>
  <c r="D19" i="334"/>
  <c r="C19" i="334"/>
  <c r="B19" i="334"/>
  <c r="M18" i="334"/>
  <c r="I17" i="334"/>
  <c r="G17" i="334"/>
  <c r="F17" i="334"/>
  <c r="D17" i="334"/>
  <c r="C17" i="334"/>
  <c r="B17" i="334"/>
  <c r="U16" i="334"/>
  <c r="K16" i="334"/>
  <c r="I15" i="334"/>
  <c r="G15" i="334"/>
  <c r="F15" i="334"/>
  <c r="D15" i="334"/>
  <c r="C15" i="334"/>
  <c r="B15" i="334"/>
  <c r="O14" i="334"/>
  <c r="I13" i="334"/>
  <c r="G13" i="334"/>
  <c r="F13" i="334"/>
  <c r="D13" i="334"/>
  <c r="C13" i="334"/>
  <c r="B13" i="334"/>
  <c r="K12" i="334"/>
  <c r="I11" i="334"/>
  <c r="G11" i="334"/>
  <c r="F11" i="334"/>
  <c r="D11" i="334"/>
  <c r="C11" i="334"/>
  <c r="B11" i="334"/>
  <c r="M10" i="334"/>
  <c r="I9" i="334"/>
  <c r="G9" i="334"/>
  <c r="F9" i="334"/>
  <c r="D9" i="334"/>
  <c r="C9" i="334"/>
  <c r="B9" i="334"/>
  <c r="K8" i="334"/>
  <c r="U7" i="334"/>
  <c r="I7" i="334"/>
  <c r="G7" i="334"/>
  <c r="F7" i="334"/>
  <c r="D7" i="334"/>
  <c r="C7" i="334"/>
  <c r="B7" i="334"/>
  <c r="Y5" i="334"/>
  <c r="AH1" i="334"/>
  <c r="R4" i="334"/>
  <c r="O62" i="334"/>
  <c r="G4" i="334"/>
  <c r="A4" i="334"/>
  <c r="Y3" i="334"/>
  <c r="O6" i="334"/>
  <c r="A1" i="334"/>
  <c r="R47" i="333"/>
  <c r="F43" i="333"/>
  <c r="C43" i="333"/>
  <c r="F41" i="333"/>
  <c r="C41" i="333"/>
  <c r="F39" i="333"/>
  <c r="C39" i="333"/>
  <c r="F37" i="333"/>
  <c r="C37" i="333"/>
  <c r="L21" i="333"/>
  <c r="I21" i="333"/>
  <c r="G21" i="333"/>
  <c r="E21" i="333"/>
  <c r="B34" i="333" s="1"/>
  <c r="D21" i="333"/>
  <c r="C21" i="333"/>
  <c r="L19" i="333"/>
  <c r="I19" i="333"/>
  <c r="G19" i="333"/>
  <c r="E19" i="333"/>
  <c r="B33" i="333"/>
  <c r="D19" i="333"/>
  <c r="C19" i="333"/>
  <c r="L17" i="333"/>
  <c r="I17" i="333"/>
  <c r="G17" i="333"/>
  <c r="E17" i="333"/>
  <c r="B32" i="333" s="1"/>
  <c r="D17" i="333"/>
  <c r="C17" i="333"/>
  <c r="L15" i="333"/>
  <c r="I15" i="333"/>
  <c r="G15" i="333"/>
  <c r="E15" i="333"/>
  <c r="B31" i="333"/>
  <c r="D15" i="333"/>
  <c r="C15" i="333"/>
  <c r="L13" i="333"/>
  <c r="I13" i="333"/>
  <c r="G13" i="333"/>
  <c r="E13" i="333"/>
  <c r="D13" i="333"/>
  <c r="C13" i="333"/>
  <c r="L11" i="333"/>
  <c r="I11" i="333"/>
  <c r="G11" i="333"/>
  <c r="E11" i="333"/>
  <c r="B27" i="333"/>
  <c r="D11" i="333"/>
  <c r="C11" i="333"/>
  <c r="L9" i="333"/>
  <c r="I9" i="333"/>
  <c r="G9" i="333"/>
  <c r="E9" i="333"/>
  <c r="B26" i="333" s="1"/>
  <c r="D9" i="333"/>
  <c r="C9" i="333"/>
  <c r="L7" i="333"/>
  <c r="I7" i="333"/>
  <c r="G7" i="333"/>
  <c r="E7" i="333"/>
  <c r="B25" i="333"/>
  <c r="D7" i="333"/>
  <c r="C7" i="333"/>
  <c r="Y5" i="333"/>
  <c r="AD1" i="333"/>
  <c r="L4" i="333"/>
  <c r="K53" i="333"/>
  <c r="E4" i="333"/>
  <c r="A4" i="333"/>
  <c r="Y3" i="333"/>
  <c r="AH1" i="333"/>
  <c r="A1" i="333"/>
  <c r="R44" i="332"/>
  <c r="F38" i="332"/>
  <c r="C38" i="332"/>
  <c r="F36" i="332"/>
  <c r="C36" i="332"/>
  <c r="F34" i="332"/>
  <c r="C34" i="332"/>
  <c r="L19" i="332"/>
  <c r="I19" i="332"/>
  <c r="G19" i="332"/>
  <c r="E19" i="332"/>
  <c r="B31" i="332" s="1"/>
  <c r="D19" i="332"/>
  <c r="C19" i="332"/>
  <c r="L17" i="332"/>
  <c r="I17" i="332"/>
  <c r="G17" i="332"/>
  <c r="E17" i="332"/>
  <c r="B30" i="332"/>
  <c r="D17" i="332"/>
  <c r="C17" i="332"/>
  <c r="L15" i="332"/>
  <c r="I15" i="332"/>
  <c r="G15" i="332"/>
  <c r="E15" i="332"/>
  <c r="B29" i="332" s="1"/>
  <c r="D15" i="332"/>
  <c r="C15" i="332"/>
  <c r="L13" i="332"/>
  <c r="I13" i="332"/>
  <c r="G13" i="332"/>
  <c r="E13" i="332"/>
  <c r="B28" i="332"/>
  <c r="D13" i="332"/>
  <c r="C13" i="332"/>
  <c r="L11" i="332"/>
  <c r="I11" i="332"/>
  <c r="G11" i="332"/>
  <c r="E11" i="332"/>
  <c r="D11" i="332"/>
  <c r="C11" i="332"/>
  <c r="L9" i="332"/>
  <c r="I9" i="332"/>
  <c r="G9" i="332"/>
  <c r="E9" i="332"/>
  <c r="B24" i="332"/>
  <c r="D9" i="332"/>
  <c r="C9" i="332"/>
  <c r="L7" i="332"/>
  <c r="I7" i="332"/>
  <c r="G7" i="332"/>
  <c r="E7" i="332"/>
  <c r="B23" i="332" s="1"/>
  <c r="D7" i="332"/>
  <c r="C7" i="332"/>
  <c r="Y5" i="332"/>
  <c r="L4" i="332"/>
  <c r="K49" i="332" s="1"/>
  <c r="E4" i="332"/>
  <c r="A4" i="332"/>
  <c r="Y3" i="332"/>
  <c r="A1" i="332"/>
  <c r="R47" i="331"/>
  <c r="F36" i="331"/>
  <c r="C36" i="331"/>
  <c r="F34" i="331"/>
  <c r="C34" i="331"/>
  <c r="F32" i="331"/>
  <c r="C32" i="331"/>
  <c r="L17" i="331"/>
  <c r="I17" i="331"/>
  <c r="G17" i="331"/>
  <c r="E17" i="331"/>
  <c r="B30" i="331" s="1"/>
  <c r="D17" i="331"/>
  <c r="C17" i="331"/>
  <c r="L15" i="331"/>
  <c r="I15" i="331"/>
  <c r="G15" i="331"/>
  <c r="E15" i="331"/>
  <c r="B29" i="331"/>
  <c r="D15" i="331"/>
  <c r="C15" i="331"/>
  <c r="L13" i="331"/>
  <c r="I13" i="331"/>
  <c r="G13" i="331"/>
  <c r="E13" i="331"/>
  <c r="B28" i="331" s="1"/>
  <c r="D13" i="331"/>
  <c r="C13" i="331"/>
  <c r="L11" i="331"/>
  <c r="I11" i="331"/>
  <c r="G11" i="331"/>
  <c r="E11" i="331"/>
  <c r="B25" i="331"/>
  <c r="D11" i="331"/>
  <c r="C11" i="331"/>
  <c r="L9" i="331"/>
  <c r="I9" i="331"/>
  <c r="G9" i="331"/>
  <c r="E9" i="331"/>
  <c r="B24" i="331" s="1"/>
  <c r="D9" i="331"/>
  <c r="C9" i="331"/>
  <c r="L7" i="331"/>
  <c r="I7" i="331"/>
  <c r="G7" i="331"/>
  <c r="E7" i="331"/>
  <c r="B23" i="331"/>
  <c r="D7" i="331"/>
  <c r="C7" i="331"/>
  <c r="Y5" i="331"/>
  <c r="L4" i="331"/>
  <c r="K47" i="331" s="1"/>
  <c r="E4" i="331"/>
  <c r="A4" i="331"/>
  <c r="Y3" i="331"/>
  <c r="A1" i="331"/>
  <c r="L15" i="330"/>
  <c r="I15" i="330"/>
  <c r="G15" i="330"/>
  <c r="E15" i="330"/>
  <c r="B23" i="330"/>
  <c r="D15" i="330"/>
  <c r="C15" i="330"/>
  <c r="L13" i="330"/>
  <c r="I13" i="330"/>
  <c r="G13" i="330"/>
  <c r="E13" i="330"/>
  <c r="B22" i="330" s="1"/>
  <c r="D13" i="330"/>
  <c r="C13" i="330"/>
  <c r="L11" i="330"/>
  <c r="I11" i="330"/>
  <c r="G11" i="330"/>
  <c r="E11" i="330"/>
  <c r="B21" i="330"/>
  <c r="D11" i="330"/>
  <c r="C11" i="330"/>
  <c r="L9" i="330"/>
  <c r="I9" i="330"/>
  <c r="G9" i="330"/>
  <c r="E9" i="330"/>
  <c r="B20" i="330" s="1"/>
  <c r="D9" i="330"/>
  <c r="C9" i="330"/>
  <c r="L7" i="330"/>
  <c r="I7" i="330"/>
  <c r="G7" i="330"/>
  <c r="E7" i="330"/>
  <c r="B19" i="330"/>
  <c r="D7" i="330"/>
  <c r="C7" i="330"/>
  <c r="Y5" i="330"/>
  <c r="L4" i="330"/>
  <c r="K41" i="330" s="1"/>
  <c r="E4" i="330"/>
  <c r="A4" i="330"/>
  <c r="Y3" i="330"/>
  <c r="AK1" i="330"/>
  <c r="A1" i="330"/>
  <c r="L13" i="329"/>
  <c r="I13" i="329"/>
  <c r="G13" i="329"/>
  <c r="E13" i="329"/>
  <c r="B22" i="329" s="1"/>
  <c r="D13" i="329"/>
  <c r="C13" i="329"/>
  <c r="L11" i="329"/>
  <c r="I11" i="329"/>
  <c r="G11" i="329"/>
  <c r="E11" i="329"/>
  <c r="B21" i="329"/>
  <c r="D11" i="329"/>
  <c r="C11" i="329"/>
  <c r="L9" i="329"/>
  <c r="I9" i="329"/>
  <c r="G9" i="329"/>
  <c r="E9" i="329"/>
  <c r="B20" i="329" s="1"/>
  <c r="D9" i="329"/>
  <c r="C9" i="329"/>
  <c r="L7" i="329"/>
  <c r="I7" i="329"/>
  <c r="G7" i="329"/>
  <c r="E7" i="329"/>
  <c r="B19" i="329"/>
  <c r="D7" i="329"/>
  <c r="C7" i="329"/>
  <c r="Y5" i="329"/>
  <c r="M4" i="329"/>
  <c r="K41" i="329" s="1"/>
  <c r="E4" i="329"/>
  <c r="A4" i="329"/>
  <c r="Y3" i="329"/>
  <c r="AH1" i="329" s="1"/>
  <c r="A1" i="329"/>
  <c r="L11" i="328"/>
  <c r="I11" i="328"/>
  <c r="G11" i="328"/>
  <c r="E11" i="328"/>
  <c r="B21" i="328"/>
  <c r="D11" i="328"/>
  <c r="C11" i="328"/>
  <c r="L9" i="328"/>
  <c r="I9" i="328"/>
  <c r="G9" i="328"/>
  <c r="E9" i="328"/>
  <c r="B20" i="328" s="1"/>
  <c r="D9" i="328"/>
  <c r="C9" i="328"/>
  <c r="L7" i="328"/>
  <c r="I7" i="328"/>
  <c r="G7" i="328"/>
  <c r="E7" i="328"/>
  <c r="B19" i="328"/>
  <c r="D7" i="328"/>
  <c r="C7" i="328"/>
  <c r="Y5" i="328"/>
  <c r="AH1" i="328" s="1"/>
  <c r="L4" i="328"/>
  <c r="K41" i="328" s="1"/>
  <c r="E4" i="328"/>
  <c r="A4" i="328"/>
  <c r="Y3" i="328"/>
  <c r="AJ1" i="328" s="1"/>
  <c r="AC1" i="328"/>
  <c r="A1" i="328"/>
  <c r="P156" i="327"/>
  <c r="M156" i="327" s="1"/>
  <c r="L156" i="327"/>
  <c r="K156" i="327"/>
  <c r="J156" i="327"/>
  <c r="P155" i="327"/>
  <c r="M155" i="327"/>
  <c r="L155" i="327"/>
  <c r="K155" i="327"/>
  <c r="J155" i="327"/>
  <c r="P154" i="327"/>
  <c r="M154" i="327" s="1"/>
  <c r="L154" i="327"/>
  <c r="K154" i="327"/>
  <c r="J154" i="327"/>
  <c r="P153" i="327"/>
  <c r="M153" i="327"/>
  <c r="L153" i="327"/>
  <c r="K153" i="327"/>
  <c r="J153" i="327"/>
  <c r="P152" i="327"/>
  <c r="M152" i="327" s="1"/>
  <c r="L152" i="327"/>
  <c r="K152" i="327"/>
  <c r="J152" i="327"/>
  <c r="P151" i="327"/>
  <c r="M151" i="327"/>
  <c r="L151" i="327"/>
  <c r="K151" i="327"/>
  <c r="J151" i="327"/>
  <c r="P150" i="327"/>
  <c r="M150" i="327" s="1"/>
  <c r="L150" i="327"/>
  <c r="K150" i="327"/>
  <c r="J150" i="327"/>
  <c r="P149" i="327"/>
  <c r="M149" i="327"/>
  <c r="L149" i="327"/>
  <c r="K149" i="327"/>
  <c r="J149" i="327"/>
  <c r="P148" i="327"/>
  <c r="M148" i="327" s="1"/>
  <c r="L148" i="327"/>
  <c r="K148" i="327"/>
  <c r="J148" i="327"/>
  <c r="P147" i="327"/>
  <c r="M147" i="327"/>
  <c r="L147" i="327"/>
  <c r="K147" i="327"/>
  <c r="J147" i="327"/>
  <c r="P146" i="327"/>
  <c r="M146" i="327" s="1"/>
  <c r="L146" i="327"/>
  <c r="K146" i="327"/>
  <c r="J146" i="327"/>
  <c r="P145" i="327"/>
  <c r="M145" i="327"/>
  <c r="L145" i="327"/>
  <c r="K145" i="327"/>
  <c r="J145" i="327"/>
  <c r="P144" i="327"/>
  <c r="M144" i="327" s="1"/>
  <c r="L144" i="327"/>
  <c r="K144" i="327"/>
  <c r="J144" i="327"/>
  <c r="P143" i="327"/>
  <c r="M143" i="327"/>
  <c r="L143" i="327"/>
  <c r="K143" i="327"/>
  <c r="J143" i="327"/>
  <c r="P142" i="327"/>
  <c r="M142" i="327" s="1"/>
  <c r="L142" i="327"/>
  <c r="K142" i="327"/>
  <c r="J142" i="327"/>
  <c r="P141" i="327"/>
  <c r="M141" i="327"/>
  <c r="L141" i="327"/>
  <c r="K141" i="327"/>
  <c r="J141" i="327"/>
  <c r="P140" i="327"/>
  <c r="M140" i="327" s="1"/>
  <c r="L140" i="327"/>
  <c r="K140" i="327"/>
  <c r="J140" i="327"/>
  <c r="P139" i="327"/>
  <c r="M139" i="327"/>
  <c r="L139" i="327"/>
  <c r="K139" i="327"/>
  <c r="J139" i="327"/>
  <c r="P138" i="327"/>
  <c r="M138" i="327" s="1"/>
  <c r="L138" i="327"/>
  <c r="K138" i="327"/>
  <c r="J138" i="327"/>
  <c r="P137" i="327"/>
  <c r="M137" i="327"/>
  <c r="L137" i="327"/>
  <c r="K137" i="327"/>
  <c r="J137" i="327"/>
  <c r="P136" i="327"/>
  <c r="M136" i="327" s="1"/>
  <c r="L136" i="327"/>
  <c r="K136" i="327"/>
  <c r="J136" i="327"/>
  <c r="P135" i="327"/>
  <c r="M135" i="327"/>
  <c r="L135" i="327"/>
  <c r="K135" i="327"/>
  <c r="J135" i="327"/>
  <c r="P134" i="327"/>
  <c r="M134" i="327" s="1"/>
  <c r="L134" i="327"/>
  <c r="K134" i="327"/>
  <c r="J134" i="327"/>
  <c r="P133" i="327"/>
  <c r="M133" i="327"/>
  <c r="L133" i="327"/>
  <c r="K133" i="327"/>
  <c r="J133" i="327"/>
  <c r="P132" i="327"/>
  <c r="M132" i="327" s="1"/>
  <c r="L132" i="327"/>
  <c r="K132" i="327"/>
  <c r="J132" i="327"/>
  <c r="P131" i="327"/>
  <c r="M131" i="327"/>
  <c r="L131" i="327"/>
  <c r="K131" i="327"/>
  <c r="J131" i="327"/>
  <c r="P130" i="327"/>
  <c r="M130" i="327" s="1"/>
  <c r="L130" i="327"/>
  <c r="K130" i="327"/>
  <c r="J130" i="327"/>
  <c r="P129" i="327"/>
  <c r="M129" i="327"/>
  <c r="L129" i="327"/>
  <c r="K129" i="327"/>
  <c r="J129" i="327"/>
  <c r="P128" i="327"/>
  <c r="M128" i="327" s="1"/>
  <c r="L128" i="327"/>
  <c r="K128" i="327"/>
  <c r="J128" i="327"/>
  <c r="P127" i="327"/>
  <c r="M127" i="327"/>
  <c r="L127" i="327"/>
  <c r="K127" i="327"/>
  <c r="J127" i="327"/>
  <c r="P126" i="327"/>
  <c r="M126" i="327" s="1"/>
  <c r="L126" i="327"/>
  <c r="K126" i="327"/>
  <c r="J126" i="327"/>
  <c r="P125" i="327"/>
  <c r="M125" i="327"/>
  <c r="L125" i="327"/>
  <c r="K125" i="327"/>
  <c r="J125" i="327"/>
  <c r="P124" i="327"/>
  <c r="M124" i="327" s="1"/>
  <c r="L124" i="327"/>
  <c r="K124" i="327"/>
  <c r="J124" i="327"/>
  <c r="P123" i="327"/>
  <c r="M123" i="327"/>
  <c r="L123" i="327"/>
  <c r="K123" i="327"/>
  <c r="J123" i="327"/>
  <c r="P122" i="327"/>
  <c r="M122" i="327" s="1"/>
  <c r="L122" i="327"/>
  <c r="K122" i="327"/>
  <c r="J122" i="327"/>
  <c r="P121" i="327"/>
  <c r="M121" i="327"/>
  <c r="L121" i="327"/>
  <c r="K121" i="327"/>
  <c r="J121" i="327"/>
  <c r="P120" i="327"/>
  <c r="M120" i="327" s="1"/>
  <c r="L120" i="327"/>
  <c r="K120" i="327"/>
  <c r="J120" i="327"/>
  <c r="P119" i="327"/>
  <c r="M119" i="327"/>
  <c r="L119" i="327"/>
  <c r="K119" i="327"/>
  <c r="J119" i="327"/>
  <c r="P118" i="327"/>
  <c r="M118" i="327" s="1"/>
  <c r="L118" i="327"/>
  <c r="K118" i="327"/>
  <c r="J118" i="327"/>
  <c r="P117" i="327"/>
  <c r="M117" i="327"/>
  <c r="L117" i="327"/>
  <c r="K117" i="327"/>
  <c r="J117" i="327"/>
  <c r="P116" i="327"/>
  <c r="M116" i="327" s="1"/>
  <c r="L116" i="327"/>
  <c r="K116" i="327"/>
  <c r="J116" i="327"/>
  <c r="P115" i="327"/>
  <c r="M115" i="327"/>
  <c r="L115" i="327"/>
  <c r="K115" i="327"/>
  <c r="J115" i="327"/>
  <c r="P114" i="327"/>
  <c r="M114" i="327" s="1"/>
  <c r="L114" i="327"/>
  <c r="K114" i="327"/>
  <c r="J114" i="327"/>
  <c r="P113" i="327"/>
  <c r="M113" i="327"/>
  <c r="L113" i="327"/>
  <c r="K113" i="327"/>
  <c r="J113" i="327"/>
  <c r="P112" i="327"/>
  <c r="M112" i="327" s="1"/>
  <c r="L112" i="327"/>
  <c r="K112" i="327"/>
  <c r="J112" i="327"/>
  <c r="P111" i="327"/>
  <c r="M111" i="327"/>
  <c r="L111" i="327"/>
  <c r="K111" i="327"/>
  <c r="J111" i="327"/>
  <c r="P110" i="327"/>
  <c r="M110" i="327" s="1"/>
  <c r="L110" i="327"/>
  <c r="K110" i="327"/>
  <c r="J110" i="327"/>
  <c r="P109" i="327"/>
  <c r="M109" i="327"/>
  <c r="L109" i="327"/>
  <c r="K109" i="327"/>
  <c r="J109" i="327"/>
  <c r="P108" i="327"/>
  <c r="M108" i="327" s="1"/>
  <c r="L108" i="327"/>
  <c r="K108" i="327"/>
  <c r="J108" i="327"/>
  <c r="P107" i="327"/>
  <c r="M107" i="327"/>
  <c r="L107" i="327"/>
  <c r="K107" i="327"/>
  <c r="J107" i="327"/>
  <c r="P106" i="327"/>
  <c r="M106" i="327" s="1"/>
  <c r="L106" i="327"/>
  <c r="K106" i="327"/>
  <c r="J106" i="327"/>
  <c r="P105" i="327"/>
  <c r="M105" i="327"/>
  <c r="L105" i="327"/>
  <c r="K105" i="327"/>
  <c r="J105" i="327"/>
  <c r="P104" i="327"/>
  <c r="M104" i="327" s="1"/>
  <c r="L104" i="327"/>
  <c r="K104" i="327"/>
  <c r="J104" i="327"/>
  <c r="P103" i="327"/>
  <c r="M103" i="327"/>
  <c r="L103" i="327"/>
  <c r="K103" i="327"/>
  <c r="J103" i="327"/>
  <c r="P102" i="327"/>
  <c r="M102" i="327" s="1"/>
  <c r="L102" i="327"/>
  <c r="K102" i="327"/>
  <c r="J102" i="327"/>
  <c r="P101" i="327"/>
  <c r="M101" i="327"/>
  <c r="L101" i="327"/>
  <c r="K101" i="327"/>
  <c r="J101" i="327"/>
  <c r="P100" i="327"/>
  <c r="M100" i="327" s="1"/>
  <c r="L100" i="327"/>
  <c r="K100" i="327"/>
  <c r="J100" i="327"/>
  <c r="P99" i="327"/>
  <c r="M99" i="327"/>
  <c r="L99" i="327"/>
  <c r="K99" i="327"/>
  <c r="J99" i="327"/>
  <c r="P98" i="327"/>
  <c r="M98" i="327" s="1"/>
  <c r="L98" i="327"/>
  <c r="K98" i="327"/>
  <c r="J98" i="327"/>
  <c r="P97" i="327"/>
  <c r="M97" i="327"/>
  <c r="L97" i="327"/>
  <c r="K97" i="327"/>
  <c r="J97" i="327"/>
  <c r="P96" i="327"/>
  <c r="M96" i="327" s="1"/>
  <c r="L96" i="327"/>
  <c r="K96" i="327"/>
  <c r="J96" i="327"/>
  <c r="P95" i="327"/>
  <c r="M95" i="327"/>
  <c r="L95" i="327"/>
  <c r="K95" i="327"/>
  <c r="J95" i="327"/>
  <c r="P94" i="327"/>
  <c r="M94" i="327" s="1"/>
  <c r="L94" i="327"/>
  <c r="K94" i="327"/>
  <c r="J94" i="327"/>
  <c r="P93" i="327"/>
  <c r="M93" i="327"/>
  <c r="L93" i="327"/>
  <c r="K93" i="327"/>
  <c r="J93" i="327"/>
  <c r="P92" i="327"/>
  <c r="M92" i="327" s="1"/>
  <c r="L92" i="327"/>
  <c r="K92" i="327"/>
  <c r="J92" i="327"/>
  <c r="P91" i="327"/>
  <c r="M91" i="327"/>
  <c r="L91" i="327"/>
  <c r="K91" i="327"/>
  <c r="J91" i="327"/>
  <c r="P90" i="327"/>
  <c r="M90" i="327" s="1"/>
  <c r="L90" i="327"/>
  <c r="K90" i="327"/>
  <c r="J90" i="327"/>
  <c r="P89" i="327"/>
  <c r="M89" i="327"/>
  <c r="L89" i="327"/>
  <c r="K89" i="327"/>
  <c r="J89" i="327"/>
  <c r="P88" i="327"/>
  <c r="M88" i="327" s="1"/>
  <c r="L88" i="327"/>
  <c r="K88" i="327"/>
  <c r="J88" i="327"/>
  <c r="P87" i="327"/>
  <c r="M87" i="327"/>
  <c r="L87" i="327"/>
  <c r="K87" i="327"/>
  <c r="J87" i="327"/>
  <c r="P86" i="327"/>
  <c r="M86" i="327" s="1"/>
  <c r="L86" i="327"/>
  <c r="K86" i="327"/>
  <c r="J86" i="327"/>
  <c r="P85" i="327"/>
  <c r="M85" i="327"/>
  <c r="L85" i="327"/>
  <c r="K85" i="327"/>
  <c r="J85" i="327"/>
  <c r="P84" i="327"/>
  <c r="M84" i="327" s="1"/>
  <c r="L84" i="327"/>
  <c r="K84" i="327"/>
  <c r="J84" i="327"/>
  <c r="P83" i="327"/>
  <c r="M83" i="327"/>
  <c r="L83" i="327"/>
  <c r="K83" i="327"/>
  <c r="J83" i="327"/>
  <c r="P82" i="327"/>
  <c r="M82" i="327" s="1"/>
  <c r="L82" i="327"/>
  <c r="K82" i="327"/>
  <c r="J82" i="327"/>
  <c r="P81" i="327"/>
  <c r="M81" i="327"/>
  <c r="L81" i="327"/>
  <c r="K81" i="327"/>
  <c r="J81" i="327"/>
  <c r="P80" i="327"/>
  <c r="M80" i="327" s="1"/>
  <c r="L80" i="327"/>
  <c r="K80" i="327"/>
  <c r="J80" i="327"/>
  <c r="P79" i="327"/>
  <c r="M79" i="327"/>
  <c r="L79" i="327"/>
  <c r="K79" i="327"/>
  <c r="J79" i="327"/>
  <c r="P78" i="327"/>
  <c r="M78" i="327" s="1"/>
  <c r="L78" i="327"/>
  <c r="K78" i="327"/>
  <c r="J78" i="327"/>
  <c r="P77" i="327"/>
  <c r="M77" i="327"/>
  <c r="L77" i="327"/>
  <c r="K77" i="327"/>
  <c r="J77" i="327"/>
  <c r="P76" i="327"/>
  <c r="M76" i="327" s="1"/>
  <c r="L76" i="327"/>
  <c r="K76" i="327"/>
  <c r="J76" i="327"/>
  <c r="P75" i="327"/>
  <c r="M75" i="327"/>
  <c r="L75" i="327"/>
  <c r="K75" i="327"/>
  <c r="J75" i="327"/>
  <c r="P74" i="327"/>
  <c r="M74" i="327" s="1"/>
  <c r="L74" i="327"/>
  <c r="K74" i="327"/>
  <c r="J74" i="327"/>
  <c r="P73" i="327"/>
  <c r="M73" i="327"/>
  <c r="L73" i="327"/>
  <c r="K73" i="327"/>
  <c r="J73" i="327"/>
  <c r="P72" i="327"/>
  <c r="M72" i="327" s="1"/>
  <c r="L72" i="327"/>
  <c r="K72" i="327"/>
  <c r="J72" i="327"/>
  <c r="P71" i="327"/>
  <c r="M71" i="327"/>
  <c r="L71" i="327"/>
  <c r="K71" i="327"/>
  <c r="J71" i="327"/>
  <c r="P70" i="327"/>
  <c r="M70" i="327" s="1"/>
  <c r="L70" i="327"/>
  <c r="K70" i="327"/>
  <c r="J70" i="327"/>
  <c r="P69" i="327"/>
  <c r="M69" i="327"/>
  <c r="L69" i="327"/>
  <c r="K69" i="327"/>
  <c r="J69" i="327"/>
  <c r="P68" i="327"/>
  <c r="M68" i="327" s="1"/>
  <c r="L68" i="327"/>
  <c r="K68" i="327"/>
  <c r="J68" i="327"/>
  <c r="P67" i="327"/>
  <c r="M67" i="327"/>
  <c r="L67" i="327"/>
  <c r="K67" i="327"/>
  <c r="J67" i="327"/>
  <c r="P66" i="327"/>
  <c r="M66" i="327" s="1"/>
  <c r="L66" i="327"/>
  <c r="K66" i="327"/>
  <c r="J66" i="327"/>
  <c r="P65" i="327"/>
  <c r="M65" i="327"/>
  <c r="L65" i="327"/>
  <c r="K65" i="327"/>
  <c r="J65" i="327"/>
  <c r="P64" i="327"/>
  <c r="M64" i="327" s="1"/>
  <c r="L64" i="327"/>
  <c r="K64" i="327"/>
  <c r="J64" i="327"/>
  <c r="P63" i="327"/>
  <c r="M63" i="327"/>
  <c r="L63" i="327"/>
  <c r="K63" i="327"/>
  <c r="J63" i="327"/>
  <c r="P62" i="327"/>
  <c r="M62" i="327" s="1"/>
  <c r="L62" i="327"/>
  <c r="K62" i="327"/>
  <c r="J62" i="327"/>
  <c r="P61" i="327"/>
  <c r="M61" i="327"/>
  <c r="L61" i="327"/>
  <c r="K61" i="327"/>
  <c r="J61" i="327"/>
  <c r="P60" i="327"/>
  <c r="M60" i="327" s="1"/>
  <c r="L60" i="327"/>
  <c r="K60" i="327"/>
  <c r="J60" i="327"/>
  <c r="P59" i="327"/>
  <c r="M59" i="327"/>
  <c r="L59" i="327"/>
  <c r="K59" i="327"/>
  <c r="J59" i="327"/>
  <c r="P58" i="327"/>
  <c r="M58" i="327" s="1"/>
  <c r="L58" i="327"/>
  <c r="K58" i="327"/>
  <c r="J58" i="327"/>
  <c r="P57" i="327"/>
  <c r="M57" i="327"/>
  <c r="L57" i="327"/>
  <c r="K57" i="327"/>
  <c r="J57" i="327"/>
  <c r="P56" i="327"/>
  <c r="M56" i="327" s="1"/>
  <c r="L56" i="327"/>
  <c r="K56" i="327"/>
  <c r="J56" i="327"/>
  <c r="P55" i="327"/>
  <c r="M55" i="327"/>
  <c r="L55" i="327"/>
  <c r="K55" i="327"/>
  <c r="J55" i="327"/>
  <c r="P54" i="327"/>
  <c r="M54" i="327" s="1"/>
  <c r="L54" i="327"/>
  <c r="K54" i="327"/>
  <c r="J54" i="327"/>
  <c r="P53" i="327"/>
  <c r="M53" i="327"/>
  <c r="L53" i="327"/>
  <c r="K53" i="327"/>
  <c r="J53" i="327"/>
  <c r="P52" i="327"/>
  <c r="M52" i="327" s="1"/>
  <c r="L52" i="327"/>
  <c r="K52" i="327"/>
  <c r="J52" i="327"/>
  <c r="P51" i="327"/>
  <c r="M51" i="327"/>
  <c r="L51" i="327"/>
  <c r="K51" i="327"/>
  <c r="J51" i="327"/>
  <c r="P50" i="327"/>
  <c r="M50" i="327" s="1"/>
  <c r="L50" i="327"/>
  <c r="K50" i="327"/>
  <c r="J50" i="327"/>
  <c r="P49" i="327"/>
  <c r="M49" i="327"/>
  <c r="L49" i="327"/>
  <c r="K49" i="327"/>
  <c r="J49" i="327"/>
  <c r="P48" i="327"/>
  <c r="M48" i="327" s="1"/>
  <c r="L48" i="327"/>
  <c r="K48" i="327"/>
  <c r="J48" i="327"/>
  <c r="P47" i="327"/>
  <c r="M47" i="327"/>
  <c r="L47" i="327"/>
  <c r="K47" i="327"/>
  <c r="J47" i="327"/>
  <c r="P46" i="327"/>
  <c r="M46" i="327" s="1"/>
  <c r="L46" i="327"/>
  <c r="K46" i="327"/>
  <c r="J46" i="327"/>
  <c r="P45" i="327"/>
  <c r="M45" i="327"/>
  <c r="L45" i="327"/>
  <c r="K45" i="327"/>
  <c r="J45" i="327"/>
  <c r="P44" i="327"/>
  <c r="M44" i="327" s="1"/>
  <c r="L44" i="327"/>
  <c r="K44" i="327"/>
  <c r="J44" i="327"/>
  <c r="P43" i="327"/>
  <c r="M43" i="327"/>
  <c r="L43" i="327"/>
  <c r="K43" i="327"/>
  <c r="J43" i="327"/>
  <c r="P42" i="327"/>
  <c r="M42" i="327" s="1"/>
  <c r="L42" i="327"/>
  <c r="K42" i="327"/>
  <c r="J42" i="327"/>
  <c r="P41" i="327"/>
  <c r="M41" i="327"/>
  <c r="L41" i="327"/>
  <c r="K41" i="327"/>
  <c r="J41" i="327"/>
  <c r="P40" i="327"/>
  <c r="M40" i="327" s="1"/>
  <c r="L40" i="327"/>
  <c r="K40" i="327"/>
  <c r="J40" i="327"/>
  <c r="H5" i="327"/>
  <c r="D5" i="327"/>
  <c r="C5" i="327"/>
  <c r="A5" i="327"/>
  <c r="A1" i="327"/>
  <c r="R47" i="326"/>
  <c r="I37" i="326"/>
  <c r="G37" i="326"/>
  <c r="F37" i="326"/>
  <c r="D37" i="326"/>
  <c r="C37" i="326"/>
  <c r="B37" i="326"/>
  <c r="K36" i="326"/>
  <c r="B36" i="326"/>
  <c r="I35" i="326"/>
  <c r="G35" i="326"/>
  <c r="F35" i="326"/>
  <c r="D35" i="326"/>
  <c r="C35" i="326"/>
  <c r="B35" i="326"/>
  <c r="M34" i="326"/>
  <c r="B34" i="326"/>
  <c r="I33" i="326"/>
  <c r="G33" i="326"/>
  <c r="F33" i="326"/>
  <c r="D33" i="326"/>
  <c r="C33" i="326"/>
  <c r="B33" i="326"/>
  <c r="K32" i="326"/>
  <c r="B32" i="326"/>
  <c r="I31" i="326"/>
  <c r="G31" i="326"/>
  <c r="F31" i="326"/>
  <c r="D31" i="326"/>
  <c r="C31" i="326"/>
  <c r="B31" i="326"/>
  <c r="B30" i="326"/>
  <c r="I29" i="326"/>
  <c r="G29" i="326"/>
  <c r="F29" i="326"/>
  <c r="D29" i="326"/>
  <c r="C29" i="326"/>
  <c r="B29" i="326"/>
  <c r="K28" i="326"/>
  <c r="B28" i="326"/>
  <c r="I27" i="326"/>
  <c r="G27" i="326"/>
  <c r="F27" i="326"/>
  <c r="D27" i="326"/>
  <c r="C27" i="326"/>
  <c r="B27" i="326"/>
  <c r="M26" i="326"/>
  <c r="B26" i="326"/>
  <c r="I25" i="326"/>
  <c r="G25" i="326"/>
  <c r="F25" i="326"/>
  <c r="D25" i="326"/>
  <c r="C25" i="326"/>
  <c r="B25" i="326"/>
  <c r="K24" i="326"/>
  <c r="B24" i="326"/>
  <c r="I23" i="326"/>
  <c r="G23" i="326"/>
  <c r="F23" i="326"/>
  <c r="D23" i="326"/>
  <c r="C23" i="326"/>
  <c r="B23" i="326"/>
  <c r="B22" i="326"/>
  <c r="I21" i="326"/>
  <c r="G21" i="326"/>
  <c r="F21" i="326"/>
  <c r="D21" i="326"/>
  <c r="C21" i="326"/>
  <c r="B21" i="326"/>
  <c r="K20" i="326"/>
  <c r="B20" i="326"/>
  <c r="I19" i="326"/>
  <c r="G19" i="326"/>
  <c r="F19" i="326"/>
  <c r="D19" i="326"/>
  <c r="C19" i="326"/>
  <c r="B19" i="326"/>
  <c r="M18" i="326"/>
  <c r="B18" i="326"/>
  <c r="I17" i="326"/>
  <c r="G17" i="326"/>
  <c r="F17" i="326"/>
  <c r="D17" i="326"/>
  <c r="C17" i="326"/>
  <c r="B17" i="326"/>
  <c r="U16" i="326"/>
  <c r="K16" i="326"/>
  <c r="B16" i="326"/>
  <c r="I15" i="326"/>
  <c r="G15" i="326"/>
  <c r="F15" i="326"/>
  <c r="D15" i="326"/>
  <c r="C15" i="326"/>
  <c r="B15" i="326"/>
  <c r="B14" i="326"/>
  <c r="I13" i="326"/>
  <c r="G13" i="326"/>
  <c r="F13" i="326"/>
  <c r="D13" i="326"/>
  <c r="C13" i="326"/>
  <c r="B13" i="326"/>
  <c r="K12" i="326"/>
  <c r="B12" i="326"/>
  <c r="I11" i="326"/>
  <c r="G11" i="326"/>
  <c r="F11" i="326"/>
  <c r="D11" i="326"/>
  <c r="C11" i="326"/>
  <c r="B11" i="326"/>
  <c r="M10" i="326"/>
  <c r="B10" i="326"/>
  <c r="I9" i="326"/>
  <c r="G9" i="326"/>
  <c r="F9" i="326"/>
  <c r="D9" i="326"/>
  <c r="C9" i="326"/>
  <c r="B9" i="326"/>
  <c r="K8" i="326"/>
  <c r="U7" i="326"/>
  <c r="I7" i="326"/>
  <c r="G7" i="326"/>
  <c r="F7" i="326"/>
  <c r="D7" i="326"/>
  <c r="C7" i="326"/>
  <c r="B7" i="326"/>
  <c r="R4" i="326"/>
  <c r="O47" i="326"/>
  <c r="K4" i="326"/>
  <c r="G4" i="326"/>
  <c r="A4" i="326"/>
  <c r="A1" i="326"/>
  <c r="R32" i="325"/>
  <c r="I21" i="325"/>
  <c r="G21" i="325"/>
  <c r="F21" i="325"/>
  <c r="D21" i="325"/>
  <c r="C21" i="325"/>
  <c r="B21" i="325"/>
  <c r="K20" i="325"/>
  <c r="I19" i="325"/>
  <c r="G19" i="325"/>
  <c r="F19" i="325"/>
  <c r="D19" i="325"/>
  <c r="C19" i="325"/>
  <c r="B19" i="325"/>
  <c r="I17" i="325"/>
  <c r="G17" i="325"/>
  <c r="F17" i="325"/>
  <c r="D17" i="325"/>
  <c r="C17" i="325"/>
  <c r="B17" i="325"/>
  <c r="U16" i="325"/>
  <c r="K16" i="325"/>
  <c r="I15" i="325"/>
  <c r="G15" i="325"/>
  <c r="F15" i="325"/>
  <c r="D15" i="325"/>
  <c r="C15" i="325"/>
  <c r="B15" i="325"/>
  <c r="I13" i="325"/>
  <c r="G13" i="325"/>
  <c r="F13" i="325"/>
  <c r="D13" i="325"/>
  <c r="C13" i="325"/>
  <c r="B13" i="325"/>
  <c r="K12" i="325"/>
  <c r="I11" i="325"/>
  <c r="G11" i="325"/>
  <c r="F11" i="325"/>
  <c r="D11" i="325"/>
  <c r="C11" i="325"/>
  <c r="B11" i="325"/>
  <c r="I9" i="325"/>
  <c r="G9" i="325"/>
  <c r="F9" i="325"/>
  <c r="D9" i="325"/>
  <c r="C9" i="325"/>
  <c r="B9" i="325"/>
  <c r="K8" i="325"/>
  <c r="U7" i="325"/>
  <c r="I7" i="325"/>
  <c r="G7" i="325"/>
  <c r="F7" i="325"/>
  <c r="D7" i="325"/>
  <c r="C7" i="325"/>
  <c r="B7" i="325"/>
  <c r="R4" i="325"/>
  <c r="O32" i="325" s="1"/>
  <c r="K4" i="325"/>
  <c r="G4" i="325"/>
  <c r="A4" i="325"/>
  <c r="A1" i="325"/>
  <c r="R31" i="324"/>
  <c r="F24" i="324" s="1"/>
  <c r="I21" i="324"/>
  <c r="G21" i="324"/>
  <c r="F21" i="324"/>
  <c r="D21" i="324"/>
  <c r="C21" i="324"/>
  <c r="B21" i="324"/>
  <c r="K20" i="324"/>
  <c r="I19" i="324"/>
  <c r="G19" i="324"/>
  <c r="F19" i="324"/>
  <c r="D19" i="324"/>
  <c r="C19" i="324"/>
  <c r="B19" i="324"/>
  <c r="M18" i="324"/>
  <c r="I17" i="324"/>
  <c r="G17" i="324"/>
  <c r="F17" i="324"/>
  <c r="D17" i="324"/>
  <c r="C17" i="324"/>
  <c r="B17" i="324"/>
  <c r="U16" i="324"/>
  <c r="K16" i="324"/>
  <c r="I15" i="324"/>
  <c r="G15" i="324"/>
  <c r="F15" i="324"/>
  <c r="D15" i="324"/>
  <c r="C15" i="324"/>
  <c r="B15" i="324"/>
  <c r="I13" i="324"/>
  <c r="G13" i="324"/>
  <c r="F13" i="324"/>
  <c r="D13" i="324"/>
  <c r="C13" i="324"/>
  <c r="B13" i="324"/>
  <c r="K12" i="324"/>
  <c r="I11" i="324"/>
  <c r="G11" i="324"/>
  <c r="F11" i="324"/>
  <c r="D11" i="324"/>
  <c r="C11" i="324"/>
  <c r="B11" i="324"/>
  <c r="M10" i="324"/>
  <c r="I9" i="324"/>
  <c r="G9" i="324"/>
  <c r="F9" i="324"/>
  <c r="D9" i="324"/>
  <c r="C9" i="324"/>
  <c r="B9" i="324"/>
  <c r="K8" i="324"/>
  <c r="U7" i="324"/>
  <c r="I7" i="324"/>
  <c r="G7" i="324"/>
  <c r="F7" i="324"/>
  <c r="D7" i="324"/>
  <c r="C7" i="324"/>
  <c r="B7" i="324"/>
  <c r="R4" i="324"/>
  <c r="O31" i="324"/>
  <c r="K4" i="324"/>
  <c r="G4" i="324"/>
  <c r="A4" i="324"/>
  <c r="A1" i="324"/>
  <c r="N122" i="323"/>
  <c r="K122" i="323"/>
  <c r="J122" i="323"/>
  <c r="I122" i="323"/>
  <c r="H122" i="323"/>
  <c r="N121" i="323"/>
  <c r="K121" i="323" s="1"/>
  <c r="J121" i="323"/>
  <c r="I121" i="323"/>
  <c r="H121" i="323"/>
  <c r="N120" i="323"/>
  <c r="K120" i="323"/>
  <c r="J120" i="323"/>
  <c r="I120" i="323"/>
  <c r="H120" i="323"/>
  <c r="N119" i="323"/>
  <c r="K119" i="323" s="1"/>
  <c r="J119" i="323"/>
  <c r="I119" i="323"/>
  <c r="H119" i="323"/>
  <c r="N118" i="323"/>
  <c r="K118" i="323"/>
  <c r="J118" i="323"/>
  <c r="I118" i="323"/>
  <c r="H118" i="323"/>
  <c r="N117" i="323"/>
  <c r="K117" i="323" s="1"/>
  <c r="J117" i="323"/>
  <c r="I117" i="323"/>
  <c r="H117" i="323"/>
  <c r="N116" i="323"/>
  <c r="K116" i="323"/>
  <c r="J116" i="323"/>
  <c r="I116" i="323"/>
  <c r="H116" i="323"/>
  <c r="N115" i="323"/>
  <c r="K115" i="323" s="1"/>
  <c r="J115" i="323"/>
  <c r="I115" i="323"/>
  <c r="H115" i="323"/>
  <c r="N114" i="323"/>
  <c r="K114" i="323"/>
  <c r="J114" i="323"/>
  <c r="I114" i="323"/>
  <c r="H114" i="323"/>
  <c r="N113" i="323"/>
  <c r="K113" i="323" s="1"/>
  <c r="J113" i="323"/>
  <c r="I113" i="323"/>
  <c r="H113" i="323"/>
  <c r="N112" i="323"/>
  <c r="K112" i="323"/>
  <c r="J112" i="323"/>
  <c r="I112" i="323"/>
  <c r="H112" i="323"/>
  <c r="N111" i="323"/>
  <c r="K111" i="323" s="1"/>
  <c r="J111" i="323"/>
  <c r="I111" i="323"/>
  <c r="H111" i="323"/>
  <c r="N110" i="323"/>
  <c r="K110" i="323"/>
  <c r="J110" i="323"/>
  <c r="I110" i="323"/>
  <c r="H110" i="323"/>
  <c r="N109" i="323"/>
  <c r="K109" i="323" s="1"/>
  <c r="J109" i="323"/>
  <c r="I109" i="323"/>
  <c r="H109" i="323"/>
  <c r="N108" i="323"/>
  <c r="K108" i="323"/>
  <c r="J108" i="323"/>
  <c r="I108" i="323"/>
  <c r="H108" i="323"/>
  <c r="N107" i="323"/>
  <c r="K107" i="323" s="1"/>
  <c r="J107" i="323"/>
  <c r="I107" i="323"/>
  <c r="H107" i="323"/>
  <c r="N106" i="323"/>
  <c r="K106" i="323"/>
  <c r="J106" i="323"/>
  <c r="I106" i="323"/>
  <c r="H106" i="323"/>
  <c r="N105" i="323"/>
  <c r="K105" i="323" s="1"/>
  <c r="J105" i="323"/>
  <c r="I105" i="323"/>
  <c r="H105" i="323"/>
  <c r="N104" i="323"/>
  <c r="K104" i="323"/>
  <c r="J104" i="323"/>
  <c r="I104" i="323"/>
  <c r="H104" i="323"/>
  <c r="N103" i="323"/>
  <c r="K103" i="323" s="1"/>
  <c r="J103" i="323"/>
  <c r="I103" i="323"/>
  <c r="H103" i="323"/>
  <c r="N102" i="323"/>
  <c r="K102" i="323"/>
  <c r="J102" i="323"/>
  <c r="I102" i="323"/>
  <c r="H102" i="323"/>
  <c r="N101" i="323"/>
  <c r="K101" i="323" s="1"/>
  <c r="J101" i="323"/>
  <c r="I101" i="323"/>
  <c r="H101" i="323"/>
  <c r="N100" i="323"/>
  <c r="K100" i="323"/>
  <c r="J100" i="323"/>
  <c r="I100" i="323"/>
  <c r="H100" i="323"/>
  <c r="N99" i="323"/>
  <c r="K99" i="323" s="1"/>
  <c r="J99" i="323"/>
  <c r="I99" i="323"/>
  <c r="H99" i="323"/>
  <c r="N98" i="323"/>
  <c r="K98" i="323"/>
  <c r="J98" i="323"/>
  <c r="I98" i="323"/>
  <c r="H98" i="323"/>
  <c r="N97" i="323"/>
  <c r="K97" i="323" s="1"/>
  <c r="J97" i="323"/>
  <c r="I97" i="323"/>
  <c r="H97" i="323"/>
  <c r="N96" i="323"/>
  <c r="K96" i="323"/>
  <c r="J96" i="323"/>
  <c r="I96" i="323"/>
  <c r="H96" i="323"/>
  <c r="N95" i="323"/>
  <c r="K95" i="323" s="1"/>
  <c r="J95" i="323"/>
  <c r="I95" i="323"/>
  <c r="H95" i="323"/>
  <c r="N94" i="323"/>
  <c r="K94" i="323"/>
  <c r="J94" i="323"/>
  <c r="I94" i="323"/>
  <c r="H94" i="323"/>
  <c r="N93" i="323"/>
  <c r="K93" i="323" s="1"/>
  <c r="J93" i="323"/>
  <c r="I93" i="323"/>
  <c r="H93" i="323"/>
  <c r="N92" i="323"/>
  <c r="K92" i="323"/>
  <c r="J92" i="323"/>
  <c r="I92" i="323"/>
  <c r="H92" i="323"/>
  <c r="N91" i="323"/>
  <c r="K91" i="323" s="1"/>
  <c r="J91" i="323"/>
  <c r="I91" i="323"/>
  <c r="H91" i="323"/>
  <c r="N90" i="323"/>
  <c r="K90" i="323"/>
  <c r="J90" i="323"/>
  <c r="I90" i="323"/>
  <c r="H90" i="323"/>
  <c r="N89" i="323"/>
  <c r="K89" i="323" s="1"/>
  <c r="J89" i="323"/>
  <c r="I89" i="323"/>
  <c r="H89" i="323"/>
  <c r="N88" i="323"/>
  <c r="K88" i="323"/>
  <c r="J88" i="323"/>
  <c r="I88" i="323"/>
  <c r="H88" i="323"/>
  <c r="N87" i="323"/>
  <c r="K87" i="323" s="1"/>
  <c r="J87" i="323"/>
  <c r="I87" i="323"/>
  <c r="H87" i="323"/>
  <c r="N86" i="323"/>
  <c r="K86" i="323"/>
  <c r="J86" i="323"/>
  <c r="I86" i="323"/>
  <c r="H86" i="323"/>
  <c r="N85" i="323"/>
  <c r="K85" i="323" s="1"/>
  <c r="J85" i="323"/>
  <c r="I85" i="323"/>
  <c r="H85" i="323"/>
  <c r="N84" i="323"/>
  <c r="K84" i="323"/>
  <c r="J84" i="323"/>
  <c r="I84" i="323"/>
  <c r="H84" i="323"/>
  <c r="N83" i="323"/>
  <c r="K83" i="323" s="1"/>
  <c r="J83" i="323"/>
  <c r="I83" i="323"/>
  <c r="H83" i="323"/>
  <c r="N82" i="323"/>
  <c r="K82" i="323"/>
  <c r="J82" i="323"/>
  <c r="I82" i="323"/>
  <c r="H82" i="323"/>
  <c r="N81" i="323"/>
  <c r="K81" i="323" s="1"/>
  <c r="J81" i="323"/>
  <c r="I81" i="323"/>
  <c r="H81" i="323"/>
  <c r="N80" i="323"/>
  <c r="K80" i="323"/>
  <c r="J80" i="323"/>
  <c r="I80" i="323"/>
  <c r="H80" i="323"/>
  <c r="N79" i="323"/>
  <c r="K79" i="323" s="1"/>
  <c r="J79" i="323"/>
  <c r="I79" i="323"/>
  <c r="H79" i="323"/>
  <c r="N78" i="323"/>
  <c r="K78" i="323"/>
  <c r="J78" i="323"/>
  <c r="I78" i="323"/>
  <c r="H78" i="323"/>
  <c r="N77" i="323"/>
  <c r="K77" i="323" s="1"/>
  <c r="J77" i="323"/>
  <c r="I77" i="323"/>
  <c r="H77" i="323"/>
  <c r="N76" i="323"/>
  <c r="K76" i="323"/>
  <c r="J76" i="323"/>
  <c r="I76" i="323"/>
  <c r="H76" i="323"/>
  <c r="N75" i="323"/>
  <c r="K75" i="323" s="1"/>
  <c r="J75" i="323"/>
  <c r="I75" i="323"/>
  <c r="H75" i="323"/>
  <c r="N74" i="323"/>
  <c r="K74" i="323"/>
  <c r="J74" i="323"/>
  <c r="I74" i="323"/>
  <c r="H74" i="323"/>
  <c r="N73" i="323"/>
  <c r="K73" i="323" s="1"/>
  <c r="J73" i="323"/>
  <c r="I73" i="323"/>
  <c r="H73" i="323"/>
  <c r="N72" i="323"/>
  <c r="K72" i="323"/>
  <c r="J72" i="323"/>
  <c r="I72" i="323"/>
  <c r="H72" i="323"/>
  <c r="N71" i="323"/>
  <c r="K71" i="323" s="1"/>
  <c r="J71" i="323"/>
  <c r="I71" i="323"/>
  <c r="H71" i="323"/>
  <c r="N70" i="323"/>
  <c r="K70" i="323"/>
  <c r="J70" i="323"/>
  <c r="I70" i="323"/>
  <c r="H70" i="323"/>
  <c r="N69" i="323"/>
  <c r="K69" i="323" s="1"/>
  <c r="J69" i="323"/>
  <c r="I69" i="323"/>
  <c r="H69" i="323"/>
  <c r="N68" i="323"/>
  <c r="K68" i="323"/>
  <c r="J68" i="323"/>
  <c r="I68" i="323"/>
  <c r="H68" i="323"/>
  <c r="N67" i="323"/>
  <c r="K67" i="323" s="1"/>
  <c r="J67" i="323"/>
  <c r="I67" i="323"/>
  <c r="H67" i="323"/>
  <c r="N66" i="323"/>
  <c r="K66" i="323"/>
  <c r="J66" i="323"/>
  <c r="I66" i="323"/>
  <c r="H66" i="323"/>
  <c r="N65" i="323"/>
  <c r="K65" i="323" s="1"/>
  <c r="J65" i="323"/>
  <c r="I65" i="323"/>
  <c r="H65" i="323"/>
  <c r="N64" i="323"/>
  <c r="K64" i="323"/>
  <c r="J64" i="323"/>
  <c r="I64" i="323"/>
  <c r="H64" i="323"/>
  <c r="N63" i="323"/>
  <c r="K63" i="323" s="1"/>
  <c r="J63" i="323"/>
  <c r="I63" i="323"/>
  <c r="H63" i="323"/>
  <c r="N62" i="323"/>
  <c r="K62" i="323"/>
  <c r="J62" i="323"/>
  <c r="I62" i="323"/>
  <c r="H62" i="323"/>
  <c r="N61" i="323"/>
  <c r="K61" i="323" s="1"/>
  <c r="J61" i="323"/>
  <c r="I61" i="323"/>
  <c r="H61" i="323"/>
  <c r="N60" i="323"/>
  <c r="K60" i="323"/>
  <c r="J60" i="323"/>
  <c r="I60" i="323"/>
  <c r="H60" i="323"/>
  <c r="N59" i="323"/>
  <c r="K59" i="323" s="1"/>
  <c r="J59" i="323"/>
  <c r="I59" i="323"/>
  <c r="H59" i="323"/>
  <c r="N58" i="323"/>
  <c r="K58" i="323"/>
  <c r="J58" i="323"/>
  <c r="I58" i="323"/>
  <c r="H58" i="323"/>
  <c r="N57" i="323"/>
  <c r="K57" i="323" s="1"/>
  <c r="J57" i="323"/>
  <c r="I57" i="323"/>
  <c r="H57" i="323"/>
  <c r="N56" i="323"/>
  <c r="K56" i="323"/>
  <c r="J56" i="323"/>
  <c r="I56" i="323"/>
  <c r="H56" i="323"/>
  <c r="N55" i="323"/>
  <c r="K55" i="323" s="1"/>
  <c r="J55" i="323"/>
  <c r="I55" i="323"/>
  <c r="H55" i="323"/>
  <c r="N54" i="323"/>
  <c r="K54" i="323"/>
  <c r="J54" i="323"/>
  <c r="I54" i="323"/>
  <c r="H54" i="323"/>
  <c r="N53" i="323"/>
  <c r="K53" i="323" s="1"/>
  <c r="J53" i="323"/>
  <c r="I53" i="323"/>
  <c r="H53" i="323"/>
  <c r="N52" i="323"/>
  <c r="K52" i="323"/>
  <c r="J52" i="323"/>
  <c r="I52" i="323"/>
  <c r="H52" i="323"/>
  <c r="N51" i="323"/>
  <c r="K51" i="323" s="1"/>
  <c r="J51" i="323"/>
  <c r="I51" i="323"/>
  <c r="H51" i="323"/>
  <c r="N50" i="323"/>
  <c r="K50" i="323"/>
  <c r="J50" i="323"/>
  <c r="I50" i="323"/>
  <c r="H50" i="323"/>
  <c r="N49" i="323"/>
  <c r="K49" i="323" s="1"/>
  <c r="J49" i="323"/>
  <c r="I49" i="323"/>
  <c r="H49" i="323"/>
  <c r="N48" i="323"/>
  <c r="K48" i="323"/>
  <c r="J48" i="323"/>
  <c r="I48" i="323"/>
  <c r="H48" i="323"/>
  <c r="N47" i="323"/>
  <c r="K47" i="323" s="1"/>
  <c r="J47" i="323"/>
  <c r="I47" i="323"/>
  <c r="H47" i="323"/>
  <c r="N46" i="323"/>
  <c r="K46" i="323"/>
  <c r="J46" i="323"/>
  <c r="I46" i="323"/>
  <c r="H46" i="323"/>
  <c r="N45" i="323"/>
  <c r="K45" i="323" s="1"/>
  <c r="J45" i="323"/>
  <c r="I45" i="323"/>
  <c r="H45" i="323"/>
  <c r="N44" i="323"/>
  <c r="K44" i="323"/>
  <c r="J44" i="323"/>
  <c r="I44" i="323"/>
  <c r="H44" i="323"/>
  <c r="N43" i="323"/>
  <c r="K43" i="323" s="1"/>
  <c r="J43" i="323"/>
  <c r="I43" i="323"/>
  <c r="H43" i="323"/>
  <c r="N42" i="323"/>
  <c r="K42" i="323"/>
  <c r="J42" i="323"/>
  <c r="I42" i="323"/>
  <c r="H42" i="323"/>
  <c r="N41" i="323"/>
  <c r="K41" i="323" s="1"/>
  <c r="J41" i="323"/>
  <c r="I41" i="323"/>
  <c r="H41" i="323"/>
  <c r="N40" i="323"/>
  <c r="K40" i="323"/>
  <c r="J40" i="323"/>
  <c r="I40" i="323"/>
  <c r="H40" i="323"/>
  <c r="N39" i="323"/>
  <c r="K39" i="323" s="1"/>
  <c r="J39" i="323"/>
  <c r="I39" i="323"/>
  <c r="H39" i="323"/>
  <c r="N38" i="323"/>
  <c r="K38" i="323"/>
  <c r="J38" i="323"/>
  <c r="I38" i="323"/>
  <c r="H38" i="323"/>
  <c r="N37" i="323"/>
  <c r="K37" i="323" s="1"/>
  <c r="J37" i="323"/>
  <c r="I37" i="323"/>
  <c r="H37" i="323"/>
  <c r="N36" i="323"/>
  <c r="K36" i="323"/>
  <c r="J36" i="323"/>
  <c r="I36" i="323"/>
  <c r="H36" i="323"/>
  <c r="N35" i="323"/>
  <c r="K35" i="323" s="1"/>
  <c r="J35" i="323"/>
  <c r="I35" i="323"/>
  <c r="H35" i="323"/>
  <c r="N34" i="323"/>
  <c r="K34" i="323"/>
  <c r="J34" i="323"/>
  <c r="I34" i="323"/>
  <c r="H34" i="323"/>
  <c r="N33" i="323"/>
  <c r="K33" i="323" s="1"/>
  <c r="J33" i="323"/>
  <c r="I33" i="323"/>
  <c r="H33" i="323"/>
  <c r="N32" i="323"/>
  <c r="N31" i="323"/>
  <c r="N30" i="323"/>
  <c r="G5" i="323"/>
  <c r="D5" i="323"/>
  <c r="C5" i="323"/>
  <c r="A5" i="323"/>
  <c r="A1" i="323"/>
  <c r="F2" i="322"/>
  <c r="F2" i="321"/>
  <c r="F2" i="320"/>
  <c r="C2" i="314"/>
  <c r="E2" i="313"/>
  <c r="E2" i="312"/>
  <c r="E2" i="311"/>
  <c r="E2" i="310"/>
  <c r="E2" i="309"/>
  <c r="E2" i="308"/>
  <c r="E2" i="307"/>
  <c r="E2" i="306"/>
  <c r="E2" i="305"/>
  <c r="E2" i="304"/>
  <c r="C2" i="303"/>
  <c r="E2" i="302"/>
  <c r="E2" i="301"/>
  <c r="E2" i="300"/>
  <c r="C2" i="299"/>
  <c r="M154" i="322"/>
  <c r="K154" i="322"/>
  <c r="G154" i="322"/>
  <c r="M153" i="322"/>
  <c r="K153" i="322"/>
  <c r="G153" i="322"/>
  <c r="M152" i="322"/>
  <c r="K152" i="322"/>
  <c r="G152" i="322"/>
  <c r="M151" i="322"/>
  <c r="K151" i="322"/>
  <c r="G151" i="322"/>
  <c r="M150" i="322"/>
  <c r="K150" i="322"/>
  <c r="G150" i="322"/>
  <c r="M149" i="322"/>
  <c r="K149" i="322"/>
  <c r="G149" i="322"/>
  <c r="M148" i="322"/>
  <c r="G148" i="322"/>
  <c r="M147" i="322"/>
  <c r="K147" i="322"/>
  <c r="G147" i="322"/>
  <c r="Q146" i="322"/>
  <c r="Q143" i="322"/>
  <c r="I143" i="322"/>
  <c r="G143" i="322"/>
  <c r="F143" i="322"/>
  <c r="E143" i="322"/>
  <c r="I142" i="322"/>
  <c r="G142" i="322"/>
  <c r="F142" i="322"/>
  <c r="E142" i="322"/>
  <c r="C142" i="322"/>
  <c r="B142" i="322"/>
  <c r="K141" i="322"/>
  <c r="K140" i="322"/>
  <c r="K139" i="322"/>
  <c r="I139" i="322"/>
  <c r="G139" i="322"/>
  <c r="F139" i="322"/>
  <c r="E139" i="322"/>
  <c r="Q138" i="322"/>
  <c r="O138" i="322"/>
  <c r="I138" i="322"/>
  <c r="G138" i="322"/>
  <c r="F138" i="322"/>
  <c r="E138" i="322"/>
  <c r="C138" i="322"/>
  <c r="B138" i="322"/>
  <c r="M137" i="322"/>
  <c r="M136" i="322"/>
  <c r="I135" i="322"/>
  <c r="G135" i="322"/>
  <c r="F135" i="322"/>
  <c r="E135" i="322"/>
  <c r="I134" i="322"/>
  <c r="G134" i="322"/>
  <c r="F134" i="322"/>
  <c r="E134" i="322"/>
  <c r="C134" i="322"/>
  <c r="B134" i="322"/>
  <c r="K133" i="322"/>
  <c r="K132" i="322"/>
  <c r="K131" i="322"/>
  <c r="I131" i="322"/>
  <c r="G131" i="322"/>
  <c r="F131" i="322"/>
  <c r="E131" i="322"/>
  <c r="I130" i="322"/>
  <c r="G130" i="322"/>
  <c r="F130" i="322"/>
  <c r="E130" i="322"/>
  <c r="C130" i="322"/>
  <c r="B130" i="322"/>
  <c r="O129" i="322"/>
  <c r="O128" i="322"/>
  <c r="I127" i="322"/>
  <c r="G127" i="322"/>
  <c r="F127" i="322"/>
  <c r="E127" i="322"/>
  <c r="I126" i="322"/>
  <c r="G126" i="322"/>
  <c r="F126" i="322"/>
  <c r="E126" i="322"/>
  <c r="C126" i="322"/>
  <c r="B126" i="322"/>
  <c r="K125" i="322"/>
  <c r="K124" i="322"/>
  <c r="K123" i="322"/>
  <c r="I123" i="322"/>
  <c r="G123" i="322"/>
  <c r="F123" i="322"/>
  <c r="E123" i="322"/>
  <c r="I122" i="322"/>
  <c r="G122" i="322"/>
  <c r="F122" i="322"/>
  <c r="E122" i="322"/>
  <c r="C122" i="322"/>
  <c r="B122" i="322"/>
  <c r="M121" i="322"/>
  <c r="M120" i="322"/>
  <c r="I119" i="322"/>
  <c r="G119" i="322"/>
  <c r="F119" i="322"/>
  <c r="E119" i="322"/>
  <c r="I118" i="322"/>
  <c r="G118" i="322"/>
  <c r="F118" i="322"/>
  <c r="E118" i="322"/>
  <c r="C118" i="322"/>
  <c r="B118" i="322"/>
  <c r="K117" i="322"/>
  <c r="K116" i="322"/>
  <c r="K115" i="322"/>
  <c r="I115" i="322"/>
  <c r="G115" i="322"/>
  <c r="F115" i="322"/>
  <c r="E115" i="322"/>
  <c r="I114" i="322"/>
  <c r="G114" i="322"/>
  <c r="F114" i="322"/>
  <c r="E114" i="322"/>
  <c r="C114" i="322"/>
  <c r="B114" i="322"/>
  <c r="Q113" i="322"/>
  <c r="Q112" i="322"/>
  <c r="I111" i="322"/>
  <c r="G111" i="322"/>
  <c r="F111" i="322"/>
  <c r="E111" i="322"/>
  <c r="I110" i="322"/>
  <c r="G110" i="322"/>
  <c r="F110" i="322"/>
  <c r="E110" i="322"/>
  <c r="C110" i="322"/>
  <c r="B110" i="322"/>
  <c r="K109" i="322"/>
  <c r="K108" i="322"/>
  <c r="K107" i="322"/>
  <c r="I107" i="322"/>
  <c r="G107" i="322"/>
  <c r="F107" i="322"/>
  <c r="E107" i="322"/>
  <c r="I106" i="322"/>
  <c r="G106" i="322"/>
  <c r="F106" i="322"/>
  <c r="E106" i="322"/>
  <c r="C106" i="322"/>
  <c r="B106" i="322"/>
  <c r="M105" i="322"/>
  <c r="M104" i="322"/>
  <c r="I103" i="322"/>
  <c r="G103" i="322"/>
  <c r="F103" i="322"/>
  <c r="E103" i="322"/>
  <c r="I102" i="322"/>
  <c r="G102" i="322"/>
  <c r="F102" i="322"/>
  <c r="E102" i="322"/>
  <c r="C102" i="322"/>
  <c r="B102" i="322"/>
  <c r="K101" i="322"/>
  <c r="K100" i="322"/>
  <c r="K99" i="322"/>
  <c r="I99" i="322"/>
  <c r="G99" i="322"/>
  <c r="F99" i="322"/>
  <c r="E99" i="322"/>
  <c r="I98" i="322"/>
  <c r="G98" i="322"/>
  <c r="F98" i="322"/>
  <c r="E98" i="322"/>
  <c r="C98" i="322"/>
  <c r="B98" i="322"/>
  <c r="O97" i="322"/>
  <c r="O96" i="322"/>
  <c r="I95" i="322"/>
  <c r="G95" i="322"/>
  <c r="F95" i="322"/>
  <c r="E95" i="322"/>
  <c r="I94" i="322"/>
  <c r="G94" i="322"/>
  <c r="F94" i="322"/>
  <c r="E94" i="322"/>
  <c r="C94" i="322"/>
  <c r="B94" i="322"/>
  <c r="K93" i="322"/>
  <c r="K92" i="322"/>
  <c r="U91" i="322"/>
  <c r="K91" i="322"/>
  <c r="I91" i="322"/>
  <c r="G91" i="322"/>
  <c r="F91" i="322"/>
  <c r="E91" i="322"/>
  <c r="U90" i="322"/>
  <c r="I90" i="322"/>
  <c r="G90" i="322"/>
  <c r="F90" i="322"/>
  <c r="E90" i="322"/>
  <c r="C90" i="322"/>
  <c r="B90" i="322"/>
  <c r="U89" i="322"/>
  <c r="M89" i="322"/>
  <c r="U88" i="322"/>
  <c r="M88" i="322"/>
  <c r="U87" i="322"/>
  <c r="I87" i="322"/>
  <c r="G87" i="322"/>
  <c r="F87" i="322"/>
  <c r="E87" i="322"/>
  <c r="U86" i="322"/>
  <c r="I86" i="322"/>
  <c r="G86" i="322"/>
  <c r="F86" i="322"/>
  <c r="E86" i="322"/>
  <c r="C86" i="322"/>
  <c r="B86" i="322"/>
  <c r="U85" i="322"/>
  <c r="K85" i="322"/>
  <c r="U84" i="322"/>
  <c r="K84" i="322"/>
  <c r="U83" i="322"/>
  <c r="K83" i="322"/>
  <c r="I83" i="322"/>
  <c r="G83" i="322"/>
  <c r="F83" i="322"/>
  <c r="E83" i="322"/>
  <c r="U82" i="322"/>
  <c r="I82" i="322"/>
  <c r="G82" i="322"/>
  <c r="F82" i="322"/>
  <c r="E82" i="322"/>
  <c r="C82" i="322"/>
  <c r="B82" i="322"/>
  <c r="O69" i="322"/>
  <c r="O144" i="322"/>
  <c r="O68" i="322"/>
  <c r="O143" i="322"/>
  <c r="I68" i="322"/>
  <c r="G68" i="322"/>
  <c r="F68" i="322"/>
  <c r="E68" i="322"/>
  <c r="Q67" i="322"/>
  <c r="Q142" i="322"/>
  <c r="I67" i="322"/>
  <c r="G67" i="322"/>
  <c r="F67" i="322"/>
  <c r="E67" i="322"/>
  <c r="C67" i="322"/>
  <c r="B67" i="322"/>
  <c r="Q66" i="322"/>
  <c r="Q141" i="322"/>
  <c r="K66" i="322"/>
  <c r="O65" i="322"/>
  <c r="O140" i="322" s="1"/>
  <c r="K65" i="322"/>
  <c r="O64" i="322"/>
  <c r="O139" i="322"/>
  <c r="K64" i="322"/>
  <c r="I64" i="322"/>
  <c r="G64" i="322"/>
  <c r="F64" i="322"/>
  <c r="E64" i="322"/>
  <c r="I63" i="322"/>
  <c r="G63" i="322"/>
  <c r="F63" i="322"/>
  <c r="E63" i="322"/>
  <c r="C63" i="322"/>
  <c r="B63" i="322"/>
  <c r="M62" i="322"/>
  <c r="M61" i="322"/>
  <c r="I60" i="322"/>
  <c r="G60" i="322"/>
  <c r="F60" i="322"/>
  <c r="E60" i="322"/>
  <c r="I59" i="322"/>
  <c r="G59" i="322"/>
  <c r="F59" i="322"/>
  <c r="E59" i="322"/>
  <c r="C59" i="322"/>
  <c r="B59" i="322"/>
  <c r="K58" i="322"/>
  <c r="K57" i="322"/>
  <c r="K56" i="322"/>
  <c r="I56" i="322"/>
  <c r="G56" i="322"/>
  <c r="F56" i="322"/>
  <c r="E56" i="322"/>
  <c r="I55" i="322"/>
  <c r="G55" i="322"/>
  <c r="F55" i="322"/>
  <c r="E55" i="322"/>
  <c r="C55" i="322"/>
  <c r="B55" i="322"/>
  <c r="O54" i="322"/>
  <c r="O53" i="322"/>
  <c r="I52" i="322"/>
  <c r="G52" i="322"/>
  <c r="F52" i="322"/>
  <c r="E52" i="322"/>
  <c r="I51" i="322"/>
  <c r="G51" i="322"/>
  <c r="F51" i="322"/>
  <c r="E51" i="322"/>
  <c r="C51" i="322"/>
  <c r="B51" i="322"/>
  <c r="K50" i="322"/>
  <c r="K49" i="322"/>
  <c r="K48" i="322"/>
  <c r="I48" i="322"/>
  <c r="G48" i="322"/>
  <c r="F48" i="322"/>
  <c r="E48" i="322"/>
  <c r="I47" i="322"/>
  <c r="G47" i="322"/>
  <c r="F47" i="322"/>
  <c r="E47" i="322"/>
  <c r="C47" i="322"/>
  <c r="B47" i="322"/>
  <c r="M46" i="322"/>
  <c r="M45" i="322"/>
  <c r="I44" i="322"/>
  <c r="G44" i="322"/>
  <c r="F44" i="322"/>
  <c r="E44" i="322"/>
  <c r="I43" i="322"/>
  <c r="G43" i="322"/>
  <c r="F43" i="322"/>
  <c r="E43" i="322"/>
  <c r="C43" i="322"/>
  <c r="B43" i="322"/>
  <c r="K42" i="322"/>
  <c r="K41" i="322"/>
  <c r="K40" i="322"/>
  <c r="I40" i="322"/>
  <c r="G40" i="322"/>
  <c r="F40" i="322"/>
  <c r="E40" i="322"/>
  <c r="I39" i="322"/>
  <c r="G39" i="322"/>
  <c r="F39" i="322"/>
  <c r="E39" i="322"/>
  <c r="C39" i="322"/>
  <c r="B39" i="322"/>
  <c r="Q38" i="322"/>
  <c r="Q37" i="322"/>
  <c r="I36" i="322"/>
  <c r="G36" i="322"/>
  <c r="F36" i="322"/>
  <c r="E36" i="322"/>
  <c r="I35" i="322"/>
  <c r="G35" i="322"/>
  <c r="F35" i="322"/>
  <c r="E35" i="322"/>
  <c r="C35" i="322"/>
  <c r="B35" i="322"/>
  <c r="K34" i="322"/>
  <c r="K33" i="322"/>
  <c r="K32" i="322"/>
  <c r="I32" i="322"/>
  <c r="G32" i="322"/>
  <c r="F32" i="322"/>
  <c r="E32" i="322"/>
  <c r="I31" i="322"/>
  <c r="G31" i="322"/>
  <c r="F31" i="322"/>
  <c r="E31" i="322"/>
  <c r="C31" i="322"/>
  <c r="B31" i="322"/>
  <c r="M30" i="322"/>
  <c r="M29" i="322"/>
  <c r="I28" i="322"/>
  <c r="G28" i="322"/>
  <c r="F28" i="322"/>
  <c r="E28" i="322"/>
  <c r="I27" i="322"/>
  <c r="G27" i="322"/>
  <c r="F27" i="322"/>
  <c r="E27" i="322"/>
  <c r="C27" i="322"/>
  <c r="B27" i="322"/>
  <c r="K26" i="322"/>
  <c r="K25" i="322"/>
  <c r="K24" i="322"/>
  <c r="I24" i="322"/>
  <c r="G24" i="322"/>
  <c r="F24" i="322"/>
  <c r="E24" i="322"/>
  <c r="I23" i="322"/>
  <c r="G23" i="322"/>
  <c r="F23" i="322"/>
  <c r="E23" i="322"/>
  <c r="C23" i="322"/>
  <c r="B23" i="322"/>
  <c r="O22" i="322"/>
  <c r="O21" i="322"/>
  <c r="I20" i="322"/>
  <c r="G20" i="322"/>
  <c r="F20" i="322"/>
  <c r="E20" i="322"/>
  <c r="I19" i="322"/>
  <c r="G19" i="322"/>
  <c r="F19" i="322"/>
  <c r="E19" i="322"/>
  <c r="C19" i="322"/>
  <c r="B19" i="322"/>
  <c r="K18" i="322"/>
  <c r="K17" i="322"/>
  <c r="U16" i="322"/>
  <c r="K16" i="322"/>
  <c r="I16" i="322"/>
  <c r="G16" i="322"/>
  <c r="F16" i="322"/>
  <c r="E16" i="322"/>
  <c r="I15" i="322"/>
  <c r="G15" i="322"/>
  <c r="F15" i="322"/>
  <c r="E15" i="322"/>
  <c r="C15" i="322"/>
  <c r="B15" i="322"/>
  <c r="M14" i="322"/>
  <c r="M13" i="322"/>
  <c r="I12" i="322"/>
  <c r="G12" i="322"/>
  <c r="F12" i="322"/>
  <c r="E12" i="322"/>
  <c r="I11" i="322"/>
  <c r="G11" i="322"/>
  <c r="F11" i="322"/>
  <c r="E11" i="322"/>
  <c r="C11" i="322"/>
  <c r="B11" i="322"/>
  <c r="K10" i="322"/>
  <c r="K9" i="322"/>
  <c r="K8" i="322"/>
  <c r="I8" i="322"/>
  <c r="G8" i="322"/>
  <c r="F8" i="322"/>
  <c r="E8" i="322"/>
  <c r="U7" i="322"/>
  <c r="I7" i="322"/>
  <c r="G7" i="322"/>
  <c r="F7" i="322"/>
  <c r="E7" i="322"/>
  <c r="C7" i="322"/>
  <c r="B7" i="322"/>
  <c r="R4" i="322"/>
  <c r="O79" i="322"/>
  <c r="O154" i="322" s="1"/>
  <c r="G4" i="322"/>
  <c r="A4" i="322"/>
  <c r="A1" i="322"/>
  <c r="I68" i="321"/>
  <c r="G68" i="321"/>
  <c r="F68" i="321"/>
  <c r="E68" i="321"/>
  <c r="I67" i="321"/>
  <c r="G67" i="321"/>
  <c r="F67" i="321"/>
  <c r="E67" i="321"/>
  <c r="C67" i="321"/>
  <c r="B67" i="321"/>
  <c r="K66" i="321"/>
  <c r="K65" i="321"/>
  <c r="K64" i="321"/>
  <c r="I64" i="321"/>
  <c r="G64" i="321"/>
  <c r="F64" i="321"/>
  <c r="E64" i="321"/>
  <c r="I63" i="321"/>
  <c r="G63" i="321"/>
  <c r="F63" i="321"/>
  <c r="E63" i="321"/>
  <c r="C63" i="321"/>
  <c r="B63" i="321"/>
  <c r="M62" i="321"/>
  <c r="M61" i="321"/>
  <c r="I60" i="321"/>
  <c r="G60" i="321"/>
  <c r="F60" i="321"/>
  <c r="E60" i="321"/>
  <c r="I59" i="321"/>
  <c r="G59" i="321"/>
  <c r="F59" i="321"/>
  <c r="E59" i="321"/>
  <c r="C59" i="321"/>
  <c r="B59" i="321"/>
  <c r="K58" i="321"/>
  <c r="K57" i="321"/>
  <c r="K56" i="321"/>
  <c r="I56" i="321"/>
  <c r="G56" i="321"/>
  <c r="F56" i="321"/>
  <c r="E56" i="321"/>
  <c r="I55" i="321"/>
  <c r="G55" i="321"/>
  <c r="F55" i="321"/>
  <c r="E55" i="321"/>
  <c r="C55" i="321"/>
  <c r="B55" i="321"/>
  <c r="O54" i="321"/>
  <c r="O53" i="321"/>
  <c r="I52" i="321"/>
  <c r="G52" i="321"/>
  <c r="F52" i="321"/>
  <c r="E52" i="321"/>
  <c r="I51" i="321"/>
  <c r="G51" i="321"/>
  <c r="F51" i="321"/>
  <c r="E51" i="321"/>
  <c r="C51" i="321"/>
  <c r="B51" i="321"/>
  <c r="K50" i="321"/>
  <c r="K49" i="321"/>
  <c r="K48" i="321"/>
  <c r="I48" i="321"/>
  <c r="G48" i="321"/>
  <c r="F48" i="321"/>
  <c r="E48" i="321"/>
  <c r="I47" i="321"/>
  <c r="G47" i="321"/>
  <c r="F47" i="321"/>
  <c r="E47" i="321"/>
  <c r="C47" i="321"/>
  <c r="B47" i="321"/>
  <c r="M46" i="321"/>
  <c r="M45" i="321"/>
  <c r="I44" i="321"/>
  <c r="G44" i="321"/>
  <c r="F44" i="321"/>
  <c r="E44" i="321"/>
  <c r="I43" i="321"/>
  <c r="G43" i="321"/>
  <c r="F43" i="321"/>
  <c r="E43" i="321"/>
  <c r="C43" i="321"/>
  <c r="B43" i="321"/>
  <c r="K42" i="321"/>
  <c r="K41" i="321"/>
  <c r="K40" i="321"/>
  <c r="I40" i="321"/>
  <c r="G40" i="321"/>
  <c r="F40" i="321"/>
  <c r="E40" i="321"/>
  <c r="I39" i="321"/>
  <c r="G39" i="321"/>
  <c r="F39" i="321"/>
  <c r="E39" i="321"/>
  <c r="C39" i="321"/>
  <c r="B39" i="321"/>
  <c r="Q38" i="321"/>
  <c r="Q37" i="321"/>
  <c r="I36" i="321"/>
  <c r="G36" i="321"/>
  <c r="F36" i="321"/>
  <c r="E36" i="321"/>
  <c r="I35" i="321"/>
  <c r="G35" i="321"/>
  <c r="F35" i="321"/>
  <c r="E35" i="321"/>
  <c r="C35" i="321"/>
  <c r="B35" i="321"/>
  <c r="K34" i="321"/>
  <c r="K33" i="321"/>
  <c r="K32" i="321"/>
  <c r="I32" i="321"/>
  <c r="G32" i="321"/>
  <c r="F32" i="321"/>
  <c r="E32" i="321"/>
  <c r="I31" i="321"/>
  <c r="G31" i="321"/>
  <c r="F31" i="321"/>
  <c r="E31" i="321"/>
  <c r="C31" i="321"/>
  <c r="B31" i="321"/>
  <c r="M30" i="321"/>
  <c r="M29" i="321"/>
  <c r="I28" i="321"/>
  <c r="G28" i="321"/>
  <c r="F28" i="321"/>
  <c r="E28" i="321"/>
  <c r="I27" i="321"/>
  <c r="G27" i="321"/>
  <c r="F27" i="321"/>
  <c r="E27" i="321"/>
  <c r="C27" i="321"/>
  <c r="B27" i="321"/>
  <c r="K26" i="321"/>
  <c r="K25" i="321"/>
  <c r="K24" i="321"/>
  <c r="I24" i="321"/>
  <c r="G24" i="321"/>
  <c r="F24" i="321"/>
  <c r="E24" i="321"/>
  <c r="I23" i="321"/>
  <c r="G23" i="321"/>
  <c r="F23" i="321"/>
  <c r="E23" i="321"/>
  <c r="C23" i="321"/>
  <c r="B23" i="321"/>
  <c r="O22" i="321"/>
  <c r="O21" i="321"/>
  <c r="I20" i="321"/>
  <c r="G20" i="321"/>
  <c r="F20" i="321"/>
  <c r="E20" i="321"/>
  <c r="I19" i="321"/>
  <c r="G19" i="321"/>
  <c r="F19" i="321"/>
  <c r="E19" i="321"/>
  <c r="C19" i="321"/>
  <c r="B19" i="321"/>
  <c r="K18" i="321"/>
  <c r="K17" i="321"/>
  <c r="U16" i="321"/>
  <c r="K16" i="321"/>
  <c r="I16" i="321"/>
  <c r="G16" i="321"/>
  <c r="F16" i="321"/>
  <c r="E16" i="321"/>
  <c r="I15" i="321"/>
  <c r="G15" i="321"/>
  <c r="F15" i="321"/>
  <c r="E15" i="321"/>
  <c r="C15" i="321"/>
  <c r="B15" i="321"/>
  <c r="M14" i="321"/>
  <c r="M13" i="321"/>
  <c r="I12" i="321"/>
  <c r="G12" i="321"/>
  <c r="F12" i="321"/>
  <c r="E12" i="321"/>
  <c r="I11" i="321"/>
  <c r="G11" i="321"/>
  <c r="F11" i="321"/>
  <c r="E11" i="321"/>
  <c r="C11" i="321"/>
  <c r="B11" i="321"/>
  <c r="K10" i="321"/>
  <c r="K9" i="321"/>
  <c r="K8" i="321"/>
  <c r="I8" i="321"/>
  <c r="G8" i="321"/>
  <c r="F8" i="321"/>
  <c r="E8" i="321"/>
  <c r="U7" i="321"/>
  <c r="I7" i="321"/>
  <c r="G7" i="321"/>
  <c r="F7" i="321"/>
  <c r="E7" i="321"/>
  <c r="C7" i="321"/>
  <c r="B7" i="321"/>
  <c r="R4" i="321"/>
  <c r="O79" i="321"/>
  <c r="G4" i="321"/>
  <c r="A4" i="321"/>
  <c r="A1" i="321"/>
  <c r="Q37" i="320"/>
  <c r="I36" i="320"/>
  <c r="G36" i="320"/>
  <c r="F36" i="320"/>
  <c r="E36" i="320"/>
  <c r="I35" i="320"/>
  <c r="G35" i="320"/>
  <c r="F35" i="320"/>
  <c r="E35" i="320"/>
  <c r="C35" i="320"/>
  <c r="B35" i="320"/>
  <c r="K34" i="320"/>
  <c r="K33" i="320"/>
  <c r="K32" i="320"/>
  <c r="I32" i="320"/>
  <c r="G32" i="320"/>
  <c r="F32" i="320"/>
  <c r="E32" i="320"/>
  <c r="I31" i="320"/>
  <c r="G31" i="320"/>
  <c r="F31" i="320"/>
  <c r="E31" i="320"/>
  <c r="C31" i="320"/>
  <c r="B31" i="320"/>
  <c r="M30" i="320"/>
  <c r="M29" i="320"/>
  <c r="I28" i="320"/>
  <c r="G28" i="320"/>
  <c r="F28" i="320"/>
  <c r="E28" i="320"/>
  <c r="I27" i="320"/>
  <c r="G27" i="320"/>
  <c r="F27" i="320"/>
  <c r="E27" i="320"/>
  <c r="C27" i="320"/>
  <c r="B27" i="320"/>
  <c r="K26" i="320"/>
  <c r="K25" i="320"/>
  <c r="K24" i="320"/>
  <c r="I24" i="320"/>
  <c r="G24" i="320"/>
  <c r="F24" i="320"/>
  <c r="E24" i="320"/>
  <c r="I23" i="320"/>
  <c r="G23" i="320"/>
  <c r="F23" i="320"/>
  <c r="E23" i="320"/>
  <c r="C23" i="320"/>
  <c r="B23" i="320"/>
  <c r="O22" i="320"/>
  <c r="O21" i="320"/>
  <c r="I20" i="320"/>
  <c r="G20" i="320"/>
  <c r="F20" i="320"/>
  <c r="E20" i="320"/>
  <c r="I19" i="320"/>
  <c r="G19" i="320"/>
  <c r="F19" i="320"/>
  <c r="E19" i="320"/>
  <c r="C19" i="320"/>
  <c r="B19" i="320"/>
  <c r="K18" i="320"/>
  <c r="K17" i="320"/>
  <c r="U16" i="320"/>
  <c r="K16" i="320"/>
  <c r="I16" i="320"/>
  <c r="G16" i="320"/>
  <c r="F16" i="320"/>
  <c r="E16" i="320"/>
  <c r="I15" i="320"/>
  <c r="G15" i="320"/>
  <c r="F15" i="320"/>
  <c r="E15" i="320"/>
  <c r="C15" i="320"/>
  <c r="B15" i="320"/>
  <c r="M14" i="320"/>
  <c r="M13" i="320"/>
  <c r="I12" i="320"/>
  <c r="G12" i="320"/>
  <c r="F12" i="320"/>
  <c r="E12" i="320"/>
  <c r="I11" i="320"/>
  <c r="G11" i="320"/>
  <c r="F11" i="320"/>
  <c r="E11" i="320"/>
  <c r="C11" i="320"/>
  <c r="B11" i="320"/>
  <c r="K10" i="320"/>
  <c r="K9" i="320"/>
  <c r="K8" i="320"/>
  <c r="I8" i="320"/>
  <c r="G8" i="320"/>
  <c r="F8" i="320"/>
  <c r="E8" i="320"/>
  <c r="U7" i="320"/>
  <c r="I7" i="320"/>
  <c r="G7" i="320"/>
  <c r="F7" i="320"/>
  <c r="E7" i="320"/>
  <c r="C7" i="320"/>
  <c r="B7" i="320"/>
  <c r="R4" i="320"/>
  <c r="O79" i="320"/>
  <c r="G4" i="320"/>
  <c r="A4" i="320"/>
  <c r="A1" i="320"/>
  <c r="O26" i="314"/>
  <c r="O25" i="314"/>
  <c r="O24" i="314"/>
  <c r="O23" i="314"/>
  <c r="O22" i="314"/>
  <c r="O21" i="314"/>
  <c r="O20" i="314"/>
  <c r="O19" i="314"/>
  <c r="O18" i="314"/>
  <c r="O17" i="314"/>
  <c r="O16" i="314"/>
  <c r="O15" i="314"/>
  <c r="O14" i="314"/>
  <c r="O13" i="314"/>
  <c r="O12" i="314"/>
  <c r="O11" i="314"/>
  <c r="O10" i="314"/>
  <c r="O9" i="314"/>
  <c r="O8" i="314"/>
  <c r="P5" i="314"/>
  <c r="R79" i="322"/>
  <c r="L5" i="314"/>
  <c r="C5" i="314"/>
  <c r="A5" i="314"/>
  <c r="A2" i="314"/>
  <c r="A1" i="314"/>
  <c r="R80" i="313"/>
  <c r="H79" i="313" s="1"/>
  <c r="H77" i="313"/>
  <c r="H73" i="313"/>
  <c r="I70" i="313"/>
  <c r="G70" i="313"/>
  <c r="F70" i="313"/>
  <c r="D70" i="313"/>
  <c r="C70" i="313"/>
  <c r="B70" i="313"/>
  <c r="K69" i="313"/>
  <c r="I69" i="313"/>
  <c r="G69" i="313"/>
  <c r="F69" i="313"/>
  <c r="D69" i="313"/>
  <c r="C69" i="313"/>
  <c r="B69" i="313"/>
  <c r="M68" i="313"/>
  <c r="I68" i="313"/>
  <c r="G68" i="313"/>
  <c r="F68" i="313"/>
  <c r="D68" i="313"/>
  <c r="C68" i="313"/>
  <c r="B68" i="313"/>
  <c r="K67" i="313"/>
  <c r="I67" i="313"/>
  <c r="G67" i="313"/>
  <c r="F67" i="313"/>
  <c r="D67" i="313"/>
  <c r="C67" i="313"/>
  <c r="B67" i="313"/>
  <c r="O66" i="313"/>
  <c r="I66" i="313"/>
  <c r="G66" i="313"/>
  <c r="F66" i="313"/>
  <c r="D66" i="313"/>
  <c r="C66" i="313"/>
  <c r="B66" i="313"/>
  <c r="K65" i="313"/>
  <c r="I65" i="313"/>
  <c r="G65" i="313"/>
  <c r="F65" i="313"/>
  <c r="D65" i="313"/>
  <c r="C65" i="313"/>
  <c r="B65" i="313"/>
  <c r="M64" i="313"/>
  <c r="I64" i="313"/>
  <c r="G64" i="313"/>
  <c r="F64" i="313"/>
  <c r="D64" i="313"/>
  <c r="C64" i="313"/>
  <c r="B64" i="313"/>
  <c r="K63" i="313"/>
  <c r="I63" i="313"/>
  <c r="G63" i="313"/>
  <c r="F63" i="313"/>
  <c r="D63" i="313"/>
  <c r="C63" i="313"/>
  <c r="B63" i="313"/>
  <c r="Q62" i="313"/>
  <c r="I62" i="313"/>
  <c r="G62" i="313"/>
  <c r="F62" i="313"/>
  <c r="D62" i="313"/>
  <c r="C62" i="313"/>
  <c r="B62" i="313"/>
  <c r="K61" i="313"/>
  <c r="I61" i="313"/>
  <c r="G61" i="313"/>
  <c r="F61" i="313"/>
  <c r="D61" i="313"/>
  <c r="C61" i="313"/>
  <c r="B61" i="313"/>
  <c r="M60" i="313"/>
  <c r="I60" i="313"/>
  <c r="G60" i="313"/>
  <c r="F60" i="313"/>
  <c r="D60" i="313"/>
  <c r="C60" i="313"/>
  <c r="B60" i="313"/>
  <c r="K59" i="313"/>
  <c r="I59" i="313"/>
  <c r="G59" i="313"/>
  <c r="F59" i="313"/>
  <c r="D59" i="313"/>
  <c r="C59" i="313"/>
  <c r="B59" i="313"/>
  <c r="O58" i="313"/>
  <c r="I58" i="313"/>
  <c r="G58" i="313"/>
  <c r="F58" i="313"/>
  <c r="D58" i="313"/>
  <c r="C58" i="313"/>
  <c r="B58" i="313"/>
  <c r="K57" i="313"/>
  <c r="I57" i="313"/>
  <c r="G57" i="313"/>
  <c r="F57" i="313"/>
  <c r="D57" i="313"/>
  <c r="C57" i="313"/>
  <c r="B57" i="313"/>
  <c r="M56" i="313"/>
  <c r="I56" i="313"/>
  <c r="G56" i="313"/>
  <c r="F56" i="313"/>
  <c r="D56" i="313"/>
  <c r="C56" i="313"/>
  <c r="B56" i="313"/>
  <c r="K55" i="313"/>
  <c r="I55" i="313"/>
  <c r="G55" i="313"/>
  <c r="F55" i="313"/>
  <c r="D55" i="313"/>
  <c r="C55" i="313"/>
  <c r="B55" i="313"/>
  <c r="Q54" i="313"/>
  <c r="I54" i="313"/>
  <c r="G54" i="313"/>
  <c r="F54" i="313"/>
  <c r="D54" i="313"/>
  <c r="C54" i="313"/>
  <c r="B54" i="313"/>
  <c r="K53" i="313"/>
  <c r="I53" i="313"/>
  <c r="G53" i="313"/>
  <c r="F53" i="313"/>
  <c r="D53" i="313"/>
  <c r="C53" i="313"/>
  <c r="B53" i="313"/>
  <c r="M52" i="313"/>
  <c r="I52" i="313"/>
  <c r="G52" i="313"/>
  <c r="F52" i="313"/>
  <c r="D52" i="313"/>
  <c r="C52" i="313"/>
  <c r="B52" i="313"/>
  <c r="K51" i="313"/>
  <c r="I51" i="313"/>
  <c r="G51" i="313"/>
  <c r="F51" i="313"/>
  <c r="D51" i="313"/>
  <c r="C51" i="313"/>
  <c r="B51" i="313"/>
  <c r="O50" i="313"/>
  <c r="I50" i="313"/>
  <c r="G50" i="313"/>
  <c r="F50" i="313"/>
  <c r="D50" i="313"/>
  <c r="C50" i="313"/>
  <c r="B50" i="313"/>
  <c r="K49" i="313"/>
  <c r="I49" i="313"/>
  <c r="G49" i="313"/>
  <c r="F49" i="313"/>
  <c r="D49" i="313"/>
  <c r="C49" i="313"/>
  <c r="B49" i="313"/>
  <c r="M48" i="313"/>
  <c r="I48" i="313"/>
  <c r="G48" i="313"/>
  <c r="F48" i="313"/>
  <c r="D48" i="313"/>
  <c r="C48" i="313"/>
  <c r="B48" i="313"/>
  <c r="K47" i="313"/>
  <c r="I47" i="313"/>
  <c r="G47" i="313"/>
  <c r="F47" i="313"/>
  <c r="D47" i="313"/>
  <c r="C47" i="313"/>
  <c r="B47" i="313"/>
  <c r="Q46" i="313"/>
  <c r="I46" i="313"/>
  <c r="G46" i="313"/>
  <c r="F46" i="313"/>
  <c r="D46" i="313"/>
  <c r="C46" i="313"/>
  <c r="B46" i="313"/>
  <c r="K45" i="313"/>
  <c r="I45" i="313"/>
  <c r="G45" i="313"/>
  <c r="F45" i="313"/>
  <c r="D45" i="313"/>
  <c r="C45" i="313"/>
  <c r="B45" i="313"/>
  <c r="M44" i="313"/>
  <c r="I44" i="313"/>
  <c r="G44" i="313"/>
  <c r="F44" i="313"/>
  <c r="D44" i="313"/>
  <c r="C44" i="313"/>
  <c r="B44" i="313"/>
  <c r="K43" i="313"/>
  <c r="I43" i="313"/>
  <c r="G43" i="313"/>
  <c r="F43" i="313"/>
  <c r="D43" i="313"/>
  <c r="C43" i="313"/>
  <c r="B43" i="313"/>
  <c r="O42" i="313"/>
  <c r="I42" i="313"/>
  <c r="G42" i="313"/>
  <c r="F42" i="313"/>
  <c r="D42" i="313"/>
  <c r="C42" i="313"/>
  <c r="B42" i="313"/>
  <c r="K41" i="313"/>
  <c r="I41" i="313"/>
  <c r="G41" i="313"/>
  <c r="F41" i="313"/>
  <c r="D41" i="313"/>
  <c r="C41" i="313"/>
  <c r="B41" i="313"/>
  <c r="M40" i="313"/>
  <c r="I40" i="313"/>
  <c r="G40" i="313"/>
  <c r="F40" i="313"/>
  <c r="D40" i="313"/>
  <c r="C40" i="313"/>
  <c r="B40" i="313"/>
  <c r="O39" i="313"/>
  <c r="K39" i="313"/>
  <c r="I39" i="313"/>
  <c r="G39" i="313"/>
  <c r="F39" i="313"/>
  <c r="D39" i="313"/>
  <c r="C39" i="313"/>
  <c r="B39" i="313"/>
  <c r="Q38" i="313"/>
  <c r="I38" i="313"/>
  <c r="G38" i="313"/>
  <c r="F38" i="313"/>
  <c r="D38" i="313"/>
  <c r="C38" i="313"/>
  <c r="B38" i="313"/>
  <c r="O37" i="313"/>
  <c r="K37" i="313"/>
  <c r="I37" i="313"/>
  <c r="G37" i="313"/>
  <c r="F37" i="313"/>
  <c r="D37" i="313"/>
  <c r="C37" i="313"/>
  <c r="B37" i="313"/>
  <c r="M36" i="313"/>
  <c r="I36" i="313"/>
  <c r="G36" i="313"/>
  <c r="F36" i="313"/>
  <c r="D36" i="313"/>
  <c r="C36" i="313"/>
  <c r="B36" i="313"/>
  <c r="K35" i="313"/>
  <c r="I35" i="313"/>
  <c r="G35" i="313"/>
  <c r="F35" i="313"/>
  <c r="D35" i="313"/>
  <c r="C35" i="313"/>
  <c r="B35" i="313"/>
  <c r="O34" i="313"/>
  <c r="I34" i="313"/>
  <c r="G34" i="313"/>
  <c r="F34" i="313"/>
  <c r="D34" i="313"/>
  <c r="C34" i="313"/>
  <c r="B34" i="313"/>
  <c r="K33" i="313"/>
  <c r="I33" i="313"/>
  <c r="G33" i="313"/>
  <c r="F33" i="313"/>
  <c r="D33" i="313"/>
  <c r="C33" i="313"/>
  <c r="B33" i="313"/>
  <c r="M32" i="313"/>
  <c r="I32" i="313"/>
  <c r="G32" i="313"/>
  <c r="F32" i="313"/>
  <c r="D32" i="313"/>
  <c r="C32" i="313"/>
  <c r="B32" i="313"/>
  <c r="K31" i="313"/>
  <c r="I31" i="313"/>
  <c r="G31" i="313"/>
  <c r="F31" i="313"/>
  <c r="D31" i="313"/>
  <c r="C31" i="313"/>
  <c r="B31" i="313"/>
  <c r="Q30" i="313"/>
  <c r="I30" i="313"/>
  <c r="G30" i="313"/>
  <c r="F30" i="313"/>
  <c r="D30" i="313"/>
  <c r="C30" i="313"/>
  <c r="B30" i="313"/>
  <c r="K29" i="313"/>
  <c r="I29" i="313"/>
  <c r="G29" i="313"/>
  <c r="F29" i="313"/>
  <c r="D29" i="313"/>
  <c r="C29" i="313"/>
  <c r="B29" i="313"/>
  <c r="M28" i="313"/>
  <c r="I28" i="313"/>
  <c r="G28" i="313"/>
  <c r="F28" i="313"/>
  <c r="D28" i="313"/>
  <c r="C28" i="313"/>
  <c r="B28" i="313"/>
  <c r="K27" i="313"/>
  <c r="I27" i="313"/>
  <c r="G27" i="313"/>
  <c r="F27" i="313"/>
  <c r="D27" i="313"/>
  <c r="C27" i="313"/>
  <c r="B27" i="313"/>
  <c r="O26" i="313"/>
  <c r="I26" i="313"/>
  <c r="G26" i="313"/>
  <c r="F26" i="313"/>
  <c r="D26" i="313"/>
  <c r="C26" i="313"/>
  <c r="B26" i="313"/>
  <c r="K25" i="313"/>
  <c r="I25" i="313"/>
  <c r="G25" i="313"/>
  <c r="F25" i="313"/>
  <c r="D25" i="313"/>
  <c r="C25" i="313"/>
  <c r="B25" i="313"/>
  <c r="M24" i="313"/>
  <c r="I24" i="313"/>
  <c r="G24" i="313"/>
  <c r="F24" i="313"/>
  <c r="D24" i="313"/>
  <c r="C24" i="313"/>
  <c r="B24" i="313"/>
  <c r="K23" i="313"/>
  <c r="I23" i="313"/>
  <c r="G23" i="313"/>
  <c r="F23" i="313"/>
  <c r="D23" i="313"/>
  <c r="C23" i="313"/>
  <c r="B23" i="313"/>
  <c r="Q22" i="313"/>
  <c r="I22" i="313"/>
  <c r="G22" i="313"/>
  <c r="F22" i="313"/>
  <c r="D22" i="313"/>
  <c r="C22" i="313"/>
  <c r="B22" i="313"/>
  <c r="K21" i="313"/>
  <c r="I21" i="313"/>
  <c r="G21" i="313"/>
  <c r="F21" i="313"/>
  <c r="D21" i="313"/>
  <c r="C21" i="313"/>
  <c r="B21" i="313"/>
  <c r="M20" i="313"/>
  <c r="I20" i="313"/>
  <c r="G20" i="313"/>
  <c r="F20" i="313"/>
  <c r="D20" i="313"/>
  <c r="C20" i="313"/>
  <c r="B20" i="313"/>
  <c r="K19" i="313"/>
  <c r="I19" i="313"/>
  <c r="G19" i="313"/>
  <c r="F19" i="313"/>
  <c r="D19" i="313"/>
  <c r="C19" i="313"/>
  <c r="B19" i="313"/>
  <c r="O18" i="313"/>
  <c r="I18" i="313"/>
  <c r="G18" i="313"/>
  <c r="F18" i="313"/>
  <c r="D18" i="313"/>
  <c r="C18" i="313"/>
  <c r="B18" i="313"/>
  <c r="K17" i="313"/>
  <c r="I17" i="313"/>
  <c r="G17" i="313"/>
  <c r="F17" i="313"/>
  <c r="D17" i="313"/>
  <c r="C17" i="313"/>
  <c r="B17" i="313"/>
  <c r="U16" i="313"/>
  <c r="M16" i="313"/>
  <c r="I16" i="313"/>
  <c r="G16" i="313"/>
  <c r="F16" i="313"/>
  <c r="D16" i="313"/>
  <c r="C16" i="313"/>
  <c r="B16" i="313"/>
  <c r="K15" i="313"/>
  <c r="I15" i="313"/>
  <c r="G15" i="313"/>
  <c r="F15" i="313"/>
  <c r="D15" i="313"/>
  <c r="C15" i="313"/>
  <c r="B15" i="313"/>
  <c r="Q14" i="313"/>
  <c r="I14" i="313"/>
  <c r="G14" i="313"/>
  <c r="F14" i="313"/>
  <c r="D14" i="313"/>
  <c r="C14" i="313"/>
  <c r="B14" i="313"/>
  <c r="K13" i="313"/>
  <c r="I13" i="313"/>
  <c r="G13" i="313"/>
  <c r="F13" i="313"/>
  <c r="D13" i="313"/>
  <c r="C13" i="313"/>
  <c r="B13" i="313"/>
  <c r="M12" i="313"/>
  <c r="I12" i="313"/>
  <c r="G12" i="313"/>
  <c r="F12" i="313"/>
  <c r="D12" i="313"/>
  <c r="C12" i="313"/>
  <c r="B12" i="313"/>
  <c r="K11" i="313"/>
  <c r="I11" i="313"/>
  <c r="G11" i="313"/>
  <c r="F11" i="313"/>
  <c r="D11" i="313"/>
  <c r="C11" i="313"/>
  <c r="B11" i="313"/>
  <c r="O10" i="313"/>
  <c r="I10" i="313"/>
  <c r="G10" i="313"/>
  <c r="F10" i="313"/>
  <c r="D10" i="313"/>
  <c r="C10" i="313"/>
  <c r="B10" i="313"/>
  <c r="K9" i="313"/>
  <c r="I9" i="313"/>
  <c r="G9" i="313"/>
  <c r="F9" i="313"/>
  <c r="D9" i="313"/>
  <c r="C9" i="313"/>
  <c r="B9" i="313"/>
  <c r="M8" i="313"/>
  <c r="I8" i="313"/>
  <c r="G8" i="313"/>
  <c r="F8" i="313"/>
  <c r="D8" i="313"/>
  <c r="C8" i="313"/>
  <c r="B8" i="313"/>
  <c r="U7" i="313"/>
  <c r="K7" i="313"/>
  <c r="I7" i="313"/>
  <c r="G7" i="313"/>
  <c r="F7" i="313"/>
  <c r="D7" i="313"/>
  <c r="C7" i="313"/>
  <c r="B7" i="313"/>
  <c r="Y5" i="313"/>
  <c r="AB1" i="313" s="1"/>
  <c r="R4" i="313"/>
  <c r="O80" i="313"/>
  <c r="G4" i="313"/>
  <c r="A4" i="313"/>
  <c r="Y3" i="313"/>
  <c r="A1" i="313"/>
  <c r="R79" i="312"/>
  <c r="F75" i="312" s="1"/>
  <c r="I69" i="312"/>
  <c r="G69" i="312"/>
  <c r="F69" i="312"/>
  <c r="D69" i="312"/>
  <c r="C69" i="312"/>
  <c r="B69" i="312"/>
  <c r="K68" i="312"/>
  <c r="I67" i="312"/>
  <c r="G67" i="312"/>
  <c r="F67" i="312"/>
  <c r="D67" i="312"/>
  <c r="C67" i="312"/>
  <c r="B67" i="312"/>
  <c r="M66" i="312"/>
  <c r="I65" i="312"/>
  <c r="G65" i="312"/>
  <c r="F65" i="312"/>
  <c r="D65" i="312"/>
  <c r="C65" i="312"/>
  <c r="B65" i="312"/>
  <c r="K64" i="312"/>
  <c r="I63" i="312"/>
  <c r="G63" i="312"/>
  <c r="F63" i="312"/>
  <c r="D63" i="312"/>
  <c r="C63" i="312"/>
  <c r="B63" i="312"/>
  <c r="O62" i="312"/>
  <c r="I61" i="312"/>
  <c r="G61" i="312"/>
  <c r="F61" i="312"/>
  <c r="D61" i="312"/>
  <c r="C61" i="312"/>
  <c r="B61" i="312"/>
  <c r="K60" i="312"/>
  <c r="I59" i="312"/>
  <c r="G59" i="312"/>
  <c r="F59" i="312"/>
  <c r="D59" i="312"/>
  <c r="C59" i="312"/>
  <c r="B59" i="312"/>
  <c r="M58" i="312"/>
  <c r="I57" i="312"/>
  <c r="G57" i="312"/>
  <c r="F57" i="312"/>
  <c r="D57" i="312"/>
  <c r="C57" i="312"/>
  <c r="B57" i="312"/>
  <c r="K56" i="312"/>
  <c r="I55" i="312"/>
  <c r="G55" i="312"/>
  <c r="F55" i="312"/>
  <c r="D55" i="312"/>
  <c r="C55" i="312"/>
  <c r="B55" i="312"/>
  <c r="Q54" i="312"/>
  <c r="I53" i="312"/>
  <c r="G53" i="312"/>
  <c r="F53" i="312"/>
  <c r="D53" i="312"/>
  <c r="C53" i="312"/>
  <c r="B53" i="312"/>
  <c r="K52" i="312"/>
  <c r="I51" i="312"/>
  <c r="G51" i="312"/>
  <c r="F51" i="312"/>
  <c r="D51" i="312"/>
  <c r="C51" i="312"/>
  <c r="B51" i="312"/>
  <c r="M50" i="312"/>
  <c r="I49" i="312"/>
  <c r="G49" i="312"/>
  <c r="F49" i="312"/>
  <c r="D49" i="312"/>
  <c r="C49" i="312"/>
  <c r="B49" i="312"/>
  <c r="K48" i="312"/>
  <c r="I47" i="312"/>
  <c r="G47" i="312"/>
  <c r="F47" i="312"/>
  <c r="D47" i="312"/>
  <c r="C47" i="312"/>
  <c r="B47" i="312"/>
  <c r="O46" i="312"/>
  <c r="I45" i="312"/>
  <c r="G45" i="312"/>
  <c r="F45" i="312"/>
  <c r="D45" i="312"/>
  <c r="C45" i="312"/>
  <c r="B45" i="312"/>
  <c r="K44" i="312"/>
  <c r="I43" i="312"/>
  <c r="G43" i="312"/>
  <c r="F43" i="312"/>
  <c r="D43" i="312"/>
  <c r="C43" i="312"/>
  <c r="B43" i="312"/>
  <c r="M42" i="312"/>
  <c r="I41" i="312"/>
  <c r="G41" i="312"/>
  <c r="F41" i="312"/>
  <c r="D41" i="312"/>
  <c r="C41" i="312"/>
  <c r="B41" i="312"/>
  <c r="K40" i="312"/>
  <c r="I39" i="312"/>
  <c r="G39" i="312"/>
  <c r="F39" i="312"/>
  <c r="D39" i="312"/>
  <c r="C39" i="312"/>
  <c r="B39" i="312"/>
  <c r="Q38" i="312"/>
  <c r="I37" i="312"/>
  <c r="G37" i="312"/>
  <c r="F37" i="312"/>
  <c r="D37" i="312"/>
  <c r="C37" i="312"/>
  <c r="B37" i="312"/>
  <c r="K36" i="312"/>
  <c r="I35" i="312"/>
  <c r="G35" i="312"/>
  <c r="F35" i="312"/>
  <c r="D35" i="312"/>
  <c r="C35" i="312"/>
  <c r="B35" i="312"/>
  <c r="M34" i="312"/>
  <c r="I33" i="312"/>
  <c r="G33" i="312"/>
  <c r="F33" i="312"/>
  <c r="D33" i="312"/>
  <c r="C33" i="312"/>
  <c r="B33" i="312"/>
  <c r="K32" i="312"/>
  <c r="I31" i="312"/>
  <c r="G31" i="312"/>
  <c r="F31" i="312"/>
  <c r="D31" i="312"/>
  <c r="C31" i="312"/>
  <c r="B31" i="312"/>
  <c r="O30" i="312"/>
  <c r="I29" i="312"/>
  <c r="G29" i="312"/>
  <c r="F29" i="312"/>
  <c r="D29" i="312"/>
  <c r="C29" i="312"/>
  <c r="B29" i="312"/>
  <c r="K28" i="312"/>
  <c r="I27" i="312"/>
  <c r="G27" i="312"/>
  <c r="F27" i="312"/>
  <c r="D27" i="312"/>
  <c r="C27" i="312"/>
  <c r="B27" i="312"/>
  <c r="M26" i="312"/>
  <c r="I25" i="312"/>
  <c r="G25" i="312"/>
  <c r="F25" i="312"/>
  <c r="D25" i="312"/>
  <c r="C25" i="312"/>
  <c r="B25" i="312"/>
  <c r="K24" i="312"/>
  <c r="I23" i="312"/>
  <c r="G23" i="312"/>
  <c r="F23" i="312"/>
  <c r="D23" i="312"/>
  <c r="C23" i="312"/>
  <c r="B23" i="312"/>
  <c r="Q22" i="312"/>
  <c r="I21" i="312"/>
  <c r="G21" i="312"/>
  <c r="F21" i="312"/>
  <c r="D21" i="312"/>
  <c r="C21" i="312"/>
  <c r="B21" i="312"/>
  <c r="K20" i="312"/>
  <c r="I19" i="312"/>
  <c r="G19" i="312"/>
  <c r="F19" i="312"/>
  <c r="D19" i="312"/>
  <c r="C19" i="312"/>
  <c r="B19" i="312"/>
  <c r="M18" i="312"/>
  <c r="I17" i="312"/>
  <c r="G17" i="312"/>
  <c r="F17" i="312"/>
  <c r="D17" i="312"/>
  <c r="C17" i="312"/>
  <c r="B17" i="312"/>
  <c r="U16" i="312"/>
  <c r="K16" i="312"/>
  <c r="I15" i="312"/>
  <c r="G15" i="312"/>
  <c r="F15" i="312"/>
  <c r="D15" i="312"/>
  <c r="C15" i="312"/>
  <c r="B15" i="312"/>
  <c r="O14" i="312"/>
  <c r="I13" i="312"/>
  <c r="G13" i="312"/>
  <c r="F13" i="312"/>
  <c r="D13" i="312"/>
  <c r="C13" i="312"/>
  <c r="B13" i="312"/>
  <c r="K12" i="312"/>
  <c r="I11" i="312"/>
  <c r="G11" i="312"/>
  <c r="F11" i="312"/>
  <c r="D11" i="312"/>
  <c r="C11" i="312"/>
  <c r="B11" i="312"/>
  <c r="M10" i="312"/>
  <c r="I9" i="312"/>
  <c r="G9" i="312"/>
  <c r="F9" i="312"/>
  <c r="D9" i="312"/>
  <c r="C9" i="312"/>
  <c r="B9" i="312"/>
  <c r="K8" i="312"/>
  <c r="U7" i="312"/>
  <c r="I7" i="312"/>
  <c r="G7" i="312"/>
  <c r="F7" i="312"/>
  <c r="D7" i="312"/>
  <c r="C7" i="312"/>
  <c r="B7" i="312"/>
  <c r="Y5" i="312"/>
  <c r="AE1" i="312"/>
  <c r="R4" i="312"/>
  <c r="O79" i="312"/>
  <c r="G4" i="312"/>
  <c r="A4" i="312"/>
  <c r="Y3" i="312"/>
  <c r="Q41" i="312"/>
  <c r="AF1" i="312"/>
  <c r="A1" i="312"/>
  <c r="R57" i="311"/>
  <c r="F53" i="311"/>
  <c r="F51" i="311"/>
  <c r="F50" i="311"/>
  <c r="I37" i="311"/>
  <c r="G37" i="311"/>
  <c r="F37" i="311"/>
  <c r="D37" i="311"/>
  <c r="C37" i="311"/>
  <c r="B37" i="311"/>
  <c r="K36" i="311"/>
  <c r="I35" i="311"/>
  <c r="G35" i="311"/>
  <c r="F35" i="311"/>
  <c r="D35" i="311"/>
  <c r="C35" i="311"/>
  <c r="B35" i="311"/>
  <c r="M34" i="311"/>
  <c r="I33" i="311"/>
  <c r="G33" i="311"/>
  <c r="F33" i="311"/>
  <c r="D33" i="311"/>
  <c r="C33" i="311"/>
  <c r="B33" i="311"/>
  <c r="K32" i="311"/>
  <c r="I31" i="311"/>
  <c r="G31" i="311"/>
  <c r="F31" i="311"/>
  <c r="D31" i="311"/>
  <c r="C31" i="311"/>
  <c r="B31" i="311"/>
  <c r="O30" i="311"/>
  <c r="I29" i="311"/>
  <c r="G29" i="311"/>
  <c r="F29" i="311"/>
  <c r="D29" i="311"/>
  <c r="C29" i="311"/>
  <c r="B29" i="311"/>
  <c r="K28" i="311"/>
  <c r="I27" i="311"/>
  <c r="G27" i="311"/>
  <c r="F27" i="311"/>
  <c r="D27" i="311"/>
  <c r="C27" i="311"/>
  <c r="B27" i="311"/>
  <c r="M26" i="311"/>
  <c r="I25" i="311"/>
  <c r="G25" i="311"/>
  <c r="F25" i="311"/>
  <c r="D25" i="311"/>
  <c r="C25" i="311"/>
  <c r="B25" i="311"/>
  <c r="K24" i="311"/>
  <c r="I23" i="311"/>
  <c r="G23" i="311"/>
  <c r="F23" i="311"/>
  <c r="D23" i="311"/>
  <c r="C23" i="311"/>
  <c r="B23" i="311"/>
  <c r="Q22" i="311"/>
  <c r="I21" i="311"/>
  <c r="G21" i="311"/>
  <c r="F21" i="311"/>
  <c r="D21" i="311"/>
  <c r="C21" i="311"/>
  <c r="B21" i="311"/>
  <c r="K20" i="311"/>
  <c r="I19" i="311"/>
  <c r="G19" i="311"/>
  <c r="F19" i="311"/>
  <c r="D19" i="311"/>
  <c r="C19" i="311"/>
  <c r="B19" i="311"/>
  <c r="M18" i="311"/>
  <c r="I17" i="311"/>
  <c r="G17" i="311"/>
  <c r="F17" i="311"/>
  <c r="D17" i="311"/>
  <c r="C17" i="311"/>
  <c r="B17" i="311"/>
  <c r="U16" i="311"/>
  <c r="K16" i="311"/>
  <c r="I15" i="311"/>
  <c r="G15" i="311"/>
  <c r="F15" i="311"/>
  <c r="D15" i="311"/>
  <c r="C15" i="311"/>
  <c r="B15" i="311"/>
  <c r="O14" i="311"/>
  <c r="I13" i="311"/>
  <c r="G13" i="311"/>
  <c r="F13" i="311"/>
  <c r="D13" i="311"/>
  <c r="C13" i="311"/>
  <c r="B13" i="311"/>
  <c r="K12" i="311"/>
  <c r="I11" i="311"/>
  <c r="G11" i="311"/>
  <c r="F11" i="311"/>
  <c r="D11" i="311"/>
  <c r="C11" i="311"/>
  <c r="B11" i="311"/>
  <c r="M10" i="311"/>
  <c r="I9" i="311"/>
  <c r="G9" i="311"/>
  <c r="F9" i="311"/>
  <c r="D9" i="311"/>
  <c r="C9" i="311"/>
  <c r="B9" i="311"/>
  <c r="K8" i="311"/>
  <c r="U7" i="311"/>
  <c r="I7" i="311"/>
  <c r="G7" i="311"/>
  <c r="F7" i="311"/>
  <c r="D7" i="311"/>
  <c r="C7" i="311"/>
  <c r="B7" i="311"/>
  <c r="Y5" i="311"/>
  <c r="R4" i="311"/>
  <c r="O57" i="311" s="1"/>
  <c r="G4" i="311"/>
  <c r="A4" i="311"/>
  <c r="Y3" i="311"/>
  <c r="Q6" i="311" s="1"/>
  <c r="AG1" i="311"/>
  <c r="A1" i="311"/>
  <c r="R62" i="310"/>
  <c r="I21" i="310"/>
  <c r="G21" i="310"/>
  <c r="F21" i="310"/>
  <c r="D21" i="310"/>
  <c r="C21" i="310"/>
  <c r="B21" i="310"/>
  <c r="K20" i="310"/>
  <c r="I19" i="310"/>
  <c r="G19" i="310"/>
  <c r="F19" i="310"/>
  <c r="D19" i="310"/>
  <c r="C19" i="310"/>
  <c r="B19" i="310"/>
  <c r="M18" i="310"/>
  <c r="I17" i="310"/>
  <c r="G17" i="310"/>
  <c r="F17" i="310"/>
  <c r="D17" i="310"/>
  <c r="C17" i="310"/>
  <c r="B17" i="310"/>
  <c r="U16" i="310"/>
  <c r="K16" i="310"/>
  <c r="I15" i="310"/>
  <c r="G15" i="310"/>
  <c r="F15" i="310"/>
  <c r="D15" i="310"/>
  <c r="C15" i="310"/>
  <c r="B15" i="310"/>
  <c r="O14" i="310"/>
  <c r="I13" i="310"/>
  <c r="G13" i="310"/>
  <c r="F13" i="310"/>
  <c r="D13" i="310"/>
  <c r="C13" i="310"/>
  <c r="B13" i="310"/>
  <c r="K12" i="310"/>
  <c r="I11" i="310"/>
  <c r="G11" i="310"/>
  <c r="F11" i="310"/>
  <c r="D11" i="310"/>
  <c r="C11" i="310"/>
  <c r="B11" i="310"/>
  <c r="M10" i="310"/>
  <c r="I9" i="310"/>
  <c r="G9" i="310"/>
  <c r="F9" i="310"/>
  <c r="D9" i="310"/>
  <c r="C9" i="310"/>
  <c r="B9" i="310"/>
  <c r="K8" i="310"/>
  <c r="U7" i="310"/>
  <c r="I7" i="310"/>
  <c r="G7" i="310"/>
  <c r="F7" i="310"/>
  <c r="D7" i="310"/>
  <c r="C7" i="310"/>
  <c r="B7" i="310"/>
  <c r="Y5" i="310"/>
  <c r="R4" i="310"/>
  <c r="O62" i="310" s="1"/>
  <c r="G4" i="310"/>
  <c r="A4" i="310"/>
  <c r="Y3" i="310"/>
  <c r="A1" i="310"/>
  <c r="R47" i="309"/>
  <c r="F43" i="309"/>
  <c r="C43" i="309"/>
  <c r="F41" i="309"/>
  <c r="C41" i="309"/>
  <c r="F39" i="309"/>
  <c r="C39" i="309"/>
  <c r="F37" i="309"/>
  <c r="C37" i="309"/>
  <c r="L21" i="309"/>
  <c r="I21" i="309"/>
  <c r="G21" i="309"/>
  <c r="E21" i="309"/>
  <c r="B34" i="309"/>
  <c r="D21" i="309"/>
  <c r="C21" i="309"/>
  <c r="L19" i="309"/>
  <c r="I19" i="309"/>
  <c r="G19" i="309"/>
  <c r="E19" i="309"/>
  <c r="B33" i="309" s="1"/>
  <c r="D19" i="309"/>
  <c r="C19" i="309"/>
  <c r="L17" i="309"/>
  <c r="I17" i="309"/>
  <c r="G17" i="309"/>
  <c r="E17" i="309"/>
  <c r="B32" i="309"/>
  <c r="D17" i="309"/>
  <c r="C17" i="309"/>
  <c r="L15" i="309"/>
  <c r="I15" i="309"/>
  <c r="G15" i="309"/>
  <c r="E15" i="309"/>
  <c r="B31" i="309" s="1"/>
  <c r="D15" i="309"/>
  <c r="C15" i="309"/>
  <c r="L13" i="309"/>
  <c r="I13" i="309"/>
  <c r="G13" i="309"/>
  <c r="E13" i="309"/>
  <c r="B28" i="309"/>
  <c r="D13" i="309"/>
  <c r="C13" i="309"/>
  <c r="L11" i="309"/>
  <c r="I11" i="309"/>
  <c r="G11" i="309"/>
  <c r="E11" i="309"/>
  <c r="B27" i="309"/>
  <c r="D11" i="309"/>
  <c r="C11" i="309"/>
  <c r="L9" i="309"/>
  <c r="I9" i="309"/>
  <c r="G9" i="309"/>
  <c r="E9" i="309"/>
  <c r="B26" i="309"/>
  <c r="D9" i="309"/>
  <c r="C9" i="309"/>
  <c r="L7" i="309"/>
  <c r="I7" i="309"/>
  <c r="G7" i="309"/>
  <c r="E7" i="309"/>
  <c r="B25" i="309" s="1"/>
  <c r="D7" i="309"/>
  <c r="C7" i="309"/>
  <c r="Y5" i="309"/>
  <c r="L4" i="309"/>
  <c r="K53" i="309"/>
  <c r="E4" i="309"/>
  <c r="A4" i="309"/>
  <c r="Y3" i="309"/>
  <c r="AF1" i="309"/>
  <c r="A1" i="309"/>
  <c r="R44" i="308"/>
  <c r="E43" i="308" s="1"/>
  <c r="E42" i="308"/>
  <c r="F38" i="308"/>
  <c r="C38" i="308"/>
  <c r="F36" i="308"/>
  <c r="C36" i="308"/>
  <c r="F34" i="308"/>
  <c r="C34" i="308"/>
  <c r="L19" i="308"/>
  <c r="I19" i="308"/>
  <c r="G19" i="308"/>
  <c r="E19" i="308"/>
  <c r="B31" i="308"/>
  <c r="D19" i="308"/>
  <c r="C19" i="308"/>
  <c r="L17" i="308"/>
  <c r="I17" i="308"/>
  <c r="G17" i="308"/>
  <c r="E17" i="308"/>
  <c r="B30" i="308" s="1"/>
  <c r="D17" i="308"/>
  <c r="C17" i="308"/>
  <c r="L15" i="308"/>
  <c r="I15" i="308"/>
  <c r="G15" i="308"/>
  <c r="E15" i="308"/>
  <c r="D15" i="308"/>
  <c r="C15" i="308"/>
  <c r="L13" i="308"/>
  <c r="I13" i="308"/>
  <c r="G13" i="308"/>
  <c r="E13" i="308"/>
  <c r="B28" i="308"/>
  <c r="D13" i="308"/>
  <c r="C13" i="308"/>
  <c r="L11" i="308"/>
  <c r="I11" i="308"/>
  <c r="G11" i="308"/>
  <c r="E11" i="308"/>
  <c r="B25" i="308"/>
  <c r="D11" i="308"/>
  <c r="C11" i="308"/>
  <c r="L9" i="308"/>
  <c r="I9" i="308"/>
  <c r="G9" i="308"/>
  <c r="E9" i="308"/>
  <c r="B24" i="308" s="1"/>
  <c r="D9" i="308"/>
  <c r="C9" i="308"/>
  <c r="L7" i="308"/>
  <c r="I7" i="308"/>
  <c r="G7" i="308"/>
  <c r="E7" i="308"/>
  <c r="D22" i="308" s="1"/>
  <c r="B23" i="308"/>
  <c r="D7" i="308"/>
  <c r="C7" i="308"/>
  <c r="Y5" i="308"/>
  <c r="AE1" i="308" s="1"/>
  <c r="AK1" i="308"/>
  <c r="L4" i="308"/>
  <c r="K49" i="308"/>
  <c r="E4" i="308"/>
  <c r="A4" i="308"/>
  <c r="Y3" i="308"/>
  <c r="A1" i="308"/>
  <c r="R47" i="307"/>
  <c r="F36" i="307"/>
  <c r="C36" i="307"/>
  <c r="F34" i="307"/>
  <c r="C34" i="307"/>
  <c r="F32" i="307"/>
  <c r="C32" i="307"/>
  <c r="L17" i="307"/>
  <c r="I17" i="307"/>
  <c r="G17" i="307"/>
  <c r="E17" i="307"/>
  <c r="B30" i="307"/>
  <c r="D17" i="307"/>
  <c r="C17" i="307"/>
  <c r="L15" i="307"/>
  <c r="I15" i="307"/>
  <c r="G15" i="307"/>
  <c r="E15" i="307"/>
  <c r="B29" i="307"/>
  <c r="D15" i="307"/>
  <c r="C15" i="307"/>
  <c r="L13" i="307"/>
  <c r="I13" i="307"/>
  <c r="G13" i="307"/>
  <c r="E13" i="307"/>
  <c r="B28" i="307" s="1"/>
  <c r="D13" i="307"/>
  <c r="C13" i="307"/>
  <c r="L11" i="307"/>
  <c r="I11" i="307"/>
  <c r="G11" i="307"/>
  <c r="E11" i="307"/>
  <c r="B25" i="307" s="1"/>
  <c r="D11" i="307"/>
  <c r="C11" i="307"/>
  <c r="L9" i="307"/>
  <c r="I9" i="307"/>
  <c r="G9" i="307"/>
  <c r="E9" i="307"/>
  <c r="B24" i="307"/>
  <c r="D9" i="307"/>
  <c r="C9" i="307"/>
  <c r="L7" i="307"/>
  <c r="I7" i="307"/>
  <c r="G7" i="307"/>
  <c r="E7" i="307"/>
  <c r="B23" i="307"/>
  <c r="D7" i="307"/>
  <c r="C7" i="307"/>
  <c r="Y5" i="307"/>
  <c r="L4" i="307"/>
  <c r="K47" i="307"/>
  <c r="E4" i="307"/>
  <c r="A4" i="307"/>
  <c r="Y3" i="307"/>
  <c r="AG1" i="307"/>
  <c r="A1" i="307"/>
  <c r="L15" i="306"/>
  <c r="I15" i="306"/>
  <c r="G15" i="306"/>
  <c r="E15" i="306"/>
  <c r="B23" i="306" s="1"/>
  <c r="D15" i="306"/>
  <c r="C15" i="306"/>
  <c r="L13" i="306"/>
  <c r="I13" i="306"/>
  <c r="G13" i="306"/>
  <c r="E13" i="306"/>
  <c r="D13" i="306"/>
  <c r="C13" i="306"/>
  <c r="L11" i="306"/>
  <c r="I11" i="306"/>
  <c r="G11" i="306"/>
  <c r="E11" i="306"/>
  <c r="B21" i="306"/>
  <c r="D11" i="306"/>
  <c r="C11" i="306"/>
  <c r="L9" i="306"/>
  <c r="I9" i="306"/>
  <c r="G9" i="306"/>
  <c r="E9" i="306"/>
  <c r="B20" i="306"/>
  <c r="D9" i="306"/>
  <c r="C9" i="306"/>
  <c r="L7" i="306"/>
  <c r="I7" i="306"/>
  <c r="G7" i="306"/>
  <c r="E7" i="306"/>
  <c r="B19" i="306" s="1"/>
  <c r="D7" i="306"/>
  <c r="C7" i="306"/>
  <c r="Y5" i="306"/>
  <c r="AG1" i="306" s="1"/>
  <c r="L4" i="306"/>
  <c r="K41" i="306"/>
  <c r="E4" i="306"/>
  <c r="A4" i="306"/>
  <c r="Y3" i="306"/>
  <c r="A1" i="306"/>
  <c r="L13" i="305"/>
  <c r="I13" i="305"/>
  <c r="G13" i="305"/>
  <c r="E13" i="305"/>
  <c r="B22" i="305"/>
  <c r="D13" i="305"/>
  <c r="C13" i="305"/>
  <c r="L11" i="305"/>
  <c r="I11" i="305"/>
  <c r="G11" i="305"/>
  <c r="E11" i="305"/>
  <c r="B21" i="305"/>
  <c r="D11" i="305"/>
  <c r="C11" i="305"/>
  <c r="L9" i="305"/>
  <c r="I9" i="305"/>
  <c r="G9" i="305"/>
  <c r="E9" i="305"/>
  <c r="B20" i="305"/>
  <c r="D9" i="305"/>
  <c r="C9" i="305"/>
  <c r="L7" i="305"/>
  <c r="I7" i="305"/>
  <c r="G7" i="305"/>
  <c r="E7" i="305"/>
  <c r="B19" i="305" s="1"/>
  <c r="D7" i="305"/>
  <c r="C7" i="305"/>
  <c r="Y5" i="305"/>
  <c r="AF1" i="305" s="1"/>
  <c r="M4" i="305"/>
  <c r="K41" i="305"/>
  <c r="E4" i="305"/>
  <c r="A4" i="305"/>
  <c r="Y3" i="305"/>
  <c r="A1" i="305"/>
  <c r="L11" i="304"/>
  <c r="I11" i="304"/>
  <c r="G11" i="304"/>
  <c r="E11" i="304"/>
  <c r="D11" i="304"/>
  <c r="C11" i="304"/>
  <c r="L9" i="304"/>
  <c r="I9" i="304"/>
  <c r="G9" i="304"/>
  <c r="E9" i="304"/>
  <c r="B20" i="304"/>
  <c r="D9" i="304"/>
  <c r="C9" i="304"/>
  <c r="L7" i="304"/>
  <c r="I7" i="304"/>
  <c r="G7" i="304"/>
  <c r="E7" i="304"/>
  <c r="B19" i="304"/>
  <c r="D7" i="304"/>
  <c r="C7" i="304"/>
  <c r="Y5" i="304"/>
  <c r="L4" i="304"/>
  <c r="K41" i="304"/>
  <c r="E4" i="304"/>
  <c r="A4" i="304"/>
  <c r="Y3" i="304"/>
  <c r="AK1" i="304"/>
  <c r="A1" i="304"/>
  <c r="P156" i="303"/>
  <c r="M156" i="303"/>
  <c r="L156" i="303"/>
  <c r="K156" i="303"/>
  <c r="J156" i="303"/>
  <c r="P155" i="303"/>
  <c r="M155" i="303"/>
  <c r="L155" i="303"/>
  <c r="K155" i="303"/>
  <c r="J155" i="303"/>
  <c r="P154" i="303"/>
  <c r="M154" i="303" s="1"/>
  <c r="L154" i="303"/>
  <c r="K154" i="303"/>
  <c r="J154" i="303"/>
  <c r="P153" i="303"/>
  <c r="M153" i="303" s="1"/>
  <c r="L153" i="303"/>
  <c r="K153" i="303"/>
  <c r="J153" i="303"/>
  <c r="P152" i="303"/>
  <c r="M152" i="303"/>
  <c r="L152" i="303"/>
  <c r="K152" i="303"/>
  <c r="J152" i="303"/>
  <c r="P151" i="303"/>
  <c r="M151" i="303"/>
  <c r="L151" i="303"/>
  <c r="K151" i="303"/>
  <c r="J151" i="303"/>
  <c r="P150" i="303"/>
  <c r="M150" i="303" s="1"/>
  <c r="L150" i="303"/>
  <c r="K150" i="303"/>
  <c r="J150" i="303"/>
  <c r="P149" i="303"/>
  <c r="M149" i="303" s="1"/>
  <c r="L149" i="303"/>
  <c r="K149" i="303"/>
  <c r="J149" i="303"/>
  <c r="P148" i="303"/>
  <c r="M148" i="303" s="1"/>
  <c r="L148" i="303"/>
  <c r="K148" i="303"/>
  <c r="J148" i="303"/>
  <c r="P147" i="303"/>
  <c r="M147" i="303"/>
  <c r="L147" i="303"/>
  <c r="K147" i="303"/>
  <c r="J147" i="303"/>
  <c r="P146" i="303"/>
  <c r="M146" i="303"/>
  <c r="L146" i="303"/>
  <c r="K146" i="303"/>
  <c r="J146" i="303"/>
  <c r="P145" i="303"/>
  <c r="M145" i="303" s="1"/>
  <c r="L145" i="303"/>
  <c r="K145" i="303"/>
  <c r="J145" i="303"/>
  <c r="P144" i="303"/>
  <c r="M144" i="303" s="1"/>
  <c r="L144" i="303"/>
  <c r="K144" i="303"/>
  <c r="J144" i="303"/>
  <c r="P143" i="303"/>
  <c r="M143" i="303"/>
  <c r="L143" i="303"/>
  <c r="K143" i="303"/>
  <c r="J143" i="303"/>
  <c r="P142" i="303"/>
  <c r="M142" i="303" s="1"/>
  <c r="L142" i="303"/>
  <c r="K142" i="303"/>
  <c r="J142" i="303"/>
  <c r="P141" i="303"/>
  <c r="M141" i="303" s="1"/>
  <c r="L141" i="303"/>
  <c r="K141" i="303"/>
  <c r="J141" i="303"/>
  <c r="P140" i="303"/>
  <c r="M140" i="303" s="1"/>
  <c r="L140" i="303"/>
  <c r="K140" i="303"/>
  <c r="J140" i="303"/>
  <c r="P139" i="303"/>
  <c r="M139" i="303"/>
  <c r="L139" i="303"/>
  <c r="K139" i="303"/>
  <c r="J139" i="303"/>
  <c r="P138" i="303"/>
  <c r="M138" i="303"/>
  <c r="L138" i="303"/>
  <c r="K138" i="303"/>
  <c r="J138" i="303"/>
  <c r="P137" i="303"/>
  <c r="M137" i="303" s="1"/>
  <c r="L137" i="303"/>
  <c r="K137" i="303"/>
  <c r="J137" i="303"/>
  <c r="P136" i="303"/>
  <c r="M136" i="303" s="1"/>
  <c r="L136" i="303"/>
  <c r="K136" i="303"/>
  <c r="J136" i="303"/>
  <c r="P135" i="303"/>
  <c r="M135" i="303"/>
  <c r="L135" i="303"/>
  <c r="K135" i="303"/>
  <c r="J135" i="303"/>
  <c r="P134" i="303"/>
  <c r="M134" i="303" s="1"/>
  <c r="L134" i="303"/>
  <c r="K134" i="303"/>
  <c r="J134" i="303"/>
  <c r="P133" i="303"/>
  <c r="M133" i="303" s="1"/>
  <c r="L133" i="303"/>
  <c r="K133" i="303"/>
  <c r="J133" i="303"/>
  <c r="P132" i="303"/>
  <c r="M132" i="303" s="1"/>
  <c r="L132" i="303"/>
  <c r="K132" i="303"/>
  <c r="J132" i="303"/>
  <c r="P131" i="303"/>
  <c r="M131" i="303"/>
  <c r="L131" i="303"/>
  <c r="K131" i="303"/>
  <c r="J131" i="303"/>
  <c r="P130" i="303"/>
  <c r="M130" i="303"/>
  <c r="L130" i="303"/>
  <c r="K130" i="303"/>
  <c r="J130" i="303"/>
  <c r="P129" i="303"/>
  <c r="M129" i="303" s="1"/>
  <c r="L129" i="303"/>
  <c r="K129" i="303"/>
  <c r="J129" i="303"/>
  <c r="P128" i="303"/>
  <c r="M128" i="303" s="1"/>
  <c r="L128" i="303"/>
  <c r="K128" i="303"/>
  <c r="J128" i="303"/>
  <c r="P127" i="303"/>
  <c r="M127" i="303"/>
  <c r="L127" i="303"/>
  <c r="K127" i="303"/>
  <c r="J127" i="303"/>
  <c r="P126" i="303"/>
  <c r="M126" i="303" s="1"/>
  <c r="L126" i="303"/>
  <c r="K126" i="303"/>
  <c r="J126" i="303"/>
  <c r="P125" i="303"/>
  <c r="M125" i="303" s="1"/>
  <c r="L125" i="303"/>
  <c r="K125" i="303"/>
  <c r="J125" i="303"/>
  <c r="P124" i="303"/>
  <c r="M124" i="303" s="1"/>
  <c r="L124" i="303"/>
  <c r="K124" i="303"/>
  <c r="J124" i="303"/>
  <c r="P123" i="303"/>
  <c r="M123" i="303"/>
  <c r="L123" i="303"/>
  <c r="K123" i="303"/>
  <c r="J123" i="303"/>
  <c r="P122" i="303"/>
  <c r="M122" i="303"/>
  <c r="L122" i="303"/>
  <c r="K122" i="303"/>
  <c r="J122" i="303"/>
  <c r="P121" i="303"/>
  <c r="M121" i="303" s="1"/>
  <c r="L121" i="303"/>
  <c r="K121" i="303"/>
  <c r="J121" i="303"/>
  <c r="P120" i="303"/>
  <c r="M120" i="303" s="1"/>
  <c r="L120" i="303"/>
  <c r="K120" i="303"/>
  <c r="J120" i="303"/>
  <c r="P119" i="303"/>
  <c r="M119" i="303"/>
  <c r="L119" i="303"/>
  <c r="K119" i="303"/>
  <c r="J119" i="303"/>
  <c r="P118" i="303"/>
  <c r="M118" i="303" s="1"/>
  <c r="L118" i="303"/>
  <c r="K118" i="303"/>
  <c r="J118" i="303"/>
  <c r="P117" i="303"/>
  <c r="M117" i="303" s="1"/>
  <c r="L117" i="303"/>
  <c r="K117" i="303"/>
  <c r="J117" i="303"/>
  <c r="P116" i="303"/>
  <c r="M116" i="303" s="1"/>
  <c r="L116" i="303"/>
  <c r="K116" i="303"/>
  <c r="J116" i="303"/>
  <c r="P115" i="303"/>
  <c r="M115" i="303"/>
  <c r="L115" i="303"/>
  <c r="K115" i="303"/>
  <c r="J115" i="303"/>
  <c r="P114" i="303"/>
  <c r="M114" i="303"/>
  <c r="L114" i="303"/>
  <c r="K114" i="303"/>
  <c r="J114" i="303"/>
  <c r="P113" i="303"/>
  <c r="M113" i="303" s="1"/>
  <c r="L113" i="303"/>
  <c r="K113" i="303"/>
  <c r="J113" i="303"/>
  <c r="P112" i="303"/>
  <c r="M112" i="303" s="1"/>
  <c r="L112" i="303"/>
  <c r="K112" i="303"/>
  <c r="J112" i="303"/>
  <c r="P111" i="303"/>
  <c r="M111" i="303"/>
  <c r="L111" i="303"/>
  <c r="K111" i="303"/>
  <c r="J111" i="303"/>
  <c r="P110" i="303"/>
  <c r="M110" i="303" s="1"/>
  <c r="L110" i="303"/>
  <c r="K110" i="303"/>
  <c r="J110" i="303"/>
  <c r="P109" i="303"/>
  <c r="M109" i="303" s="1"/>
  <c r="L109" i="303"/>
  <c r="K109" i="303"/>
  <c r="J109" i="303"/>
  <c r="P108" i="303"/>
  <c r="M108" i="303" s="1"/>
  <c r="L108" i="303"/>
  <c r="K108" i="303"/>
  <c r="J108" i="303"/>
  <c r="P107" i="303"/>
  <c r="M107" i="303"/>
  <c r="L107" i="303"/>
  <c r="K107" i="303"/>
  <c r="J107" i="303"/>
  <c r="P106" i="303"/>
  <c r="M106" i="303"/>
  <c r="L106" i="303"/>
  <c r="K106" i="303"/>
  <c r="J106" i="303"/>
  <c r="P105" i="303"/>
  <c r="M105" i="303" s="1"/>
  <c r="L105" i="303"/>
  <c r="K105" i="303"/>
  <c r="J105" i="303"/>
  <c r="P104" i="303"/>
  <c r="M104" i="303" s="1"/>
  <c r="L104" i="303"/>
  <c r="K104" i="303"/>
  <c r="J104" i="303"/>
  <c r="P103" i="303"/>
  <c r="M103" i="303"/>
  <c r="L103" i="303"/>
  <c r="K103" i="303"/>
  <c r="J103" i="303"/>
  <c r="P102" i="303"/>
  <c r="M102" i="303" s="1"/>
  <c r="L102" i="303"/>
  <c r="K102" i="303"/>
  <c r="J102" i="303"/>
  <c r="P101" i="303"/>
  <c r="M101" i="303" s="1"/>
  <c r="L101" i="303"/>
  <c r="K101" i="303"/>
  <c r="J101" i="303"/>
  <c r="P100" i="303"/>
  <c r="M100" i="303" s="1"/>
  <c r="L100" i="303"/>
  <c r="K100" i="303"/>
  <c r="J100" i="303"/>
  <c r="P99" i="303"/>
  <c r="M99" i="303"/>
  <c r="L99" i="303"/>
  <c r="K99" i="303"/>
  <c r="J99" i="303"/>
  <c r="P98" i="303"/>
  <c r="M98" i="303"/>
  <c r="L98" i="303"/>
  <c r="K98" i="303"/>
  <c r="J98" i="303"/>
  <c r="P97" i="303"/>
  <c r="M97" i="303" s="1"/>
  <c r="L97" i="303"/>
  <c r="K97" i="303"/>
  <c r="J97" i="303"/>
  <c r="P96" i="303"/>
  <c r="M96" i="303" s="1"/>
  <c r="L96" i="303"/>
  <c r="K96" i="303"/>
  <c r="J96" i="303"/>
  <c r="P95" i="303"/>
  <c r="M95" i="303"/>
  <c r="L95" i="303"/>
  <c r="K95" i="303"/>
  <c r="J95" i="303"/>
  <c r="P94" i="303"/>
  <c r="M94" i="303" s="1"/>
  <c r="L94" i="303"/>
  <c r="K94" i="303"/>
  <c r="J94" i="303"/>
  <c r="P93" i="303"/>
  <c r="M93" i="303" s="1"/>
  <c r="L93" i="303"/>
  <c r="K93" i="303"/>
  <c r="J93" i="303"/>
  <c r="P92" i="303"/>
  <c r="M92" i="303" s="1"/>
  <c r="L92" i="303"/>
  <c r="K92" i="303"/>
  <c r="J92" i="303"/>
  <c r="P91" i="303"/>
  <c r="M91" i="303"/>
  <c r="L91" i="303"/>
  <c r="K91" i="303"/>
  <c r="J91" i="303"/>
  <c r="P90" i="303"/>
  <c r="M90" i="303"/>
  <c r="L90" i="303"/>
  <c r="K90" i="303"/>
  <c r="J90" i="303"/>
  <c r="P89" i="303"/>
  <c r="M89" i="303" s="1"/>
  <c r="L89" i="303"/>
  <c r="K89" i="303"/>
  <c r="J89" i="303"/>
  <c r="P88" i="303"/>
  <c r="M88" i="303" s="1"/>
  <c r="L88" i="303"/>
  <c r="K88" i="303"/>
  <c r="J88" i="303"/>
  <c r="P87" i="303"/>
  <c r="M87" i="303"/>
  <c r="L87" i="303"/>
  <c r="K87" i="303"/>
  <c r="J87" i="303"/>
  <c r="P86" i="303"/>
  <c r="M86" i="303" s="1"/>
  <c r="L86" i="303"/>
  <c r="K86" i="303"/>
  <c r="J86" i="303"/>
  <c r="P85" i="303"/>
  <c r="M85" i="303" s="1"/>
  <c r="L85" i="303"/>
  <c r="K85" i="303"/>
  <c r="J85" i="303"/>
  <c r="P84" i="303"/>
  <c r="M84" i="303" s="1"/>
  <c r="L84" i="303"/>
  <c r="K84" i="303"/>
  <c r="J84" i="303"/>
  <c r="P83" i="303"/>
  <c r="M83" i="303"/>
  <c r="L83" i="303"/>
  <c r="K83" i="303"/>
  <c r="J83" i="303"/>
  <c r="P82" i="303"/>
  <c r="M82" i="303"/>
  <c r="L82" i="303"/>
  <c r="K82" i="303"/>
  <c r="J82" i="303"/>
  <c r="P81" i="303"/>
  <c r="M81" i="303" s="1"/>
  <c r="L81" i="303"/>
  <c r="K81" i="303"/>
  <c r="J81" i="303"/>
  <c r="P80" i="303"/>
  <c r="M80" i="303" s="1"/>
  <c r="L80" i="303"/>
  <c r="K80" i="303"/>
  <c r="J80" i="303"/>
  <c r="P79" i="303"/>
  <c r="M79" i="303"/>
  <c r="L79" i="303"/>
  <c r="K79" i="303"/>
  <c r="J79" i="303"/>
  <c r="P78" i="303"/>
  <c r="M78" i="303" s="1"/>
  <c r="L78" i="303"/>
  <c r="K78" i="303"/>
  <c r="J78" i="303"/>
  <c r="P77" i="303"/>
  <c r="M77" i="303" s="1"/>
  <c r="L77" i="303"/>
  <c r="K77" i="303"/>
  <c r="J77" i="303"/>
  <c r="P76" i="303"/>
  <c r="M76" i="303" s="1"/>
  <c r="L76" i="303"/>
  <c r="K76" i="303"/>
  <c r="J76" i="303"/>
  <c r="P75" i="303"/>
  <c r="M75" i="303"/>
  <c r="L75" i="303"/>
  <c r="K75" i="303"/>
  <c r="J75" i="303"/>
  <c r="P74" i="303"/>
  <c r="M74" i="303"/>
  <c r="L74" i="303"/>
  <c r="K74" i="303"/>
  <c r="J74" i="303"/>
  <c r="P73" i="303"/>
  <c r="M73" i="303" s="1"/>
  <c r="L73" i="303"/>
  <c r="K73" i="303"/>
  <c r="J73" i="303"/>
  <c r="P72" i="303"/>
  <c r="M72" i="303" s="1"/>
  <c r="L72" i="303"/>
  <c r="K72" i="303"/>
  <c r="J72" i="303"/>
  <c r="P71" i="303"/>
  <c r="M71" i="303"/>
  <c r="L71" i="303"/>
  <c r="K71" i="303"/>
  <c r="J71" i="303"/>
  <c r="P70" i="303"/>
  <c r="M70" i="303" s="1"/>
  <c r="L70" i="303"/>
  <c r="K70" i="303"/>
  <c r="J70" i="303"/>
  <c r="P69" i="303"/>
  <c r="M69" i="303" s="1"/>
  <c r="L69" i="303"/>
  <c r="K69" i="303"/>
  <c r="J69" i="303"/>
  <c r="P68" i="303"/>
  <c r="M68" i="303" s="1"/>
  <c r="L68" i="303"/>
  <c r="K68" i="303"/>
  <c r="J68" i="303"/>
  <c r="P67" i="303"/>
  <c r="M67" i="303"/>
  <c r="L67" i="303"/>
  <c r="K67" i="303"/>
  <c r="J67" i="303"/>
  <c r="P66" i="303"/>
  <c r="M66" i="303"/>
  <c r="L66" i="303"/>
  <c r="K66" i="303"/>
  <c r="J66" i="303"/>
  <c r="P65" i="303"/>
  <c r="M65" i="303" s="1"/>
  <c r="L65" i="303"/>
  <c r="K65" i="303"/>
  <c r="J65" i="303"/>
  <c r="P64" i="303"/>
  <c r="M64" i="303" s="1"/>
  <c r="L64" i="303"/>
  <c r="K64" i="303"/>
  <c r="J64" i="303"/>
  <c r="P63" i="303"/>
  <c r="M63" i="303"/>
  <c r="L63" i="303"/>
  <c r="K63" i="303"/>
  <c r="J63" i="303"/>
  <c r="P62" i="303"/>
  <c r="M62" i="303" s="1"/>
  <c r="L62" i="303"/>
  <c r="K62" i="303"/>
  <c r="J62" i="303"/>
  <c r="P61" i="303"/>
  <c r="M61" i="303" s="1"/>
  <c r="L61" i="303"/>
  <c r="K61" i="303"/>
  <c r="J61" i="303"/>
  <c r="P60" i="303"/>
  <c r="M60" i="303" s="1"/>
  <c r="L60" i="303"/>
  <c r="K60" i="303"/>
  <c r="J60" i="303"/>
  <c r="P59" i="303"/>
  <c r="M59" i="303"/>
  <c r="L59" i="303"/>
  <c r="K59" i="303"/>
  <c r="J59" i="303"/>
  <c r="P58" i="303"/>
  <c r="M58" i="303"/>
  <c r="L58" i="303"/>
  <c r="K58" i="303"/>
  <c r="J58" i="303"/>
  <c r="P57" i="303"/>
  <c r="M57" i="303" s="1"/>
  <c r="L57" i="303"/>
  <c r="K57" i="303"/>
  <c r="J57" i="303"/>
  <c r="P56" i="303"/>
  <c r="M56" i="303" s="1"/>
  <c r="L56" i="303"/>
  <c r="K56" i="303"/>
  <c r="J56" i="303"/>
  <c r="P55" i="303"/>
  <c r="M55" i="303"/>
  <c r="L55" i="303"/>
  <c r="K55" i="303"/>
  <c r="J55" i="303"/>
  <c r="P54" i="303"/>
  <c r="M54" i="303" s="1"/>
  <c r="L54" i="303"/>
  <c r="K54" i="303"/>
  <c r="J54" i="303"/>
  <c r="P53" i="303"/>
  <c r="M53" i="303" s="1"/>
  <c r="L53" i="303"/>
  <c r="K53" i="303"/>
  <c r="J53" i="303"/>
  <c r="P52" i="303"/>
  <c r="M52" i="303" s="1"/>
  <c r="L52" i="303"/>
  <c r="K52" i="303"/>
  <c r="J52" i="303"/>
  <c r="P51" i="303"/>
  <c r="M51" i="303"/>
  <c r="L51" i="303"/>
  <c r="K51" i="303"/>
  <c r="J51" i="303"/>
  <c r="P50" i="303"/>
  <c r="M50" i="303"/>
  <c r="L50" i="303"/>
  <c r="K50" i="303"/>
  <c r="J50" i="303"/>
  <c r="P49" i="303"/>
  <c r="M49" i="303" s="1"/>
  <c r="L49" i="303"/>
  <c r="K49" i="303"/>
  <c r="J49" i="303"/>
  <c r="P48" i="303"/>
  <c r="M48" i="303" s="1"/>
  <c r="L48" i="303"/>
  <c r="K48" i="303"/>
  <c r="J48" i="303"/>
  <c r="P47" i="303"/>
  <c r="M47" i="303"/>
  <c r="L47" i="303"/>
  <c r="K47" i="303"/>
  <c r="J47" i="303"/>
  <c r="P46" i="303"/>
  <c r="M46" i="303" s="1"/>
  <c r="L46" i="303"/>
  <c r="K46" i="303"/>
  <c r="J46" i="303"/>
  <c r="P45" i="303"/>
  <c r="M45" i="303" s="1"/>
  <c r="L45" i="303"/>
  <c r="K45" i="303"/>
  <c r="J45" i="303"/>
  <c r="P44" i="303"/>
  <c r="M44" i="303" s="1"/>
  <c r="L44" i="303"/>
  <c r="K44" i="303"/>
  <c r="J44" i="303"/>
  <c r="P43" i="303"/>
  <c r="M43" i="303"/>
  <c r="L43" i="303"/>
  <c r="K43" i="303"/>
  <c r="J43" i="303"/>
  <c r="P42" i="303"/>
  <c r="M42" i="303"/>
  <c r="L42" i="303"/>
  <c r="K42" i="303"/>
  <c r="J42" i="303"/>
  <c r="P41" i="303"/>
  <c r="M41" i="303" s="1"/>
  <c r="L41" i="303"/>
  <c r="K41" i="303"/>
  <c r="J41" i="303"/>
  <c r="P40" i="303"/>
  <c r="M40" i="303" s="1"/>
  <c r="L40" i="303"/>
  <c r="K40" i="303"/>
  <c r="J40" i="303"/>
  <c r="H5" i="303"/>
  <c r="D5" i="303"/>
  <c r="C5" i="303"/>
  <c r="A5" i="303"/>
  <c r="A1" i="303"/>
  <c r="R47" i="302"/>
  <c r="F41" i="302" s="1"/>
  <c r="I37" i="302"/>
  <c r="G37" i="302"/>
  <c r="F37" i="302"/>
  <c r="D37" i="302"/>
  <c r="C37" i="302"/>
  <c r="B37" i="302"/>
  <c r="K36" i="302"/>
  <c r="B36" i="302"/>
  <c r="I35" i="302"/>
  <c r="G35" i="302"/>
  <c r="F35" i="302"/>
  <c r="D35" i="302"/>
  <c r="C35" i="302"/>
  <c r="B35" i="302"/>
  <c r="M34" i="302"/>
  <c r="B34" i="302"/>
  <c r="I33" i="302"/>
  <c r="G33" i="302"/>
  <c r="F33" i="302"/>
  <c r="D33" i="302"/>
  <c r="C33" i="302"/>
  <c r="B33" i="302"/>
  <c r="K32" i="302"/>
  <c r="B32" i="302"/>
  <c r="I31" i="302"/>
  <c r="G31" i="302"/>
  <c r="F31" i="302"/>
  <c r="D31" i="302"/>
  <c r="C31" i="302"/>
  <c r="B31" i="302"/>
  <c r="B30" i="302"/>
  <c r="I29" i="302"/>
  <c r="G29" i="302"/>
  <c r="F29" i="302"/>
  <c r="D29" i="302"/>
  <c r="C29" i="302"/>
  <c r="B29" i="302"/>
  <c r="K28" i="302"/>
  <c r="B28" i="302"/>
  <c r="I27" i="302"/>
  <c r="G27" i="302"/>
  <c r="F27" i="302"/>
  <c r="D27" i="302"/>
  <c r="C27" i="302"/>
  <c r="B27" i="302"/>
  <c r="M26" i="302"/>
  <c r="B26" i="302"/>
  <c r="I25" i="302"/>
  <c r="G25" i="302"/>
  <c r="F25" i="302"/>
  <c r="D25" i="302"/>
  <c r="C25" i="302"/>
  <c r="B25" i="302"/>
  <c r="K24" i="302"/>
  <c r="B24" i="302"/>
  <c r="I23" i="302"/>
  <c r="G23" i="302"/>
  <c r="F23" i="302"/>
  <c r="D23" i="302"/>
  <c r="C23" i="302"/>
  <c r="B23" i="302"/>
  <c r="B22" i="302"/>
  <c r="I21" i="302"/>
  <c r="G21" i="302"/>
  <c r="F21" i="302"/>
  <c r="D21" i="302"/>
  <c r="C21" i="302"/>
  <c r="B21" i="302"/>
  <c r="K20" i="302"/>
  <c r="B20" i="302"/>
  <c r="I19" i="302"/>
  <c r="G19" i="302"/>
  <c r="F19" i="302"/>
  <c r="D19" i="302"/>
  <c r="C19" i="302"/>
  <c r="B19" i="302"/>
  <c r="M18" i="302"/>
  <c r="B18" i="302"/>
  <c r="I17" i="302"/>
  <c r="G17" i="302"/>
  <c r="F17" i="302"/>
  <c r="D17" i="302"/>
  <c r="C17" i="302"/>
  <c r="B17" i="302"/>
  <c r="U16" i="302"/>
  <c r="K16" i="302"/>
  <c r="B16" i="302"/>
  <c r="I15" i="302"/>
  <c r="G15" i="302"/>
  <c r="F15" i="302"/>
  <c r="D15" i="302"/>
  <c r="C15" i="302"/>
  <c r="B15" i="302"/>
  <c r="B14" i="302"/>
  <c r="I13" i="302"/>
  <c r="G13" i="302"/>
  <c r="F13" i="302"/>
  <c r="D13" i="302"/>
  <c r="C13" i="302"/>
  <c r="B13" i="302"/>
  <c r="K12" i="302"/>
  <c r="B12" i="302"/>
  <c r="I11" i="302"/>
  <c r="G11" i="302"/>
  <c r="F11" i="302"/>
  <c r="D11" i="302"/>
  <c r="C11" i="302"/>
  <c r="B11" i="302"/>
  <c r="M10" i="302"/>
  <c r="B10" i="302"/>
  <c r="I9" i="302"/>
  <c r="G9" i="302"/>
  <c r="F9" i="302"/>
  <c r="D9" i="302"/>
  <c r="C9" i="302"/>
  <c r="B9" i="302"/>
  <c r="K8" i="302"/>
  <c r="U7" i="302"/>
  <c r="I7" i="302"/>
  <c r="G7" i="302"/>
  <c r="F7" i="302"/>
  <c r="D7" i="302"/>
  <c r="C7" i="302"/>
  <c r="B7" i="302"/>
  <c r="R4" i="302"/>
  <c r="O47" i="302" s="1"/>
  <c r="K4" i="302"/>
  <c r="G4" i="302"/>
  <c r="A4" i="302"/>
  <c r="A1" i="302"/>
  <c r="R32" i="301"/>
  <c r="F28" i="301"/>
  <c r="I21" i="301"/>
  <c r="G21" i="301"/>
  <c r="F21" i="301"/>
  <c r="D21" i="301"/>
  <c r="C21" i="301"/>
  <c r="B21" i="301"/>
  <c r="K20" i="301"/>
  <c r="I19" i="301"/>
  <c r="G19" i="301"/>
  <c r="F19" i="301"/>
  <c r="D19" i="301"/>
  <c r="C19" i="301"/>
  <c r="B19" i="301"/>
  <c r="I17" i="301"/>
  <c r="G17" i="301"/>
  <c r="F17" i="301"/>
  <c r="D17" i="301"/>
  <c r="C17" i="301"/>
  <c r="B17" i="301"/>
  <c r="U16" i="301"/>
  <c r="K16" i="301"/>
  <c r="I15" i="301"/>
  <c r="G15" i="301"/>
  <c r="F15" i="301"/>
  <c r="D15" i="301"/>
  <c r="C15" i="301"/>
  <c r="B15" i="301"/>
  <c r="I13" i="301"/>
  <c r="G13" i="301"/>
  <c r="F13" i="301"/>
  <c r="D13" i="301"/>
  <c r="C13" i="301"/>
  <c r="B13" i="301"/>
  <c r="K12" i="301"/>
  <c r="I11" i="301"/>
  <c r="G11" i="301"/>
  <c r="F11" i="301"/>
  <c r="D11" i="301"/>
  <c r="C11" i="301"/>
  <c r="B11" i="301"/>
  <c r="I9" i="301"/>
  <c r="G9" i="301"/>
  <c r="F9" i="301"/>
  <c r="D9" i="301"/>
  <c r="C9" i="301"/>
  <c r="B9" i="301"/>
  <c r="K8" i="301"/>
  <c r="U7" i="301"/>
  <c r="I7" i="301"/>
  <c r="G7" i="301"/>
  <c r="F7" i="301"/>
  <c r="D7" i="301"/>
  <c r="C7" i="301"/>
  <c r="B7" i="301"/>
  <c r="R4" i="301"/>
  <c r="O32" i="301" s="1"/>
  <c r="K4" i="301"/>
  <c r="G4" i="301"/>
  <c r="A4" i="301"/>
  <c r="A1" i="301"/>
  <c r="R31" i="300"/>
  <c r="F24" i="300" s="1"/>
  <c r="I21" i="300"/>
  <c r="G21" i="300"/>
  <c r="F21" i="300"/>
  <c r="D21" i="300"/>
  <c r="C21" i="300"/>
  <c r="B21" i="300"/>
  <c r="K20" i="300"/>
  <c r="I19" i="300"/>
  <c r="G19" i="300"/>
  <c r="F19" i="300"/>
  <c r="D19" i="300"/>
  <c r="C19" i="300"/>
  <c r="B19" i="300"/>
  <c r="M18" i="300"/>
  <c r="I17" i="300"/>
  <c r="G17" i="300"/>
  <c r="F17" i="300"/>
  <c r="D17" i="300"/>
  <c r="C17" i="300"/>
  <c r="B17" i="300"/>
  <c r="U16" i="300"/>
  <c r="K16" i="300"/>
  <c r="I15" i="300"/>
  <c r="G15" i="300"/>
  <c r="F15" i="300"/>
  <c r="D15" i="300"/>
  <c r="C15" i="300"/>
  <c r="B15" i="300"/>
  <c r="I13" i="300"/>
  <c r="G13" i="300"/>
  <c r="F13" i="300"/>
  <c r="D13" i="300"/>
  <c r="C13" i="300"/>
  <c r="B13" i="300"/>
  <c r="K12" i="300"/>
  <c r="I11" i="300"/>
  <c r="G11" i="300"/>
  <c r="F11" i="300"/>
  <c r="D11" i="300"/>
  <c r="C11" i="300"/>
  <c r="B11" i="300"/>
  <c r="M10" i="300"/>
  <c r="I9" i="300"/>
  <c r="G9" i="300"/>
  <c r="F9" i="300"/>
  <c r="D9" i="300"/>
  <c r="C9" i="300"/>
  <c r="B9" i="300"/>
  <c r="K8" i="300"/>
  <c r="U7" i="300"/>
  <c r="I7" i="300"/>
  <c r="G7" i="300"/>
  <c r="F7" i="300"/>
  <c r="D7" i="300"/>
  <c r="C7" i="300"/>
  <c r="B7" i="300"/>
  <c r="R4" i="300"/>
  <c r="O31" i="300" s="1"/>
  <c r="K4" i="300"/>
  <c r="G4" i="300"/>
  <c r="A4" i="300"/>
  <c r="A1" i="300"/>
  <c r="N122" i="299"/>
  <c r="K122" i="299"/>
  <c r="J122" i="299"/>
  <c r="I122" i="299"/>
  <c r="H122" i="299"/>
  <c r="N121" i="299"/>
  <c r="K121" i="299"/>
  <c r="J121" i="299"/>
  <c r="I121" i="299"/>
  <c r="H121" i="299"/>
  <c r="N120" i="299"/>
  <c r="K120" i="299" s="1"/>
  <c r="J120" i="299"/>
  <c r="I120" i="299"/>
  <c r="H120" i="299"/>
  <c r="N119" i="299"/>
  <c r="K119" i="299" s="1"/>
  <c r="J119" i="299"/>
  <c r="I119" i="299"/>
  <c r="H119" i="299"/>
  <c r="N118" i="299"/>
  <c r="K118" i="299"/>
  <c r="J118" i="299"/>
  <c r="I118" i="299"/>
  <c r="H118" i="299"/>
  <c r="N117" i="299"/>
  <c r="K117" i="299" s="1"/>
  <c r="J117" i="299"/>
  <c r="I117" i="299"/>
  <c r="H117" i="299"/>
  <c r="N116" i="299"/>
  <c r="K116" i="299" s="1"/>
  <c r="J116" i="299"/>
  <c r="I116" i="299"/>
  <c r="H116" i="299"/>
  <c r="N115" i="299"/>
  <c r="K115" i="299" s="1"/>
  <c r="J115" i="299"/>
  <c r="I115" i="299"/>
  <c r="H115" i="299"/>
  <c r="N114" i="299"/>
  <c r="K114" i="299"/>
  <c r="J114" i="299"/>
  <c r="I114" i="299"/>
  <c r="H114" i="299"/>
  <c r="N113" i="299"/>
  <c r="K113" i="299"/>
  <c r="J113" i="299"/>
  <c r="I113" i="299"/>
  <c r="H113" i="299"/>
  <c r="N112" i="299"/>
  <c r="K112" i="299" s="1"/>
  <c r="J112" i="299"/>
  <c r="I112" i="299"/>
  <c r="H112" i="299"/>
  <c r="N111" i="299"/>
  <c r="K111" i="299" s="1"/>
  <c r="J111" i="299"/>
  <c r="I111" i="299"/>
  <c r="H111" i="299"/>
  <c r="N110" i="299"/>
  <c r="K110" i="299"/>
  <c r="J110" i="299"/>
  <c r="I110" i="299"/>
  <c r="H110" i="299"/>
  <c r="N109" i="299"/>
  <c r="K109" i="299" s="1"/>
  <c r="J109" i="299"/>
  <c r="I109" i="299"/>
  <c r="H109" i="299"/>
  <c r="N108" i="299"/>
  <c r="K108" i="299" s="1"/>
  <c r="J108" i="299"/>
  <c r="I108" i="299"/>
  <c r="H108" i="299"/>
  <c r="N107" i="299"/>
  <c r="K107" i="299" s="1"/>
  <c r="J107" i="299"/>
  <c r="I107" i="299"/>
  <c r="H107" i="299"/>
  <c r="N106" i="299"/>
  <c r="K106" i="299"/>
  <c r="J106" i="299"/>
  <c r="I106" i="299"/>
  <c r="H106" i="299"/>
  <c r="N105" i="299"/>
  <c r="K105" i="299" s="1"/>
  <c r="J105" i="299"/>
  <c r="I105" i="299"/>
  <c r="H105" i="299"/>
  <c r="N104" i="299"/>
  <c r="K104" i="299" s="1"/>
  <c r="J104" i="299"/>
  <c r="I104" i="299"/>
  <c r="H104" i="299"/>
  <c r="N103" i="299"/>
  <c r="K103" i="299" s="1"/>
  <c r="J103" i="299"/>
  <c r="I103" i="299"/>
  <c r="H103" i="299"/>
  <c r="N102" i="299"/>
  <c r="K102" i="299"/>
  <c r="J102" i="299"/>
  <c r="I102" i="299"/>
  <c r="H102" i="299"/>
  <c r="N101" i="299"/>
  <c r="K101" i="299" s="1"/>
  <c r="J101" i="299"/>
  <c r="I101" i="299"/>
  <c r="H101" i="299"/>
  <c r="N100" i="299"/>
  <c r="K100" i="299" s="1"/>
  <c r="J100" i="299"/>
  <c r="I100" i="299"/>
  <c r="H100" i="299"/>
  <c r="N99" i="299"/>
  <c r="K99" i="299" s="1"/>
  <c r="J99" i="299"/>
  <c r="I99" i="299"/>
  <c r="H99" i="299"/>
  <c r="N98" i="299"/>
  <c r="K98" i="299"/>
  <c r="J98" i="299"/>
  <c r="I98" i="299"/>
  <c r="H98" i="299"/>
  <c r="N97" i="299"/>
  <c r="K97" i="299"/>
  <c r="J97" i="299"/>
  <c r="I97" i="299"/>
  <c r="H97" i="299"/>
  <c r="N96" i="299"/>
  <c r="K96" i="299" s="1"/>
  <c r="J96" i="299"/>
  <c r="I96" i="299"/>
  <c r="H96" i="299"/>
  <c r="N95" i="299"/>
  <c r="K95" i="299" s="1"/>
  <c r="J95" i="299"/>
  <c r="I95" i="299"/>
  <c r="H95" i="299"/>
  <c r="N94" i="299"/>
  <c r="K94" i="299"/>
  <c r="J94" i="299"/>
  <c r="I94" i="299"/>
  <c r="H94" i="299"/>
  <c r="N93" i="299"/>
  <c r="K93" i="299" s="1"/>
  <c r="J93" i="299"/>
  <c r="I93" i="299"/>
  <c r="H93" i="299"/>
  <c r="N92" i="299"/>
  <c r="K92" i="299" s="1"/>
  <c r="J92" i="299"/>
  <c r="I92" i="299"/>
  <c r="H92" i="299"/>
  <c r="N91" i="299"/>
  <c r="K91" i="299" s="1"/>
  <c r="J91" i="299"/>
  <c r="I91" i="299"/>
  <c r="H91" i="299"/>
  <c r="N90" i="299"/>
  <c r="K90" i="299"/>
  <c r="J90" i="299"/>
  <c r="I90" i="299"/>
  <c r="H90" i="299"/>
  <c r="N89" i="299"/>
  <c r="K89" i="299"/>
  <c r="J89" i="299"/>
  <c r="I89" i="299"/>
  <c r="H89" i="299"/>
  <c r="N88" i="299"/>
  <c r="K88" i="299" s="1"/>
  <c r="J88" i="299"/>
  <c r="I88" i="299"/>
  <c r="H88" i="299"/>
  <c r="N87" i="299"/>
  <c r="K87" i="299" s="1"/>
  <c r="J87" i="299"/>
  <c r="I87" i="299"/>
  <c r="H87" i="299"/>
  <c r="N86" i="299"/>
  <c r="K86" i="299"/>
  <c r="J86" i="299"/>
  <c r="I86" i="299"/>
  <c r="H86" i="299"/>
  <c r="N85" i="299"/>
  <c r="K85" i="299" s="1"/>
  <c r="J85" i="299"/>
  <c r="I85" i="299"/>
  <c r="H85" i="299"/>
  <c r="N84" i="299"/>
  <c r="K84" i="299" s="1"/>
  <c r="J84" i="299"/>
  <c r="I84" i="299"/>
  <c r="H84" i="299"/>
  <c r="N83" i="299"/>
  <c r="K83" i="299" s="1"/>
  <c r="J83" i="299"/>
  <c r="I83" i="299"/>
  <c r="H83" i="299"/>
  <c r="N82" i="299"/>
  <c r="K82" i="299"/>
  <c r="J82" i="299"/>
  <c r="I82" i="299"/>
  <c r="H82" i="299"/>
  <c r="N81" i="299"/>
  <c r="K81" i="299"/>
  <c r="J81" i="299"/>
  <c r="I81" i="299"/>
  <c r="H81" i="299"/>
  <c r="N80" i="299"/>
  <c r="K80" i="299" s="1"/>
  <c r="J80" i="299"/>
  <c r="I80" i="299"/>
  <c r="H80" i="299"/>
  <c r="N79" i="299"/>
  <c r="K79" i="299" s="1"/>
  <c r="J79" i="299"/>
  <c r="I79" i="299"/>
  <c r="H79" i="299"/>
  <c r="N78" i="299"/>
  <c r="K78" i="299"/>
  <c r="J78" i="299"/>
  <c r="I78" i="299"/>
  <c r="H78" i="299"/>
  <c r="N77" i="299"/>
  <c r="K77" i="299" s="1"/>
  <c r="J77" i="299"/>
  <c r="I77" i="299"/>
  <c r="H77" i="299"/>
  <c r="N76" i="299"/>
  <c r="K76" i="299" s="1"/>
  <c r="J76" i="299"/>
  <c r="I76" i="299"/>
  <c r="H76" i="299"/>
  <c r="N75" i="299"/>
  <c r="K75" i="299" s="1"/>
  <c r="J75" i="299"/>
  <c r="I75" i="299"/>
  <c r="H75" i="299"/>
  <c r="N74" i="299"/>
  <c r="K74" i="299"/>
  <c r="J74" i="299"/>
  <c r="I74" i="299"/>
  <c r="H74" i="299"/>
  <c r="N73" i="299"/>
  <c r="K73" i="299" s="1"/>
  <c r="J73" i="299"/>
  <c r="I73" i="299"/>
  <c r="H73" i="299"/>
  <c r="N72" i="299"/>
  <c r="K72" i="299" s="1"/>
  <c r="J72" i="299"/>
  <c r="I72" i="299"/>
  <c r="H72" i="299"/>
  <c r="N71" i="299"/>
  <c r="K71" i="299" s="1"/>
  <c r="J71" i="299"/>
  <c r="I71" i="299"/>
  <c r="H71" i="299"/>
  <c r="N70" i="299"/>
  <c r="K70" i="299"/>
  <c r="J70" i="299"/>
  <c r="I70" i="299"/>
  <c r="H70" i="299"/>
  <c r="N69" i="299"/>
  <c r="K69" i="299" s="1"/>
  <c r="J69" i="299"/>
  <c r="I69" i="299"/>
  <c r="H69" i="299"/>
  <c r="N68" i="299"/>
  <c r="K68" i="299" s="1"/>
  <c r="J68" i="299"/>
  <c r="I68" i="299"/>
  <c r="H68" i="299"/>
  <c r="N67" i="299"/>
  <c r="K67" i="299" s="1"/>
  <c r="J67" i="299"/>
  <c r="I67" i="299"/>
  <c r="H67" i="299"/>
  <c r="N66" i="299"/>
  <c r="K66" i="299"/>
  <c r="J66" i="299"/>
  <c r="I66" i="299"/>
  <c r="H66" i="299"/>
  <c r="N65" i="299"/>
  <c r="K65" i="299"/>
  <c r="J65" i="299"/>
  <c r="I65" i="299"/>
  <c r="H65" i="299"/>
  <c r="N64" i="299"/>
  <c r="K64" i="299" s="1"/>
  <c r="J64" i="299"/>
  <c r="I64" i="299"/>
  <c r="H64" i="299"/>
  <c r="N63" i="299"/>
  <c r="K63" i="299" s="1"/>
  <c r="J63" i="299"/>
  <c r="I63" i="299"/>
  <c r="H63" i="299"/>
  <c r="N62" i="299"/>
  <c r="K62" i="299"/>
  <c r="J62" i="299"/>
  <c r="I62" i="299"/>
  <c r="H62" i="299"/>
  <c r="N61" i="299"/>
  <c r="K61" i="299" s="1"/>
  <c r="J61" i="299"/>
  <c r="I61" i="299"/>
  <c r="H61" i="299"/>
  <c r="N60" i="299"/>
  <c r="K60" i="299" s="1"/>
  <c r="J60" i="299"/>
  <c r="I60" i="299"/>
  <c r="H60" i="299"/>
  <c r="N59" i="299"/>
  <c r="K59" i="299" s="1"/>
  <c r="J59" i="299"/>
  <c r="I59" i="299"/>
  <c r="H59" i="299"/>
  <c r="N58" i="299"/>
  <c r="K58" i="299"/>
  <c r="J58" i="299"/>
  <c r="I58" i="299"/>
  <c r="H58" i="299"/>
  <c r="N57" i="299"/>
  <c r="K57" i="299"/>
  <c r="J57" i="299"/>
  <c r="I57" i="299"/>
  <c r="H57" i="299"/>
  <c r="N56" i="299"/>
  <c r="K56" i="299" s="1"/>
  <c r="J56" i="299"/>
  <c r="I56" i="299"/>
  <c r="H56" i="299"/>
  <c r="N55" i="299"/>
  <c r="K55" i="299" s="1"/>
  <c r="J55" i="299"/>
  <c r="I55" i="299"/>
  <c r="H55" i="299"/>
  <c r="N54" i="299"/>
  <c r="K54" i="299"/>
  <c r="J54" i="299"/>
  <c r="I54" i="299"/>
  <c r="H54" i="299"/>
  <c r="N53" i="299"/>
  <c r="K53" i="299" s="1"/>
  <c r="J53" i="299"/>
  <c r="I53" i="299"/>
  <c r="H53" i="299"/>
  <c r="N52" i="299"/>
  <c r="K52" i="299" s="1"/>
  <c r="J52" i="299"/>
  <c r="I52" i="299"/>
  <c r="H52" i="299"/>
  <c r="N51" i="299"/>
  <c r="K51" i="299" s="1"/>
  <c r="J51" i="299"/>
  <c r="I51" i="299"/>
  <c r="H51" i="299"/>
  <c r="N50" i="299"/>
  <c r="K50" i="299"/>
  <c r="J50" i="299"/>
  <c r="I50" i="299"/>
  <c r="H50" i="299"/>
  <c r="N49" i="299"/>
  <c r="K49" i="299"/>
  <c r="J49" i="299"/>
  <c r="I49" i="299"/>
  <c r="H49" i="299"/>
  <c r="N48" i="299"/>
  <c r="K48" i="299" s="1"/>
  <c r="J48" i="299"/>
  <c r="I48" i="299"/>
  <c r="H48" i="299"/>
  <c r="N47" i="299"/>
  <c r="K47" i="299" s="1"/>
  <c r="J47" i="299"/>
  <c r="I47" i="299"/>
  <c r="H47" i="299"/>
  <c r="N46" i="299"/>
  <c r="K46" i="299"/>
  <c r="J46" i="299"/>
  <c r="I46" i="299"/>
  <c r="H46" i="299"/>
  <c r="N45" i="299"/>
  <c r="K45" i="299" s="1"/>
  <c r="J45" i="299"/>
  <c r="I45" i="299"/>
  <c r="H45" i="299"/>
  <c r="N44" i="299"/>
  <c r="K44" i="299" s="1"/>
  <c r="J44" i="299"/>
  <c r="I44" i="299"/>
  <c r="H44" i="299"/>
  <c r="N43" i="299"/>
  <c r="K43" i="299" s="1"/>
  <c r="J43" i="299"/>
  <c r="I43" i="299"/>
  <c r="H43" i="299"/>
  <c r="N42" i="299"/>
  <c r="K42" i="299"/>
  <c r="J42" i="299"/>
  <c r="I42" i="299"/>
  <c r="H42" i="299"/>
  <c r="N41" i="299"/>
  <c r="K41" i="299" s="1"/>
  <c r="J41" i="299"/>
  <c r="I41" i="299"/>
  <c r="H41" i="299"/>
  <c r="N40" i="299"/>
  <c r="K40" i="299" s="1"/>
  <c r="J40" i="299"/>
  <c r="I40" i="299"/>
  <c r="H40" i="299"/>
  <c r="N39" i="299"/>
  <c r="K39" i="299" s="1"/>
  <c r="J39" i="299"/>
  <c r="I39" i="299"/>
  <c r="H39" i="299"/>
  <c r="N38" i="299"/>
  <c r="K38" i="299"/>
  <c r="J38" i="299"/>
  <c r="I38" i="299"/>
  <c r="H38" i="299"/>
  <c r="N37" i="299"/>
  <c r="K37" i="299" s="1"/>
  <c r="J37" i="299"/>
  <c r="I37" i="299"/>
  <c r="H37" i="299"/>
  <c r="N36" i="299"/>
  <c r="K36" i="299" s="1"/>
  <c r="J36" i="299"/>
  <c r="I36" i="299"/>
  <c r="H36" i="299"/>
  <c r="N35" i="299"/>
  <c r="K35" i="299" s="1"/>
  <c r="J35" i="299"/>
  <c r="I35" i="299"/>
  <c r="H35" i="299"/>
  <c r="N34" i="299"/>
  <c r="K34" i="299"/>
  <c r="J34" i="299"/>
  <c r="I34" i="299"/>
  <c r="H34" i="299"/>
  <c r="N33" i="299"/>
  <c r="K33" i="299"/>
  <c r="J33" i="299"/>
  <c r="I33" i="299"/>
  <c r="H33" i="299"/>
  <c r="N32" i="299"/>
  <c r="N31" i="299"/>
  <c r="N30" i="299"/>
  <c r="G5" i="299"/>
  <c r="D5" i="299"/>
  <c r="C5" i="299"/>
  <c r="A5" i="299"/>
  <c r="A1" i="299"/>
  <c r="F2" i="298"/>
  <c r="F2" i="297"/>
  <c r="F2" i="296"/>
  <c r="C2" i="290"/>
  <c r="E2" i="289"/>
  <c r="E2" i="288"/>
  <c r="E2" i="287"/>
  <c r="E2" i="286"/>
  <c r="E2" i="285"/>
  <c r="E2" i="284"/>
  <c r="E2" i="283"/>
  <c r="E2" i="281"/>
  <c r="E2" i="280"/>
  <c r="M154" i="298"/>
  <c r="K154" i="298"/>
  <c r="G154" i="298"/>
  <c r="M153" i="298"/>
  <c r="K153" i="298"/>
  <c r="G153" i="298"/>
  <c r="M152" i="298"/>
  <c r="K152" i="298"/>
  <c r="G152" i="298"/>
  <c r="M151" i="298"/>
  <c r="K151" i="298"/>
  <c r="G151" i="298"/>
  <c r="M150" i="298"/>
  <c r="K150" i="298"/>
  <c r="G150" i="298"/>
  <c r="M149" i="298"/>
  <c r="K149" i="298"/>
  <c r="G149" i="298"/>
  <c r="M148" i="298"/>
  <c r="G148" i="298"/>
  <c r="M147" i="298"/>
  <c r="K147" i="298"/>
  <c r="G147" i="298"/>
  <c r="Q146" i="298"/>
  <c r="Q143" i="298"/>
  <c r="I143" i="298"/>
  <c r="G143" i="298"/>
  <c r="F143" i="298"/>
  <c r="E143" i="298"/>
  <c r="I142" i="298"/>
  <c r="G142" i="298"/>
  <c r="F142" i="298"/>
  <c r="E142" i="298"/>
  <c r="C142" i="298"/>
  <c r="B142" i="298"/>
  <c r="K141" i="298"/>
  <c r="K140" i="298"/>
  <c r="K139" i="298"/>
  <c r="I139" i="298"/>
  <c r="G139" i="298"/>
  <c r="F139" i="298"/>
  <c r="E139" i="298"/>
  <c r="Q138" i="298"/>
  <c r="O138" i="298"/>
  <c r="I138" i="298"/>
  <c r="G138" i="298"/>
  <c r="F138" i="298"/>
  <c r="E138" i="298"/>
  <c r="C138" i="298"/>
  <c r="B138" i="298"/>
  <c r="M137" i="298"/>
  <c r="M136" i="298"/>
  <c r="I135" i="298"/>
  <c r="G135" i="298"/>
  <c r="F135" i="298"/>
  <c r="E135" i="298"/>
  <c r="I134" i="298"/>
  <c r="G134" i="298"/>
  <c r="F134" i="298"/>
  <c r="E134" i="298"/>
  <c r="C134" i="298"/>
  <c r="B134" i="298"/>
  <c r="K133" i="298"/>
  <c r="K132" i="298"/>
  <c r="K131" i="298"/>
  <c r="I131" i="298"/>
  <c r="G131" i="298"/>
  <c r="F131" i="298"/>
  <c r="E131" i="298"/>
  <c r="I130" i="298"/>
  <c r="G130" i="298"/>
  <c r="F130" i="298"/>
  <c r="E130" i="298"/>
  <c r="C130" i="298"/>
  <c r="B130" i="298"/>
  <c r="O129" i="298"/>
  <c r="O128" i="298"/>
  <c r="I127" i="298"/>
  <c r="G127" i="298"/>
  <c r="F127" i="298"/>
  <c r="E127" i="298"/>
  <c r="I126" i="298"/>
  <c r="G126" i="298"/>
  <c r="F126" i="298"/>
  <c r="E126" i="298"/>
  <c r="C126" i="298"/>
  <c r="B126" i="298"/>
  <c r="K125" i="298"/>
  <c r="K124" i="298"/>
  <c r="K123" i="298"/>
  <c r="I123" i="298"/>
  <c r="G123" i="298"/>
  <c r="F123" i="298"/>
  <c r="E123" i="298"/>
  <c r="I122" i="298"/>
  <c r="G122" i="298"/>
  <c r="F122" i="298"/>
  <c r="E122" i="298"/>
  <c r="C122" i="298"/>
  <c r="B122" i="298"/>
  <c r="M121" i="298"/>
  <c r="M120" i="298"/>
  <c r="I119" i="298"/>
  <c r="G119" i="298"/>
  <c r="F119" i="298"/>
  <c r="E119" i="298"/>
  <c r="I118" i="298"/>
  <c r="G118" i="298"/>
  <c r="F118" i="298"/>
  <c r="E118" i="298"/>
  <c r="C118" i="298"/>
  <c r="B118" i="298"/>
  <c r="K117" i="298"/>
  <c r="K116" i="298"/>
  <c r="K115" i="298"/>
  <c r="I115" i="298"/>
  <c r="G115" i="298"/>
  <c r="F115" i="298"/>
  <c r="E115" i="298"/>
  <c r="I114" i="298"/>
  <c r="G114" i="298"/>
  <c r="F114" i="298"/>
  <c r="E114" i="298"/>
  <c r="C114" i="298"/>
  <c r="B114" i="298"/>
  <c r="Q113" i="298"/>
  <c r="Q112" i="298"/>
  <c r="I111" i="298"/>
  <c r="G111" i="298"/>
  <c r="F111" i="298"/>
  <c r="E111" i="298"/>
  <c r="I110" i="298"/>
  <c r="G110" i="298"/>
  <c r="F110" i="298"/>
  <c r="E110" i="298"/>
  <c r="C110" i="298"/>
  <c r="B110" i="298"/>
  <c r="K109" i="298"/>
  <c r="K108" i="298"/>
  <c r="K107" i="298"/>
  <c r="I107" i="298"/>
  <c r="G107" i="298"/>
  <c r="F107" i="298"/>
  <c r="E107" i="298"/>
  <c r="I106" i="298"/>
  <c r="G106" i="298"/>
  <c r="F106" i="298"/>
  <c r="E106" i="298"/>
  <c r="C106" i="298"/>
  <c r="B106" i="298"/>
  <c r="M105" i="298"/>
  <c r="M104" i="298"/>
  <c r="I103" i="298"/>
  <c r="G103" i="298"/>
  <c r="F103" i="298"/>
  <c r="E103" i="298"/>
  <c r="I102" i="298"/>
  <c r="G102" i="298"/>
  <c r="F102" i="298"/>
  <c r="E102" i="298"/>
  <c r="C102" i="298"/>
  <c r="B102" i="298"/>
  <c r="K101" i="298"/>
  <c r="K100" i="298"/>
  <c r="K99" i="298"/>
  <c r="I99" i="298"/>
  <c r="G99" i="298"/>
  <c r="F99" i="298"/>
  <c r="E99" i="298"/>
  <c r="I98" i="298"/>
  <c r="G98" i="298"/>
  <c r="F98" i="298"/>
  <c r="E98" i="298"/>
  <c r="C98" i="298"/>
  <c r="B98" i="298"/>
  <c r="O97" i="298"/>
  <c r="O96" i="298"/>
  <c r="I95" i="298"/>
  <c r="G95" i="298"/>
  <c r="F95" i="298"/>
  <c r="E95" i="298"/>
  <c r="I94" i="298"/>
  <c r="G94" i="298"/>
  <c r="F94" i="298"/>
  <c r="E94" i="298"/>
  <c r="C94" i="298"/>
  <c r="B94" i="298"/>
  <c r="K93" i="298"/>
  <c r="K92" i="298"/>
  <c r="U91" i="298"/>
  <c r="K91" i="298"/>
  <c r="I91" i="298"/>
  <c r="G91" i="298"/>
  <c r="F91" i="298"/>
  <c r="E91" i="298"/>
  <c r="U90" i="298"/>
  <c r="I90" i="298"/>
  <c r="G90" i="298"/>
  <c r="F90" i="298"/>
  <c r="E90" i="298"/>
  <c r="C90" i="298"/>
  <c r="B90" i="298"/>
  <c r="U89" i="298"/>
  <c r="M89" i="298"/>
  <c r="U88" i="298"/>
  <c r="M88" i="298"/>
  <c r="U87" i="298"/>
  <c r="I87" i="298"/>
  <c r="G87" i="298"/>
  <c r="F87" i="298"/>
  <c r="E87" i="298"/>
  <c r="U86" i="298"/>
  <c r="I86" i="298"/>
  <c r="G86" i="298"/>
  <c r="F86" i="298"/>
  <c r="E86" i="298"/>
  <c r="C86" i="298"/>
  <c r="B86" i="298"/>
  <c r="U85" i="298"/>
  <c r="K85" i="298"/>
  <c r="U84" i="298"/>
  <c r="K84" i="298"/>
  <c r="U83" i="298"/>
  <c r="K83" i="298"/>
  <c r="I83" i="298"/>
  <c r="G83" i="298"/>
  <c r="F83" i="298"/>
  <c r="E83" i="298"/>
  <c r="U82" i="298"/>
  <c r="I82" i="298"/>
  <c r="G82" i="298"/>
  <c r="F82" i="298"/>
  <c r="E82" i="298"/>
  <c r="C82" i="298"/>
  <c r="B82" i="298"/>
  <c r="O69" i="298"/>
  <c r="O144" i="298" s="1"/>
  <c r="O68" i="298"/>
  <c r="O143" i="298"/>
  <c r="I68" i="298"/>
  <c r="G68" i="298"/>
  <c r="F68" i="298"/>
  <c r="E68" i="298"/>
  <c r="Q67" i="298"/>
  <c r="Q142" i="298" s="1"/>
  <c r="I67" i="298"/>
  <c r="G67" i="298"/>
  <c r="F67" i="298"/>
  <c r="E67" i="298"/>
  <c r="C67" i="298"/>
  <c r="B67" i="298"/>
  <c r="Q66" i="298"/>
  <c r="Q141" i="298" s="1"/>
  <c r="K66" i="298"/>
  <c r="O65" i="298"/>
  <c r="O140" i="298" s="1"/>
  <c r="K65" i="298"/>
  <c r="O64" i="298"/>
  <c r="O139" i="298"/>
  <c r="K64" i="298"/>
  <c r="I64" i="298"/>
  <c r="G64" i="298"/>
  <c r="F64" i="298"/>
  <c r="E64" i="298"/>
  <c r="I63" i="298"/>
  <c r="G63" i="298"/>
  <c r="F63" i="298"/>
  <c r="E63" i="298"/>
  <c r="C63" i="298"/>
  <c r="B63" i="298"/>
  <c r="M62" i="298"/>
  <c r="M61" i="298"/>
  <c r="I60" i="298"/>
  <c r="G60" i="298"/>
  <c r="F60" i="298"/>
  <c r="E60" i="298"/>
  <c r="I59" i="298"/>
  <c r="G59" i="298"/>
  <c r="F59" i="298"/>
  <c r="E59" i="298"/>
  <c r="C59" i="298"/>
  <c r="B59" i="298"/>
  <c r="K58" i="298"/>
  <c r="K57" i="298"/>
  <c r="K56" i="298"/>
  <c r="I56" i="298"/>
  <c r="G56" i="298"/>
  <c r="F56" i="298"/>
  <c r="E56" i="298"/>
  <c r="I55" i="298"/>
  <c r="G55" i="298"/>
  <c r="F55" i="298"/>
  <c r="E55" i="298"/>
  <c r="C55" i="298"/>
  <c r="B55" i="298"/>
  <c r="O54" i="298"/>
  <c r="O53" i="298"/>
  <c r="I52" i="298"/>
  <c r="G52" i="298"/>
  <c r="F52" i="298"/>
  <c r="E52" i="298"/>
  <c r="I51" i="298"/>
  <c r="G51" i="298"/>
  <c r="F51" i="298"/>
  <c r="E51" i="298"/>
  <c r="C51" i="298"/>
  <c r="B51" i="298"/>
  <c r="K50" i="298"/>
  <c r="K49" i="298"/>
  <c r="K48" i="298"/>
  <c r="I48" i="298"/>
  <c r="G48" i="298"/>
  <c r="F48" i="298"/>
  <c r="E48" i="298"/>
  <c r="I47" i="298"/>
  <c r="G47" i="298"/>
  <c r="F47" i="298"/>
  <c r="E47" i="298"/>
  <c r="C47" i="298"/>
  <c r="B47" i="298"/>
  <c r="M46" i="298"/>
  <c r="M45" i="298"/>
  <c r="I44" i="298"/>
  <c r="G44" i="298"/>
  <c r="F44" i="298"/>
  <c r="E44" i="298"/>
  <c r="I43" i="298"/>
  <c r="G43" i="298"/>
  <c r="F43" i="298"/>
  <c r="E43" i="298"/>
  <c r="C43" i="298"/>
  <c r="B43" i="298"/>
  <c r="K42" i="298"/>
  <c r="K41" i="298"/>
  <c r="K40" i="298"/>
  <c r="I40" i="298"/>
  <c r="G40" i="298"/>
  <c r="F40" i="298"/>
  <c r="E40" i="298"/>
  <c r="I39" i="298"/>
  <c r="G39" i="298"/>
  <c r="F39" i="298"/>
  <c r="E39" i="298"/>
  <c r="C39" i="298"/>
  <c r="B39" i="298"/>
  <c r="Q38" i="298"/>
  <c r="Q37" i="298"/>
  <c r="I36" i="298"/>
  <c r="G36" i="298"/>
  <c r="F36" i="298"/>
  <c r="E36" i="298"/>
  <c r="I35" i="298"/>
  <c r="G35" i="298"/>
  <c r="F35" i="298"/>
  <c r="E35" i="298"/>
  <c r="C35" i="298"/>
  <c r="B35" i="298"/>
  <c r="K34" i="298"/>
  <c r="K33" i="298"/>
  <c r="K32" i="298"/>
  <c r="I32" i="298"/>
  <c r="G32" i="298"/>
  <c r="F32" i="298"/>
  <c r="E32" i="298"/>
  <c r="I31" i="298"/>
  <c r="G31" i="298"/>
  <c r="F31" i="298"/>
  <c r="E31" i="298"/>
  <c r="C31" i="298"/>
  <c r="B31" i="298"/>
  <c r="M30" i="298"/>
  <c r="M29" i="298"/>
  <c r="I28" i="298"/>
  <c r="G28" i="298"/>
  <c r="F28" i="298"/>
  <c r="E28" i="298"/>
  <c r="I27" i="298"/>
  <c r="G27" i="298"/>
  <c r="F27" i="298"/>
  <c r="E27" i="298"/>
  <c r="C27" i="298"/>
  <c r="B27" i="298"/>
  <c r="K26" i="298"/>
  <c r="K25" i="298"/>
  <c r="K24" i="298"/>
  <c r="I24" i="298"/>
  <c r="G24" i="298"/>
  <c r="F24" i="298"/>
  <c r="E24" i="298"/>
  <c r="I23" i="298"/>
  <c r="G23" i="298"/>
  <c r="F23" i="298"/>
  <c r="E23" i="298"/>
  <c r="C23" i="298"/>
  <c r="B23" i="298"/>
  <c r="O22" i="298"/>
  <c r="O21" i="298"/>
  <c r="I20" i="298"/>
  <c r="G20" i="298"/>
  <c r="F20" i="298"/>
  <c r="E20" i="298"/>
  <c r="I19" i="298"/>
  <c r="G19" i="298"/>
  <c r="F19" i="298"/>
  <c r="E19" i="298"/>
  <c r="C19" i="298"/>
  <c r="B19" i="298"/>
  <c r="K18" i="298"/>
  <c r="K17" i="298"/>
  <c r="U16" i="298"/>
  <c r="K16" i="298"/>
  <c r="I16" i="298"/>
  <c r="G16" i="298"/>
  <c r="F16" i="298"/>
  <c r="E16" i="298"/>
  <c r="I15" i="298"/>
  <c r="G15" i="298"/>
  <c r="F15" i="298"/>
  <c r="E15" i="298"/>
  <c r="C15" i="298"/>
  <c r="B15" i="298"/>
  <c r="M14" i="298"/>
  <c r="M13" i="298"/>
  <c r="I12" i="298"/>
  <c r="G12" i="298"/>
  <c r="F12" i="298"/>
  <c r="E12" i="298"/>
  <c r="I11" i="298"/>
  <c r="G11" i="298"/>
  <c r="F11" i="298"/>
  <c r="E11" i="298"/>
  <c r="C11" i="298"/>
  <c r="B11" i="298"/>
  <c r="K10" i="298"/>
  <c r="K9" i="298"/>
  <c r="K8" i="298"/>
  <c r="I8" i="298"/>
  <c r="G8" i="298"/>
  <c r="F8" i="298"/>
  <c r="E8" i="298"/>
  <c r="U7" i="298"/>
  <c r="I7" i="298"/>
  <c r="G7" i="298"/>
  <c r="F7" i="298"/>
  <c r="E7" i="298"/>
  <c r="C7" i="298"/>
  <c r="B7" i="298"/>
  <c r="R4" i="298"/>
  <c r="O79" i="298" s="1"/>
  <c r="O154" i="298" s="1"/>
  <c r="G4" i="298"/>
  <c r="A4" i="298"/>
  <c r="A1" i="298"/>
  <c r="I68" i="297"/>
  <c r="G68" i="297"/>
  <c r="F68" i="297"/>
  <c r="E68" i="297"/>
  <c r="I67" i="297"/>
  <c r="G67" i="297"/>
  <c r="F67" i="297"/>
  <c r="E67" i="297"/>
  <c r="C67" i="297"/>
  <c r="B67" i="297"/>
  <c r="K66" i="297"/>
  <c r="K65" i="297"/>
  <c r="K64" i="297"/>
  <c r="I64" i="297"/>
  <c r="G64" i="297"/>
  <c r="F64" i="297"/>
  <c r="E64" i="297"/>
  <c r="I63" i="297"/>
  <c r="G63" i="297"/>
  <c r="F63" i="297"/>
  <c r="E63" i="297"/>
  <c r="C63" i="297"/>
  <c r="B63" i="297"/>
  <c r="M62" i="297"/>
  <c r="M61" i="297"/>
  <c r="I60" i="297"/>
  <c r="G60" i="297"/>
  <c r="F60" i="297"/>
  <c r="E60" i="297"/>
  <c r="I59" i="297"/>
  <c r="G59" i="297"/>
  <c r="F59" i="297"/>
  <c r="E59" i="297"/>
  <c r="C59" i="297"/>
  <c r="B59" i="297"/>
  <c r="K58" i="297"/>
  <c r="K57" i="297"/>
  <c r="K56" i="297"/>
  <c r="I56" i="297"/>
  <c r="G56" i="297"/>
  <c r="F56" i="297"/>
  <c r="E56" i="297"/>
  <c r="I55" i="297"/>
  <c r="G55" i="297"/>
  <c r="F55" i="297"/>
  <c r="E55" i="297"/>
  <c r="C55" i="297"/>
  <c r="B55" i="297"/>
  <c r="O54" i="297"/>
  <c r="O53" i="297"/>
  <c r="I52" i="297"/>
  <c r="G52" i="297"/>
  <c r="F52" i="297"/>
  <c r="E52" i="297"/>
  <c r="I51" i="297"/>
  <c r="G51" i="297"/>
  <c r="F51" i="297"/>
  <c r="E51" i="297"/>
  <c r="C51" i="297"/>
  <c r="B51" i="297"/>
  <c r="K50" i="297"/>
  <c r="K49" i="297"/>
  <c r="K48" i="297"/>
  <c r="I48" i="297"/>
  <c r="G48" i="297"/>
  <c r="F48" i="297"/>
  <c r="E48" i="297"/>
  <c r="I47" i="297"/>
  <c r="G47" i="297"/>
  <c r="F47" i="297"/>
  <c r="E47" i="297"/>
  <c r="C47" i="297"/>
  <c r="B47" i="297"/>
  <c r="M46" i="297"/>
  <c r="M45" i="297"/>
  <c r="I44" i="297"/>
  <c r="G44" i="297"/>
  <c r="F44" i="297"/>
  <c r="E44" i="297"/>
  <c r="I43" i="297"/>
  <c r="G43" i="297"/>
  <c r="F43" i="297"/>
  <c r="E43" i="297"/>
  <c r="C43" i="297"/>
  <c r="B43" i="297"/>
  <c r="K42" i="297"/>
  <c r="K41" i="297"/>
  <c r="K40" i="297"/>
  <c r="I40" i="297"/>
  <c r="G40" i="297"/>
  <c r="F40" i="297"/>
  <c r="E40" i="297"/>
  <c r="I39" i="297"/>
  <c r="G39" i="297"/>
  <c r="F39" i="297"/>
  <c r="E39" i="297"/>
  <c r="C39" i="297"/>
  <c r="B39" i="297"/>
  <c r="Q38" i="297"/>
  <c r="Q37" i="297"/>
  <c r="I36" i="297"/>
  <c r="G36" i="297"/>
  <c r="F36" i="297"/>
  <c r="E36" i="297"/>
  <c r="I35" i="297"/>
  <c r="G35" i="297"/>
  <c r="F35" i="297"/>
  <c r="E35" i="297"/>
  <c r="C35" i="297"/>
  <c r="B35" i="297"/>
  <c r="K34" i="297"/>
  <c r="K33" i="297"/>
  <c r="K32" i="297"/>
  <c r="I32" i="297"/>
  <c r="G32" i="297"/>
  <c r="F32" i="297"/>
  <c r="E32" i="297"/>
  <c r="I31" i="297"/>
  <c r="G31" i="297"/>
  <c r="F31" i="297"/>
  <c r="E31" i="297"/>
  <c r="C31" i="297"/>
  <c r="B31" i="297"/>
  <c r="M30" i="297"/>
  <c r="M29" i="297"/>
  <c r="I28" i="297"/>
  <c r="G28" i="297"/>
  <c r="F28" i="297"/>
  <c r="E28" i="297"/>
  <c r="I27" i="297"/>
  <c r="G27" i="297"/>
  <c r="F27" i="297"/>
  <c r="E27" i="297"/>
  <c r="C27" i="297"/>
  <c r="B27" i="297"/>
  <c r="K26" i="297"/>
  <c r="K25" i="297"/>
  <c r="K24" i="297"/>
  <c r="I24" i="297"/>
  <c r="G24" i="297"/>
  <c r="F24" i="297"/>
  <c r="E24" i="297"/>
  <c r="I23" i="297"/>
  <c r="G23" i="297"/>
  <c r="F23" i="297"/>
  <c r="E23" i="297"/>
  <c r="C23" i="297"/>
  <c r="B23" i="297"/>
  <c r="O22" i="297"/>
  <c r="O21" i="297"/>
  <c r="I20" i="297"/>
  <c r="G20" i="297"/>
  <c r="F20" i="297"/>
  <c r="E20" i="297"/>
  <c r="I19" i="297"/>
  <c r="G19" i="297"/>
  <c r="F19" i="297"/>
  <c r="E19" i="297"/>
  <c r="C19" i="297"/>
  <c r="B19" i="297"/>
  <c r="K18" i="297"/>
  <c r="K17" i="297"/>
  <c r="U16" i="297"/>
  <c r="K16" i="297"/>
  <c r="I16" i="297"/>
  <c r="G16" i="297"/>
  <c r="F16" i="297"/>
  <c r="E16" i="297"/>
  <c r="I15" i="297"/>
  <c r="G15" i="297"/>
  <c r="F15" i="297"/>
  <c r="E15" i="297"/>
  <c r="C15" i="297"/>
  <c r="B15" i="297"/>
  <c r="M14" i="297"/>
  <c r="M13" i="297"/>
  <c r="I12" i="297"/>
  <c r="G12" i="297"/>
  <c r="F12" i="297"/>
  <c r="E12" i="297"/>
  <c r="I11" i="297"/>
  <c r="G11" i="297"/>
  <c r="F11" i="297"/>
  <c r="E11" i="297"/>
  <c r="C11" i="297"/>
  <c r="B11" i="297"/>
  <c r="K10" i="297"/>
  <c r="K9" i="297"/>
  <c r="K8" i="297"/>
  <c r="I8" i="297"/>
  <c r="G8" i="297"/>
  <c r="F8" i="297"/>
  <c r="E8" i="297"/>
  <c r="U7" i="297"/>
  <c r="I7" i="297"/>
  <c r="G7" i="297"/>
  <c r="F7" i="297"/>
  <c r="E7" i="297"/>
  <c r="C7" i="297"/>
  <c r="B7" i="297"/>
  <c r="R4" i="297"/>
  <c r="O79" i="297"/>
  <c r="G4" i="297"/>
  <c r="A4" i="297"/>
  <c r="A1" i="297"/>
  <c r="Q37" i="296"/>
  <c r="I36" i="296"/>
  <c r="G36" i="296"/>
  <c r="F36" i="296"/>
  <c r="E36" i="296"/>
  <c r="I35" i="296"/>
  <c r="G35" i="296"/>
  <c r="F35" i="296"/>
  <c r="E35" i="296"/>
  <c r="C35" i="296"/>
  <c r="B35" i="296"/>
  <c r="K34" i="296"/>
  <c r="K33" i="296"/>
  <c r="K32" i="296"/>
  <c r="I32" i="296"/>
  <c r="G32" i="296"/>
  <c r="F32" i="296"/>
  <c r="E32" i="296"/>
  <c r="I31" i="296"/>
  <c r="G31" i="296"/>
  <c r="F31" i="296"/>
  <c r="E31" i="296"/>
  <c r="C31" i="296"/>
  <c r="B31" i="296"/>
  <c r="M30" i="296"/>
  <c r="M29" i="296"/>
  <c r="I28" i="296"/>
  <c r="G28" i="296"/>
  <c r="F28" i="296"/>
  <c r="E28" i="296"/>
  <c r="I27" i="296"/>
  <c r="G27" i="296"/>
  <c r="F27" i="296"/>
  <c r="E27" i="296"/>
  <c r="C27" i="296"/>
  <c r="B27" i="296"/>
  <c r="K26" i="296"/>
  <c r="K25" i="296"/>
  <c r="K24" i="296"/>
  <c r="I24" i="296"/>
  <c r="G24" i="296"/>
  <c r="F24" i="296"/>
  <c r="E24" i="296"/>
  <c r="I23" i="296"/>
  <c r="G23" i="296"/>
  <c r="F23" i="296"/>
  <c r="E23" i="296"/>
  <c r="C23" i="296"/>
  <c r="B23" i="296"/>
  <c r="O22" i="296"/>
  <c r="O21" i="296"/>
  <c r="I20" i="296"/>
  <c r="G20" i="296"/>
  <c r="F20" i="296"/>
  <c r="E20" i="296"/>
  <c r="I19" i="296"/>
  <c r="G19" i="296"/>
  <c r="F19" i="296"/>
  <c r="E19" i="296"/>
  <c r="C19" i="296"/>
  <c r="B19" i="296"/>
  <c r="K18" i="296"/>
  <c r="K17" i="296"/>
  <c r="U16" i="296"/>
  <c r="K16" i="296"/>
  <c r="I16" i="296"/>
  <c r="G16" i="296"/>
  <c r="F16" i="296"/>
  <c r="E16" i="296"/>
  <c r="I15" i="296"/>
  <c r="G15" i="296"/>
  <c r="F15" i="296"/>
  <c r="E15" i="296"/>
  <c r="C15" i="296"/>
  <c r="B15" i="296"/>
  <c r="M14" i="296"/>
  <c r="M13" i="296"/>
  <c r="I12" i="296"/>
  <c r="G12" i="296"/>
  <c r="F12" i="296"/>
  <c r="E12" i="296"/>
  <c r="I11" i="296"/>
  <c r="G11" i="296"/>
  <c r="F11" i="296"/>
  <c r="E11" i="296"/>
  <c r="C11" i="296"/>
  <c r="B11" i="296"/>
  <c r="K10" i="296"/>
  <c r="K9" i="296"/>
  <c r="K8" i="296"/>
  <c r="I8" i="296"/>
  <c r="G8" i="296"/>
  <c r="F8" i="296"/>
  <c r="E8" i="296"/>
  <c r="U7" i="296"/>
  <c r="I7" i="296"/>
  <c r="G7" i="296"/>
  <c r="F7" i="296"/>
  <c r="E7" i="296"/>
  <c r="C7" i="296"/>
  <c r="B7" i="296"/>
  <c r="R4" i="296"/>
  <c r="O79" i="296" s="1"/>
  <c r="G4" i="296"/>
  <c r="A4" i="296"/>
  <c r="A1" i="296"/>
  <c r="O26" i="290"/>
  <c r="O25" i="290"/>
  <c r="O24" i="290"/>
  <c r="O23" i="290"/>
  <c r="O22" i="290"/>
  <c r="O21" i="290"/>
  <c r="O20" i="290"/>
  <c r="O19" i="290"/>
  <c r="O18" i="290"/>
  <c r="O17" i="290"/>
  <c r="O16" i="290"/>
  <c r="O15" i="290"/>
  <c r="O14" i="290"/>
  <c r="O13" i="290"/>
  <c r="O12" i="290"/>
  <c r="O11" i="290"/>
  <c r="O10" i="290"/>
  <c r="O9" i="290"/>
  <c r="O8" i="290"/>
  <c r="P5" i="290"/>
  <c r="R79" i="298" s="1"/>
  <c r="L5" i="290"/>
  <c r="C5" i="290"/>
  <c r="A5" i="290"/>
  <c r="A2" i="290"/>
  <c r="A1" i="290"/>
  <c r="R80" i="289"/>
  <c r="F80" i="289" s="1"/>
  <c r="I70" i="289"/>
  <c r="G70" i="289"/>
  <c r="F70" i="289"/>
  <c r="D70" i="289"/>
  <c r="C70" i="289"/>
  <c r="B70" i="289"/>
  <c r="K69" i="289"/>
  <c r="I69" i="289"/>
  <c r="G69" i="289"/>
  <c r="F69" i="289"/>
  <c r="D69" i="289"/>
  <c r="C69" i="289"/>
  <c r="B69" i="289"/>
  <c r="M68" i="289"/>
  <c r="I68" i="289"/>
  <c r="G68" i="289"/>
  <c r="F68" i="289"/>
  <c r="D68" i="289"/>
  <c r="C68" i="289"/>
  <c r="B68" i="289"/>
  <c r="K67" i="289"/>
  <c r="I67" i="289"/>
  <c r="G67" i="289"/>
  <c r="F67" i="289"/>
  <c r="D67" i="289"/>
  <c r="C67" i="289"/>
  <c r="B67" i="289"/>
  <c r="O66" i="289"/>
  <c r="I66" i="289"/>
  <c r="G66" i="289"/>
  <c r="F66" i="289"/>
  <c r="D66" i="289"/>
  <c r="C66" i="289"/>
  <c r="B66" i="289"/>
  <c r="K65" i="289"/>
  <c r="I65" i="289"/>
  <c r="G65" i="289"/>
  <c r="F65" i="289"/>
  <c r="D65" i="289"/>
  <c r="C65" i="289"/>
  <c r="B65" i="289"/>
  <c r="M64" i="289"/>
  <c r="I64" i="289"/>
  <c r="G64" i="289"/>
  <c r="F64" i="289"/>
  <c r="D64" i="289"/>
  <c r="C64" i="289"/>
  <c r="B64" i="289"/>
  <c r="K63" i="289"/>
  <c r="I63" i="289"/>
  <c r="G63" i="289"/>
  <c r="F63" i="289"/>
  <c r="D63" i="289"/>
  <c r="C63" i="289"/>
  <c r="B63" i="289"/>
  <c r="Q62" i="289"/>
  <c r="I62" i="289"/>
  <c r="G62" i="289"/>
  <c r="F62" i="289"/>
  <c r="D62" i="289"/>
  <c r="C62" i="289"/>
  <c r="B62" i="289"/>
  <c r="K61" i="289"/>
  <c r="I61" i="289"/>
  <c r="G61" i="289"/>
  <c r="F61" i="289"/>
  <c r="D61" i="289"/>
  <c r="C61" i="289"/>
  <c r="B61" i="289"/>
  <c r="M60" i="289"/>
  <c r="I60" i="289"/>
  <c r="G60" i="289"/>
  <c r="F60" i="289"/>
  <c r="D60" i="289"/>
  <c r="C60" i="289"/>
  <c r="B60" i="289"/>
  <c r="K59" i="289"/>
  <c r="I59" i="289"/>
  <c r="G59" i="289"/>
  <c r="F59" i="289"/>
  <c r="D59" i="289"/>
  <c r="C59" i="289"/>
  <c r="B59" i="289"/>
  <c r="O58" i="289"/>
  <c r="I58" i="289"/>
  <c r="G58" i="289"/>
  <c r="F58" i="289"/>
  <c r="D58" i="289"/>
  <c r="C58" i="289"/>
  <c r="B58" i="289"/>
  <c r="K57" i="289"/>
  <c r="I57" i="289"/>
  <c r="G57" i="289"/>
  <c r="F57" i="289"/>
  <c r="D57" i="289"/>
  <c r="C57" i="289"/>
  <c r="B57" i="289"/>
  <c r="M56" i="289"/>
  <c r="I56" i="289"/>
  <c r="G56" i="289"/>
  <c r="F56" i="289"/>
  <c r="D56" i="289"/>
  <c r="C56" i="289"/>
  <c r="B56" i="289"/>
  <c r="K55" i="289"/>
  <c r="I55" i="289"/>
  <c r="G55" i="289"/>
  <c r="F55" i="289"/>
  <c r="D55" i="289"/>
  <c r="C55" i="289"/>
  <c r="B55" i="289"/>
  <c r="Q54" i="289"/>
  <c r="I54" i="289"/>
  <c r="G54" i="289"/>
  <c r="F54" i="289"/>
  <c r="D54" i="289"/>
  <c r="C54" i="289"/>
  <c r="B54" i="289"/>
  <c r="K53" i="289"/>
  <c r="I53" i="289"/>
  <c r="G53" i="289"/>
  <c r="F53" i="289"/>
  <c r="D53" i="289"/>
  <c r="C53" i="289"/>
  <c r="B53" i="289"/>
  <c r="M52" i="289"/>
  <c r="I52" i="289"/>
  <c r="G52" i="289"/>
  <c r="F52" i="289"/>
  <c r="D52" i="289"/>
  <c r="C52" i="289"/>
  <c r="B52" i="289"/>
  <c r="K51" i="289"/>
  <c r="I51" i="289"/>
  <c r="G51" i="289"/>
  <c r="F51" i="289"/>
  <c r="D51" i="289"/>
  <c r="C51" i="289"/>
  <c r="B51" i="289"/>
  <c r="O50" i="289"/>
  <c r="I50" i="289"/>
  <c r="G50" i="289"/>
  <c r="F50" i="289"/>
  <c r="D50" i="289"/>
  <c r="C50" i="289"/>
  <c r="B50" i="289"/>
  <c r="K49" i="289"/>
  <c r="I49" i="289"/>
  <c r="G49" i="289"/>
  <c r="F49" i="289"/>
  <c r="D49" i="289"/>
  <c r="C49" i="289"/>
  <c r="B49" i="289"/>
  <c r="M48" i="289"/>
  <c r="I48" i="289"/>
  <c r="G48" i="289"/>
  <c r="F48" i="289"/>
  <c r="D48" i="289"/>
  <c r="C48" i="289"/>
  <c r="B48" i="289"/>
  <c r="K47" i="289"/>
  <c r="I47" i="289"/>
  <c r="G47" i="289"/>
  <c r="F47" i="289"/>
  <c r="D47" i="289"/>
  <c r="C47" i="289"/>
  <c r="B47" i="289"/>
  <c r="Q46" i="289"/>
  <c r="I46" i="289"/>
  <c r="G46" i="289"/>
  <c r="F46" i="289"/>
  <c r="D46" i="289"/>
  <c r="C46" i="289"/>
  <c r="B46" i="289"/>
  <c r="K45" i="289"/>
  <c r="I45" i="289"/>
  <c r="G45" i="289"/>
  <c r="F45" i="289"/>
  <c r="D45" i="289"/>
  <c r="C45" i="289"/>
  <c r="B45" i="289"/>
  <c r="M44" i="289"/>
  <c r="I44" i="289"/>
  <c r="G44" i="289"/>
  <c r="F44" i="289"/>
  <c r="D44" i="289"/>
  <c r="C44" i="289"/>
  <c r="B44" i="289"/>
  <c r="K43" i="289"/>
  <c r="I43" i="289"/>
  <c r="G43" i="289"/>
  <c r="F43" i="289"/>
  <c r="D43" i="289"/>
  <c r="C43" i="289"/>
  <c r="B43" i="289"/>
  <c r="O42" i="289"/>
  <c r="I42" i="289"/>
  <c r="G42" i="289"/>
  <c r="F42" i="289"/>
  <c r="D42" i="289"/>
  <c r="C42" i="289"/>
  <c r="B42" i="289"/>
  <c r="K41" i="289"/>
  <c r="I41" i="289"/>
  <c r="G41" i="289"/>
  <c r="F41" i="289"/>
  <c r="D41" i="289"/>
  <c r="C41" i="289"/>
  <c r="B41" i="289"/>
  <c r="M40" i="289"/>
  <c r="I40" i="289"/>
  <c r="G40" i="289"/>
  <c r="F40" i="289"/>
  <c r="D40" i="289"/>
  <c r="C40" i="289"/>
  <c r="B40" i="289"/>
  <c r="O39" i="289"/>
  <c r="K39" i="289"/>
  <c r="I39" i="289"/>
  <c r="G39" i="289"/>
  <c r="F39" i="289"/>
  <c r="D39" i="289"/>
  <c r="C39" i="289"/>
  <c r="B39" i="289"/>
  <c r="Q38" i="289"/>
  <c r="I38" i="289"/>
  <c r="G38" i="289"/>
  <c r="F38" i="289"/>
  <c r="D38" i="289"/>
  <c r="C38" i="289"/>
  <c r="B38" i="289"/>
  <c r="O37" i="289"/>
  <c r="K37" i="289"/>
  <c r="I37" i="289"/>
  <c r="G37" i="289"/>
  <c r="F37" i="289"/>
  <c r="D37" i="289"/>
  <c r="C37" i="289"/>
  <c r="B37" i="289"/>
  <c r="M36" i="289"/>
  <c r="I36" i="289"/>
  <c r="G36" i="289"/>
  <c r="F36" i="289"/>
  <c r="D36" i="289"/>
  <c r="C36" i="289"/>
  <c r="B36" i="289"/>
  <c r="K35" i="289"/>
  <c r="I35" i="289"/>
  <c r="G35" i="289"/>
  <c r="F35" i="289"/>
  <c r="D35" i="289"/>
  <c r="C35" i="289"/>
  <c r="B35" i="289"/>
  <c r="O34" i="289"/>
  <c r="I34" i="289"/>
  <c r="G34" i="289"/>
  <c r="F34" i="289"/>
  <c r="D34" i="289"/>
  <c r="C34" i="289"/>
  <c r="B34" i="289"/>
  <c r="K33" i="289"/>
  <c r="I33" i="289"/>
  <c r="G33" i="289"/>
  <c r="F33" i="289"/>
  <c r="D33" i="289"/>
  <c r="C33" i="289"/>
  <c r="B33" i="289"/>
  <c r="M32" i="289"/>
  <c r="I32" i="289"/>
  <c r="G32" i="289"/>
  <c r="F32" i="289"/>
  <c r="D32" i="289"/>
  <c r="C32" i="289"/>
  <c r="B32" i="289"/>
  <c r="K31" i="289"/>
  <c r="I31" i="289"/>
  <c r="G31" i="289"/>
  <c r="F31" i="289"/>
  <c r="D31" i="289"/>
  <c r="C31" i="289"/>
  <c r="B31" i="289"/>
  <c r="Q30" i="289"/>
  <c r="I30" i="289"/>
  <c r="G30" i="289"/>
  <c r="F30" i="289"/>
  <c r="D30" i="289"/>
  <c r="C30" i="289"/>
  <c r="B30" i="289"/>
  <c r="K29" i="289"/>
  <c r="I29" i="289"/>
  <c r="G29" i="289"/>
  <c r="F29" i="289"/>
  <c r="D29" i="289"/>
  <c r="C29" i="289"/>
  <c r="B29" i="289"/>
  <c r="M28" i="289"/>
  <c r="I28" i="289"/>
  <c r="G28" i="289"/>
  <c r="F28" i="289"/>
  <c r="D28" i="289"/>
  <c r="C28" i="289"/>
  <c r="B28" i="289"/>
  <c r="K27" i="289"/>
  <c r="I27" i="289"/>
  <c r="G27" i="289"/>
  <c r="F27" i="289"/>
  <c r="D27" i="289"/>
  <c r="C27" i="289"/>
  <c r="B27" i="289"/>
  <c r="O26" i="289"/>
  <c r="I26" i="289"/>
  <c r="G26" i="289"/>
  <c r="F26" i="289"/>
  <c r="D26" i="289"/>
  <c r="C26" i="289"/>
  <c r="B26" i="289"/>
  <c r="K25" i="289"/>
  <c r="I25" i="289"/>
  <c r="G25" i="289"/>
  <c r="F25" i="289"/>
  <c r="D25" i="289"/>
  <c r="C25" i="289"/>
  <c r="B25" i="289"/>
  <c r="M24" i="289"/>
  <c r="I24" i="289"/>
  <c r="G24" i="289"/>
  <c r="F24" i="289"/>
  <c r="D24" i="289"/>
  <c r="C24" i="289"/>
  <c r="B24" i="289"/>
  <c r="K23" i="289"/>
  <c r="I23" i="289"/>
  <c r="G23" i="289"/>
  <c r="F23" i="289"/>
  <c r="D23" i="289"/>
  <c r="C23" i="289"/>
  <c r="B23" i="289"/>
  <c r="Q22" i="289"/>
  <c r="I22" i="289"/>
  <c r="G22" i="289"/>
  <c r="F22" i="289"/>
  <c r="D22" i="289"/>
  <c r="C22" i="289"/>
  <c r="B22" i="289"/>
  <c r="K21" i="289"/>
  <c r="I21" i="289"/>
  <c r="G21" i="289"/>
  <c r="F21" i="289"/>
  <c r="D21" i="289"/>
  <c r="C21" i="289"/>
  <c r="B21" i="289"/>
  <c r="M20" i="289"/>
  <c r="I20" i="289"/>
  <c r="G20" i="289"/>
  <c r="F20" i="289"/>
  <c r="D20" i="289"/>
  <c r="C20" i="289"/>
  <c r="B20" i="289"/>
  <c r="K19" i="289"/>
  <c r="I19" i="289"/>
  <c r="G19" i="289"/>
  <c r="F19" i="289"/>
  <c r="D19" i="289"/>
  <c r="C19" i="289"/>
  <c r="B19" i="289"/>
  <c r="O18" i="289"/>
  <c r="I18" i="289"/>
  <c r="G18" i="289"/>
  <c r="F18" i="289"/>
  <c r="D18" i="289"/>
  <c r="C18" i="289"/>
  <c r="B18" i="289"/>
  <c r="K17" i="289"/>
  <c r="I17" i="289"/>
  <c r="G17" i="289"/>
  <c r="F17" i="289"/>
  <c r="D17" i="289"/>
  <c r="C17" i="289"/>
  <c r="B17" i="289"/>
  <c r="U16" i="289"/>
  <c r="M16" i="289"/>
  <c r="I16" i="289"/>
  <c r="G16" i="289"/>
  <c r="F16" i="289"/>
  <c r="D16" i="289"/>
  <c r="C16" i="289"/>
  <c r="B16" i="289"/>
  <c r="K15" i="289"/>
  <c r="I15" i="289"/>
  <c r="G15" i="289"/>
  <c r="F15" i="289"/>
  <c r="D15" i="289"/>
  <c r="C15" i="289"/>
  <c r="B15" i="289"/>
  <c r="Q14" i="289"/>
  <c r="I14" i="289"/>
  <c r="G14" i="289"/>
  <c r="F14" i="289"/>
  <c r="D14" i="289"/>
  <c r="C14" i="289"/>
  <c r="B14" i="289"/>
  <c r="K13" i="289"/>
  <c r="I13" i="289"/>
  <c r="G13" i="289"/>
  <c r="F13" i="289"/>
  <c r="D13" i="289"/>
  <c r="C13" i="289"/>
  <c r="B13" i="289"/>
  <c r="M12" i="289"/>
  <c r="I12" i="289"/>
  <c r="G12" i="289"/>
  <c r="F12" i="289"/>
  <c r="D12" i="289"/>
  <c r="C12" i="289"/>
  <c r="B12" i="289"/>
  <c r="K11" i="289"/>
  <c r="I11" i="289"/>
  <c r="G11" i="289"/>
  <c r="F11" i="289"/>
  <c r="D11" i="289"/>
  <c r="C11" i="289"/>
  <c r="B11" i="289"/>
  <c r="O10" i="289"/>
  <c r="I10" i="289"/>
  <c r="G10" i="289"/>
  <c r="F10" i="289"/>
  <c r="D10" i="289"/>
  <c r="C10" i="289"/>
  <c r="B10" i="289"/>
  <c r="K9" i="289"/>
  <c r="I9" i="289"/>
  <c r="G9" i="289"/>
  <c r="F9" i="289"/>
  <c r="D9" i="289"/>
  <c r="C9" i="289"/>
  <c r="B9" i="289"/>
  <c r="M8" i="289"/>
  <c r="I8" i="289"/>
  <c r="G8" i="289"/>
  <c r="F8" i="289"/>
  <c r="D8" i="289"/>
  <c r="C8" i="289"/>
  <c r="B8" i="289"/>
  <c r="U7" i="289"/>
  <c r="K7" i="289"/>
  <c r="I7" i="289"/>
  <c r="G7" i="289"/>
  <c r="F7" i="289"/>
  <c r="D7" i="289"/>
  <c r="C7" i="289"/>
  <c r="B7" i="289"/>
  <c r="Y5" i="289"/>
  <c r="AC1" i="289" s="1"/>
  <c r="R4" i="289"/>
  <c r="O80" i="289"/>
  <c r="G4" i="289"/>
  <c r="A4" i="289"/>
  <c r="Y3" i="289"/>
  <c r="Q57" i="289"/>
  <c r="AG1" i="289"/>
  <c r="A1" i="289"/>
  <c r="R79" i="288"/>
  <c r="F72" i="288" s="1"/>
  <c r="I69" i="288"/>
  <c r="G69" i="288"/>
  <c r="F69" i="288"/>
  <c r="D69" i="288"/>
  <c r="C69" i="288"/>
  <c r="B69" i="288"/>
  <c r="K68" i="288"/>
  <c r="I67" i="288"/>
  <c r="G67" i="288"/>
  <c r="F67" i="288"/>
  <c r="D67" i="288"/>
  <c r="C67" i="288"/>
  <c r="B67" i="288"/>
  <c r="M66" i="288"/>
  <c r="I65" i="288"/>
  <c r="G65" i="288"/>
  <c r="F65" i="288"/>
  <c r="D65" i="288"/>
  <c r="C65" i="288"/>
  <c r="B65" i="288"/>
  <c r="K64" i="288"/>
  <c r="I63" i="288"/>
  <c r="G63" i="288"/>
  <c r="F63" i="288"/>
  <c r="D63" i="288"/>
  <c r="C63" i="288"/>
  <c r="B63" i="288"/>
  <c r="O62" i="288"/>
  <c r="I61" i="288"/>
  <c r="G61" i="288"/>
  <c r="F61" i="288"/>
  <c r="D61" i="288"/>
  <c r="C61" i="288"/>
  <c r="B61" i="288"/>
  <c r="K60" i="288"/>
  <c r="I59" i="288"/>
  <c r="G59" i="288"/>
  <c r="F59" i="288"/>
  <c r="D59" i="288"/>
  <c r="C59" i="288"/>
  <c r="B59" i="288"/>
  <c r="M58" i="288"/>
  <c r="I57" i="288"/>
  <c r="G57" i="288"/>
  <c r="F57" i="288"/>
  <c r="D57" i="288"/>
  <c r="C57" i="288"/>
  <c r="B57" i="288"/>
  <c r="K56" i="288"/>
  <c r="I55" i="288"/>
  <c r="G55" i="288"/>
  <c r="F55" i="288"/>
  <c r="D55" i="288"/>
  <c r="C55" i="288"/>
  <c r="B55" i="288"/>
  <c r="Q54" i="288"/>
  <c r="I53" i="288"/>
  <c r="G53" i="288"/>
  <c r="F53" i="288"/>
  <c r="D53" i="288"/>
  <c r="C53" i="288"/>
  <c r="B53" i="288"/>
  <c r="K52" i="288"/>
  <c r="I51" i="288"/>
  <c r="G51" i="288"/>
  <c r="F51" i="288"/>
  <c r="D51" i="288"/>
  <c r="C51" i="288"/>
  <c r="B51" i="288"/>
  <c r="M50" i="288"/>
  <c r="I49" i="288"/>
  <c r="G49" i="288"/>
  <c r="F49" i="288"/>
  <c r="D49" i="288"/>
  <c r="C49" i="288"/>
  <c r="B49" i="288"/>
  <c r="K48" i="288"/>
  <c r="I47" i="288"/>
  <c r="G47" i="288"/>
  <c r="F47" i="288"/>
  <c r="D47" i="288"/>
  <c r="C47" i="288"/>
  <c r="B47" i="288"/>
  <c r="O46" i="288"/>
  <c r="I45" i="288"/>
  <c r="G45" i="288"/>
  <c r="F45" i="288"/>
  <c r="D45" i="288"/>
  <c r="C45" i="288"/>
  <c r="B45" i="288"/>
  <c r="K44" i="288"/>
  <c r="I43" i="288"/>
  <c r="G43" i="288"/>
  <c r="F43" i="288"/>
  <c r="D43" i="288"/>
  <c r="C43" i="288"/>
  <c r="B43" i="288"/>
  <c r="M42" i="288"/>
  <c r="I41" i="288"/>
  <c r="G41" i="288"/>
  <c r="F41" i="288"/>
  <c r="D41" i="288"/>
  <c r="C41" i="288"/>
  <c r="B41" i="288"/>
  <c r="K40" i="288"/>
  <c r="I39" i="288"/>
  <c r="G39" i="288"/>
  <c r="F39" i="288"/>
  <c r="D39" i="288"/>
  <c r="C39" i="288"/>
  <c r="B39" i="288"/>
  <c r="Q38" i="288"/>
  <c r="I37" i="288"/>
  <c r="G37" i="288"/>
  <c r="F37" i="288"/>
  <c r="D37" i="288"/>
  <c r="C37" i="288"/>
  <c r="B37" i="288"/>
  <c r="K36" i="288"/>
  <c r="I35" i="288"/>
  <c r="G35" i="288"/>
  <c r="F35" i="288"/>
  <c r="D35" i="288"/>
  <c r="C35" i="288"/>
  <c r="B35" i="288"/>
  <c r="M34" i="288"/>
  <c r="I33" i="288"/>
  <c r="G33" i="288"/>
  <c r="F33" i="288"/>
  <c r="D33" i="288"/>
  <c r="C33" i="288"/>
  <c r="B33" i="288"/>
  <c r="K32" i="288"/>
  <c r="I31" i="288"/>
  <c r="G31" i="288"/>
  <c r="F31" i="288"/>
  <c r="D31" i="288"/>
  <c r="C31" i="288"/>
  <c r="B31" i="288"/>
  <c r="O30" i="288"/>
  <c r="I29" i="288"/>
  <c r="G29" i="288"/>
  <c r="F29" i="288"/>
  <c r="D29" i="288"/>
  <c r="C29" i="288"/>
  <c r="B29" i="288"/>
  <c r="K28" i="288"/>
  <c r="I27" i="288"/>
  <c r="G27" i="288"/>
  <c r="F27" i="288"/>
  <c r="D27" i="288"/>
  <c r="C27" i="288"/>
  <c r="B27" i="288"/>
  <c r="M26" i="288"/>
  <c r="I25" i="288"/>
  <c r="G25" i="288"/>
  <c r="F25" i="288"/>
  <c r="D25" i="288"/>
  <c r="C25" i="288"/>
  <c r="B25" i="288"/>
  <c r="K24" i="288"/>
  <c r="I23" i="288"/>
  <c r="G23" i="288"/>
  <c r="F23" i="288"/>
  <c r="D23" i="288"/>
  <c r="C23" i="288"/>
  <c r="B23" i="288"/>
  <c r="Q22" i="288"/>
  <c r="I21" i="288"/>
  <c r="G21" i="288"/>
  <c r="F21" i="288"/>
  <c r="D21" i="288"/>
  <c r="C21" i="288"/>
  <c r="B21" i="288"/>
  <c r="K20" i="288"/>
  <c r="I19" i="288"/>
  <c r="G19" i="288"/>
  <c r="F19" i="288"/>
  <c r="D19" i="288"/>
  <c r="C19" i="288"/>
  <c r="B19" i="288"/>
  <c r="M18" i="288"/>
  <c r="I17" i="288"/>
  <c r="G17" i="288"/>
  <c r="F17" i="288"/>
  <c r="D17" i="288"/>
  <c r="C17" i="288"/>
  <c r="B17" i="288"/>
  <c r="U16" i="288"/>
  <c r="K16" i="288"/>
  <c r="I15" i="288"/>
  <c r="G15" i="288"/>
  <c r="F15" i="288"/>
  <c r="D15" i="288"/>
  <c r="C15" i="288"/>
  <c r="B15" i="288"/>
  <c r="O14" i="288"/>
  <c r="I13" i="288"/>
  <c r="G13" i="288"/>
  <c r="F13" i="288"/>
  <c r="D13" i="288"/>
  <c r="C13" i="288"/>
  <c r="B13" i="288"/>
  <c r="K12" i="288"/>
  <c r="I11" i="288"/>
  <c r="G11" i="288"/>
  <c r="F11" i="288"/>
  <c r="D11" i="288"/>
  <c r="C11" i="288"/>
  <c r="B11" i="288"/>
  <c r="M10" i="288"/>
  <c r="I9" i="288"/>
  <c r="G9" i="288"/>
  <c r="F9" i="288"/>
  <c r="D9" i="288"/>
  <c r="C9" i="288"/>
  <c r="B9" i="288"/>
  <c r="K8" i="288"/>
  <c r="U7" i="288"/>
  <c r="I7" i="288"/>
  <c r="G7" i="288"/>
  <c r="F7" i="288"/>
  <c r="D7" i="288"/>
  <c r="C7" i="288"/>
  <c r="B7" i="288"/>
  <c r="Y5" i="288"/>
  <c r="AH1" i="288" s="1"/>
  <c r="R4" i="288"/>
  <c r="O79" i="288"/>
  <c r="G4" i="288"/>
  <c r="A4" i="288"/>
  <c r="Y3" i="288"/>
  <c r="Q41" i="288" s="1"/>
  <c r="AG1" i="288"/>
  <c r="AD1" i="288"/>
  <c r="A1" i="288"/>
  <c r="R57" i="287"/>
  <c r="F53" i="287" s="1"/>
  <c r="I37" i="287"/>
  <c r="G37" i="287"/>
  <c r="F37" i="287"/>
  <c r="D37" i="287"/>
  <c r="C37" i="287"/>
  <c r="B37" i="287"/>
  <c r="K36" i="287"/>
  <c r="I35" i="287"/>
  <c r="G35" i="287"/>
  <c r="F35" i="287"/>
  <c r="D35" i="287"/>
  <c r="C35" i="287"/>
  <c r="B35" i="287"/>
  <c r="M34" i="287"/>
  <c r="I33" i="287"/>
  <c r="G33" i="287"/>
  <c r="F33" i="287"/>
  <c r="D33" i="287"/>
  <c r="C33" i="287"/>
  <c r="B33" i="287"/>
  <c r="K32" i="287"/>
  <c r="I31" i="287"/>
  <c r="G31" i="287"/>
  <c r="F31" i="287"/>
  <c r="D31" i="287"/>
  <c r="C31" i="287"/>
  <c r="B31" i="287"/>
  <c r="O30" i="287"/>
  <c r="I29" i="287"/>
  <c r="G29" i="287"/>
  <c r="F29" i="287"/>
  <c r="D29" i="287"/>
  <c r="C29" i="287"/>
  <c r="B29" i="287"/>
  <c r="K28" i="287"/>
  <c r="I27" i="287"/>
  <c r="G27" i="287"/>
  <c r="F27" i="287"/>
  <c r="D27" i="287"/>
  <c r="C27" i="287"/>
  <c r="B27" i="287"/>
  <c r="M26" i="287"/>
  <c r="I25" i="287"/>
  <c r="G25" i="287"/>
  <c r="F25" i="287"/>
  <c r="D25" i="287"/>
  <c r="C25" i="287"/>
  <c r="B25" i="287"/>
  <c r="K24" i="287"/>
  <c r="I23" i="287"/>
  <c r="G23" i="287"/>
  <c r="F23" i="287"/>
  <c r="D23" i="287"/>
  <c r="C23" i="287"/>
  <c r="B23" i="287"/>
  <c r="Q22" i="287"/>
  <c r="I21" i="287"/>
  <c r="G21" i="287"/>
  <c r="F21" i="287"/>
  <c r="D21" i="287"/>
  <c r="C21" i="287"/>
  <c r="B21" i="287"/>
  <c r="K20" i="287"/>
  <c r="I19" i="287"/>
  <c r="G19" i="287"/>
  <c r="F19" i="287"/>
  <c r="D19" i="287"/>
  <c r="C19" i="287"/>
  <c r="B19" i="287"/>
  <c r="M18" i="287"/>
  <c r="I17" i="287"/>
  <c r="G17" i="287"/>
  <c r="F17" i="287"/>
  <c r="D17" i="287"/>
  <c r="C17" i="287"/>
  <c r="B17" i="287"/>
  <c r="U16" i="287"/>
  <c r="K16" i="287"/>
  <c r="I15" i="287"/>
  <c r="G15" i="287"/>
  <c r="F15" i="287"/>
  <c r="D15" i="287"/>
  <c r="C15" i="287"/>
  <c r="B15" i="287"/>
  <c r="O14" i="287"/>
  <c r="I13" i="287"/>
  <c r="G13" i="287"/>
  <c r="F13" i="287"/>
  <c r="D13" i="287"/>
  <c r="C13" i="287"/>
  <c r="B13" i="287"/>
  <c r="K12" i="287"/>
  <c r="I11" i="287"/>
  <c r="G11" i="287"/>
  <c r="F11" i="287"/>
  <c r="D11" i="287"/>
  <c r="C11" i="287"/>
  <c r="B11" i="287"/>
  <c r="M10" i="287"/>
  <c r="I9" i="287"/>
  <c r="G9" i="287"/>
  <c r="F9" i="287"/>
  <c r="D9" i="287"/>
  <c r="C9" i="287"/>
  <c r="B9" i="287"/>
  <c r="K8" i="287"/>
  <c r="U7" i="287"/>
  <c r="I7" i="287"/>
  <c r="G7" i="287"/>
  <c r="F7" i="287"/>
  <c r="D7" i="287"/>
  <c r="C7" i="287"/>
  <c r="B7" i="287"/>
  <c r="Y5" i="287"/>
  <c r="R4" i="287"/>
  <c r="O57" i="287"/>
  <c r="G4" i="287"/>
  <c r="A4" i="287"/>
  <c r="Y3" i="287"/>
  <c r="Q6" i="287"/>
  <c r="A1" i="287"/>
  <c r="R62" i="286"/>
  <c r="F56" i="286"/>
  <c r="I21" i="286"/>
  <c r="G21" i="286"/>
  <c r="F21" i="286"/>
  <c r="D21" i="286"/>
  <c r="C21" i="286"/>
  <c r="B21" i="286"/>
  <c r="K20" i="286"/>
  <c r="I19" i="286"/>
  <c r="G19" i="286"/>
  <c r="F19" i="286"/>
  <c r="D19" i="286"/>
  <c r="C19" i="286"/>
  <c r="B19" i="286"/>
  <c r="M18" i="286"/>
  <c r="I17" i="286"/>
  <c r="G17" i="286"/>
  <c r="F17" i="286"/>
  <c r="D17" i="286"/>
  <c r="C17" i="286"/>
  <c r="B17" i="286"/>
  <c r="U16" i="286"/>
  <c r="K16" i="286"/>
  <c r="I15" i="286"/>
  <c r="G15" i="286"/>
  <c r="F15" i="286"/>
  <c r="D15" i="286"/>
  <c r="C15" i="286"/>
  <c r="B15" i="286"/>
  <c r="O14" i="286"/>
  <c r="I13" i="286"/>
  <c r="G13" i="286"/>
  <c r="F13" i="286"/>
  <c r="D13" i="286"/>
  <c r="C13" i="286"/>
  <c r="B13" i="286"/>
  <c r="K12" i="286"/>
  <c r="I11" i="286"/>
  <c r="G11" i="286"/>
  <c r="F11" i="286"/>
  <c r="D11" i="286"/>
  <c r="C11" i="286"/>
  <c r="B11" i="286"/>
  <c r="M10" i="286"/>
  <c r="I9" i="286"/>
  <c r="G9" i="286"/>
  <c r="F9" i="286"/>
  <c r="D9" i="286"/>
  <c r="C9" i="286"/>
  <c r="B9" i="286"/>
  <c r="K8" i="286"/>
  <c r="U7" i="286"/>
  <c r="I7" i="286"/>
  <c r="G7" i="286"/>
  <c r="F7" i="286"/>
  <c r="D7" i="286"/>
  <c r="C7" i="286"/>
  <c r="B7" i="286"/>
  <c r="Y5" i="286"/>
  <c r="AG1" i="286" s="1"/>
  <c r="R4" i="286"/>
  <c r="O62" i="286" s="1"/>
  <c r="G4" i="286"/>
  <c r="A4" i="286"/>
  <c r="Y3" i="286"/>
  <c r="AD1" i="286" s="1"/>
  <c r="A1" i="286"/>
  <c r="R47" i="285"/>
  <c r="L21" i="285"/>
  <c r="I21" i="285"/>
  <c r="G21" i="285"/>
  <c r="E21" i="285"/>
  <c r="B34" i="285" s="1"/>
  <c r="F43" i="285"/>
  <c r="D21" i="285"/>
  <c r="C21" i="285"/>
  <c r="L19" i="285"/>
  <c r="I19" i="285"/>
  <c r="G19" i="285"/>
  <c r="E19" i="285"/>
  <c r="B33" i="285" s="1"/>
  <c r="F41" i="285"/>
  <c r="D19" i="285"/>
  <c r="C19" i="285"/>
  <c r="L17" i="285"/>
  <c r="I17" i="285"/>
  <c r="G17" i="285"/>
  <c r="E17" i="285"/>
  <c r="B32" i="285" s="1"/>
  <c r="F39" i="285"/>
  <c r="D17" i="285"/>
  <c r="C17" i="285"/>
  <c r="L15" i="285"/>
  <c r="I15" i="285"/>
  <c r="G15" i="285"/>
  <c r="E15" i="285"/>
  <c r="B31" i="285" s="1"/>
  <c r="F37" i="285"/>
  <c r="D15" i="285"/>
  <c r="C15" i="285"/>
  <c r="L13" i="285"/>
  <c r="I13" i="285"/>
  <c r="G13" i="285"/>
  <c r="E13" i="285"/>
  <c r="B28" i="285" s="1"/>
  <c r="C37" i="285"/>
  <c r="D13" i="285"/>
  <c r="C13" i="285"/>
  <c r="L11" i="285"/>
  <c r="I11" i="285"/>
  <c r="G11" i="285"/>
  <c r="E11" i="285"/>
  <c r="B27" i="285" s="1"/>
  <c r="C39" i="285"/>
  <c r="D11" i="285"/>
  <c r="C11" i="285"/>
  <c r="L9" i="285"/>
  <c r="I9" i="285"/>
  <c r="G9" i="285"/>
  <c r="E9" i="285"/>
  <c r="B26" i="285" s="1"/>
  <c r="C41" i="285"/>
  <c r="D9" i="285"/>
  <c r="C9" i="285"/>
  <c r="L7" i="285"/>
  <c r="I7" i="285"/>
  <c r="G7" i="285"/>
  <c r="E7" i="285"/>
  <c r="B25" i="285" s="1"/>
  <c r="C43" i="285"/>
  <c r="D7" i="285"/>
  <c r="C7" i="285"/>
  <c r="Y5" i="285"/>
  <c r="L4" i="285"/>
  <c r="K53" i="285" s="1"/>
  <c r="E4" i="285"/>
  <c r="A4" i="285"/>
  <c r="Y3" i="285"/>
  <c r="AD1" i="285" s="1"/>
  <c r="A1" i="285"/>
  <c r="R44" i="284"/>
  <c r="E42" i="284" s="1"/>
  <c r="L19" i="284"/>
  <c r="I19" i="284"/>
  <c r="G19" i="284"/>
  <c r="E19" i="284"/>
  <c r="B31" i="284" s="1"/>
  <c r="J27" i="284"/>
  <c r="D19" i="284"/>
  <c r="C19" i="284"/>
  <c r="L17" i="284"/>
  <c r="I17" i="284"/>
  <c r="G17" i="284"/>
  <c r="E17" i="284"/>
  <c r="B30" i="284" s="1"/>
  <c r="F38" i="284"/>
  <c r="D17" i="284"/>
  <c r="C17" i="284"/>
  <c r="L15" i="284"/>
  <c r="I15" i="284"/>
  <c r="G15" i="284"/>
  <c r="E15" i="284"/>
  <c r="F27" i="284" s="1"/>
  <c r="F36" i="284"/>
  <c r="D15" i="284"/>
  <c r="C15" i="284"/>
  <c r="L13" i="284"/>
  <c r="I13" i="284"/>
  <c r="G13" i="284"/>
  <c r="E13" i="284"/>
  <c r="B28" i="284" s="1"/>
  <c r="F34" i="284"/>
  <c r="D13" i="284"/>
  <c r="C13" i="284"/>
  <c r="L11" i="284"/>
  <c r="I11" i="284"/>
  <c r="G11" i="284"/>
  <c r="E11" i="284"/>
  <c r="H22" i="284" s="1"/>
  <c r="C38" i="284"/>
  <c r="D11" i="284"/>
  <c r="C11" i="284"/>
  <c r="L9" i="284"/>
  <c r="I9" i="284"/>
  <c r="G9" i="284"/>
  <c r="E9" i="284"/>
  <c r="B24" i="284" s="1"/>
  <c r="C36" i="284"/>
  <c r="D9" i="284"/>
  <c r="C9" i="284"/>
  <c r="L7" i="284"/>
  <c r="I7" i="284"/>
  <c r="G7" i="284"/>
  <c r="E7" i="284"/>
  <c r="D22" i="284" s="1"/>
  <c r="C34" i="284"/>
  <c r="D7" i="284"/>
  <c r="C7" i="284"/>
  <c r="Y5" i="284"/>
  <c r="L4" i="284"/>
  <c r="K49" i="284"/>
  <c r="E4" i="284"/>
  <c r="A4" i="284"/>
  <c r="Y3" i="284"/>
  <c r="AI1" i="284"/>
  <c r="A1" i="284"/>
  <c r="R47" i="283"/>
  <c r="E41" i="283" s="1"/>
  <c r="L17" i="283"/>
  <c r="I17" i="283"/>
  <c r="G17" i="283"/>
  <c r="B30" i="283"/>
  <c r="F34" i="283"/>
  <c r="D17" i="283"/>
  <c r="C17" i="283"/>
  <c r="L15" i="283"/>
  <c r="I15" i="283"/>
  <c r="G15" i="283"/>
  <c r="B29" i="283"/>
  <c r="F36" i="283"/>
  <c r="D15" i="283"/>
  <c r="C15" i="283"/>
  <c r="L13" i="283"/>
  <c r="I13" i="283"/>
  <c r="G13" i="283"/>
  <c r="B28" i="283"/>
  <c r="F32" i="283"/>
  <c r="D13" i="283"/>
  <c r="C13" i="283"/>
  <c r="L11" i="283"/>
  <c r="I11" i="283"/>
  <c r="G11" i="283"/>
  <c r="B25" i="283"/>
  <c r="C36" i="283"/>
  <c r="D11" i="283"/>
  <c r="C11" i="283"/>
  <c r="L9" i="283"/>
  <c r="I9" i="283"/>
  <c r="G9" i="283"/>
  <c r="B24" i="283"/>
  <c r="C34" i="283"/>
  <c r="D9" i="283"/>
  <c r="C9" i="283"/>
  <c r="L7" i="283"/>
  <c r="I7" i="283"/>
  <c r="G7" i="283"/>
  <c r="B23" i="283"/>
  <c r="C32" i="283"/>
  <c r="D7" i="283"/>
  <c r="C7" i="283"/>
  <c r="Y5" i="283"/>
  <c r="L4" i="283"/>
  <c r="K47" i="283" s="1"/>
  <c r="E4" i="283"/>
  <c r="A4" i="283"/>
  <c r="Y3" i="283"/>
  <c r="AB1" i="283"/>
  <c r="A1" i="283"/>
  <c r="L13" i="281"/>
  <c r="I13" i="281"/>
  <c r="G13" i="281"/>
  <c r="E13" i="281"/>
  <c r="B22" i="281" s="1"/>
  <c r="D13" i="281"/>
  <c r="C13" i="281"/>
  <c r="L11" i="281"/>
  <c r="I11" i="281"/>
  <c r="B21" i="281"/>
  <c r="D11" i="281"/>
  <c r="C11" i="281"/>
  <c r="L9" i="281"/>
  <c r="I9" i="281"/>
  <c r="B20" i="281"/>
  <c r="D9" i="281"/>
  <c r="C9" i="281"/>
  <c r="L7" i="281"/>
  <c r="I7" i="281"/>
  <c r="B19" i="281"/>
  <c r="D7" i="281"/>
  <c r="C7" i="281"/>
  <c r="Y5" i="281"/>
  <c r="M4" i="281"/>
  <c r="K41" i="281" s="1"/>
  <c r="E4" i="281"/>
  <c r="A4" i="281"/>
  <c r="Y3" i="281"/>
  <c r="AE1" i="281" s="1"/>
  <c r="A1" i="281"/>
  <c r="L11" i="280"/>
  <c r="I11" i="280"/>
  <c r="G11" i="280"/>
  <c r="E11" i="280"/>
  <c r="B21" i="280" s="1"/>
  <c r="D11" i="280"/>
  <c r="C11" i="280"/>
  <c r="L9" i="280"/>
  <c r="I9" i="280"/>
  <c r="G9" i="280"/>
  <c r="E9" i="280"/>
  <c r="F18" i="280" s="1"/>
  <c r="D9" i="280"/>
  <c r="C9" i="280"/>
  <c r="L7" i="280"/>
  <c r="I7" i="280"/>
  <c r="G7" i="280"/>
  <c r="E7" i="280"/>
  <c r="B19" i="280" s="1"/>
  <c r="D7" i="280"/>
  <c r="C7" i="280"/>
  <c r="Y5" i="280"/>
  <c r="L4" i="280"/>
  <c r="K41" i="280"/>
  <c r="E4" i="280"/>
  <c r="A4" i="280"/>
  <c r="Y3" i="280"/>
  <c r="AH1" i="280" s="1"/>
  <c r="A1" i="280"/>
  <c r="E2" i="237"/>
  <c r="E2" i="236"/>
  <c r="E2" i="235"/>
  <c r="E2" i="234"/>
  <c r="E2" i="233"/>
  <c r="E2" i="232"/>
  <c r="R47" i="237"/>
  <c r="E46" i="237" s="1"/>
  <c r="L21" i="237"/>
  <c r="I21" i="237"/>
  <c r="G21" i="237"/>
  <c r="E21" i="237"/>
  <c r="B34" i="237" s="1"/>
  <c r="D21" i="237"/>
  <c r="C21" i="237"/>
  <c r="L19" i="237"/>
  <c r="I19" i="237"/>
  <c r="G19" i="237"/>
  <c r="B33" i="237"/>
  <c r="D19" i="237"/>
  <c r="C19" i="237"/>
  <c r="L17" i="237"/>
  <c r="I17" i="237"/>
  <c r="G17" i="237"/>
  <c r="B32" i="237"/>
  <c r="D17" i="237"/>
  <c r="C17" i="237"/>
  <c r="L15" i="237"/>
  <c r="I15" i="237"/>
  <c r="G15" i="237"/>
  <c r="B31" i="237"/>
  <c r="D15" i="237"/>
  <c r="C15" i="237"/>
  <c r="L13" i="237"/>
  <c r="I13" i="237"/>
  <c r="G13" i="237"/>
  <c r="E13" i="237"/>
  <c r="B28" i="237" s="1"/>
  <c r="C37" i="237"/>
  <c r="D13" i="237"/>
  <c r="C13" i="237"/>
  <c r="L11" i="237"/>
  <c r="I11" i="237"/>
  <c r="G11" i="237"/>
  <c r="B27" i="237"/>
  <c r="C39" i="237"/>
  <c r="D11" i="237"/>
  <c r="C11" i="237"/>
  <c r="L9" i="237"/>
  <c r="I9" i="237"/>
  <c r="G9" i="237"/>
  <c r="B26" i="237"/>
  <c r="C41" i="237"/>
  <c r="D9" i="237"/>
  <c r="C9" i="237"/>
  <c r="L7" i="237"/>
  <c r="I7" i="237"/>
  <c r="G7" i="237"/>
  <c r="B25" i="237"/>
  <c r="C43" i="237"/>
  <c r="D7" i="237"/>
  <c r="C7" i="237"/>
  <c r="Y5" i="237"/>
  <c r="AH1" i="237" s="1"/>
  <c r="L4" i="237"/>
  <c r="K53" i="237" s="1"/>
  <c r="E4" i="237"/>
  <c r="A4" i="237"/>
  <c r="Y3" i="237"/>
  <c r="A1" i="237"/>
  <c r="R44" i="236"/>
  <c r="E43" i="236" s="1"/>
  <c r="L19" i="236"/>
  <c r="I19" i="236"/>
  <c r="G19" i="236"/>
  <c r="E19" i="236"/>
  <c r="B31" i="236" s="1"/>
  <c r="D19" i="236"/>
  <c r="C19" i="236"/>
  <c r="L17" i="236"/>
  <c r="I17" i="236"/>
  <c r="G17" i="236"/>
  <c r="E17" i="236"/>
  <c r="B30" i="236" s="1"/>
  <c r="F38" i="236"/>
  <c r="D17" i="236"/>
  <c r="C17" i="236"/>
  <c r="L15" i="236"/>
  <c r="I15" i="236"/>
  <c r="G15" i="236"/>
  <c r="E15" i="236"/>
  <c r="B29" i="236" s="1"/>
  <c r="F36" i="236"/>
  <c r="D15" i="236"/>
  <c r="C15" i="236"/>
  <c r="L13" i="236"/>
  <c r="I13" i="236"/>
  <c r="G13" i="236"/>
  <c r="E13" i="236"/>
  <c r="B28" i="236" s="1"/>
  <c r="F34" i="236"/>
  <c r="D13" i="236"/>
  <c r="C13" i="236"/>
  <c r="L11" i="236"/>
  <c r="I11" i="236"/>
  <c r="G11" i="236"/>
  <c r="E11" i="236"/>
  <c r="B25" i="236" s="1"/>
  <c r="C38" i="236"/>
  <c r="D11" i="236"/>
  <c r="C11" i="236"/>
  <c r="L9" i="236"/>
  <c r="I9" i="236"/>
  <c r="G9" i="236"/>
  <c r="E9" i="236"/>
  <c r="B24" i="236" s="1"/>
  <c r="C36" i="236"/>
  <c r="D9" i="236"/>
  <c r="C9" i="236"/>
  <c r="L7" i="236"/>
  <c r="I7" i="236"/>
  <c r="G7" i="236"/>
  <c r="E7" i="236"/>
  <c r="B23" i="236" s="1"/>
  <c r="C34" i="236"/>
  <c r="D7" i="236"/>
  <c r="C7" i="236"/>
  <c r="Y5" i="236"/>
  <c r="AJ1" i="236" s="1"/>
  <c r="L4" i="236"/>
  <c r="K49" i="236" s="1"/>
  <c r="E4" i="236"/>
  <c r="A4" i="236"/>
  <c r="Y3" i="236"/>
  <c r="AH1" i="236" s="1"/>
  <c r="A1" i="236"/>
  <c r="R47" i="235"/>
  <c r="E40" i="235" s="1"/>
  <c r="L17" i="235"/>
  <c r="I17" i="235"/>
  <c r="G17" i="235"/>
  <c r="B30" i="235"/>
  <c r="F34" i="235"/>
  <c r="D17" i="235"/>
  <c r="C17" i="235"/>
  <c r="L15" i="235"/>
  <c r="I15" i="235"/>
  <c r="G15" i="235"/>
  <c r="F27" i="235"/>
  <c r="F36" i="235"/>
  <c r="D15" i="235"/>
  <c r="C15" i="235"/>
  <c r="L13" i="235"/>
  <c r="I13" i="235"/>
  <c r="G13" i="235"/>
  <c r="D27" i="235"/>
  <c r="F32" i="235"/>
  <c r="D13" i="235"/>
  <c r="C13" i="235"/>
  <c r="L11" i="235"/>
  <c r="I11" i="235"/>
  <c r="G11" i="235"/>
  <c r="H22" i="235"/>
  <c r="C36" i="235"/>
  <c r="D11" i="235"/>
  <c r="C11" i="235"/>
  <c r="L9" i="235"/>
  <c r="I9" i="235"/>
  <c r="G9" i="235"/>
  <c r="F22" i="235"/>
  <c r="C34" i="235"/>
  <c r="D9" i="235"/>
  <c r="C9" i="235"/>
  <c r="L7" i="235"/>
  <c r="I7" i="235"/>
  <c r="G7" i="235"/>
  <c r="D22" i="235"/>
  <c r="C32" i="235"/>
  <c r="D7" i="235"/>
  <c r="C7" i="235"/>
  <c r="Y5" i="235"/>
  <c r="AD1" i="235" s="1"/>
  <c r="L4" i="235"/>
  <c r="K47" i="235" s="1"/>
  <c r="E4" i="235"/>
  <c r="A4" i="235"/>
  <c r="Y3" i="235"/>
  <c r="AI1" i="235" s="1"/>
  <c r="A1" i="235"/>
  <c r="L15" i="234"/>
  <c r="I15" i="234"/>
  <c r="G15" i="234"/>
  <c r="E15" i="234"/>
  <c r="L18" i="234" s="1"/>
  <c r="D15" i="234"/>
  <c r="C15" i="234"/>
  <c r="L13" i="234"/>
  <c r="I13" i="234"/>
  <c r="B22" i="234"/>
  <c r="D13" i="234"/>
  <c r="C13" i="234"/>
  <c r="L11" i="234"/>
  <c r="I11" i="234"/>
  <c r="B21" i="234"/>
  <c r="D11" i="234"/>
  <c r="C11" i="234"/>
  <c r="L9" i="234"/>
  <c r="I9" i="234"/>
  <c r="F18" i="234"/>
  <c r="D9" i="234"/>
  <c r="C9" i="234"/>
  <c r="L7" i="234"/>
  <c r="I7" i="234"/>
  <c r="D18" i="234"/>
  <c r="D7" i="234"/>
  <c r="C7" i="234"/>
  <c r="Y5" i="234"/>
  <c r="AK1" i="234" s="1"/>
  <c r="L4" i="234"/>
  <c r="K41" i="234" s="1"/>
  <c r="E4" i="234"/>
  <c r="A4" i="234"/>
  <c r="Y3" i="234"/>
  <c r="A1" i="234"/>
  <c r="L13" i="233"/>
  <c r="I13" i="233"/>
  <c r="B22" i="233"/>
  <c r="D13" i="233"/>
  <c r="C13" i="233"/>
  <c r="L11" i="233"/>
  <c r="I11" i="233"/>
  <c r="B21" i="233"/>
  <c r="D11" i="233"/>
  <c r="C11" i="233"/>
  <c r="L9" i="233"/>
  <c r="I9" i="233"/>
  <c r="F18" i="233"/>
  <c r="D9" i="233"/>
  <c r="C9" i="233"/>
  <c r="L7" i="233"/>
  <c r="I7" i="233"/>
  <c r="B19" i="233"/>
  <c r="D7" i="233"/>
  <c r="C7" i="233"/>
  <c r="Y5" i="233"/>
  <c r="AJ1" i="233" s="1"/>
  <c r="AI1" i="233"/>
  <c r="M4" i="233"/>
  <c r="K41" i="233" s="1"/>
  <c r="E4" i="233"/>
  <c r="A4" i="233"/>
  <c r="Y3" i="233"/>
  <c r="A1" i="233"/>
  <c r="L11" i="232"/>
  <c r="I11" i="232"/>
  <c r="G11" i="232"/>
  <c r="E11" i="232"/>
  <c r="H18" i="232" s="1"/>
  <c r="D11" i="232"/>
  <c r="C11" i="232"/>
  <c r="L9" i="232"/>
  <c r="I9" i="232"/>
  <c r="G9" i="232"/>
  <c r="E9" i="232"/>
  <c r="F18" i="232" s="1"/>
  <c r="D9" i="232"/>
  <c r="C9" i="232"/>
  <c r="L7" i="232"/>
  <c r="I7" i="232"/>
  <c r="G7" i="232"/>
  <c r="E7" i="232"/>
  <c r="D18" i="232" s="1"/>
  <c r="D7" i="232"/>
  <c r="C7" i="232"/>
  <c r="Y5" i="232"/>
  <c r="AF1" i="232" s="1"/>
  <c r="L4" i="232"/>
  <c r="K41" i="232" s="1"/>
  <c r="E4" i="232"/>
  <c r="A4" i="232"/>
  <c r="Y3" i="232"/>
  <c r="A1" i="232"/>
  <c r="I9" i="10"/>
  <c r="L21" i="197"/>
  <c r="G21" i="197"/>
  <c r="J30" i="197"/>
  <c r="F43" i="197"/>
  <c r="D21" i="197"/>
  <c r="C21" i="197"/>
  <c r="R47" i="197"/>
  <c r="E47" i="197" s="1"/>
  <c r="L19" i="197"/>
  <c r="I19" i="197"/>
  <c r="G19" i="197"/>
  <c r="B33" i="197"/>
  <c r="D19" i="197"/>
  <c r="C19" i="197"/>
  <c r="L17" i="197"/>
  <c r="I17" i="197"/>
  <c r="G17" i="197"/>
  <c r="B32" i="197"/>
  <c r="D17" i="197"/>
  <c r="C17" i="197"/>
  <c r="L15" i="197"/>
  <c r="I15" i="197"/>
  <c r="G15" i="197"/>
  <c r="D30" i="197"/>
  <c r="D15" i="197"/>
  <c r="C15" i="197"/>
  <c r="L13" i="197"/>
  <c r="I13" i="197"/>
  <c r="G13" i="197"/>
  <c r="J24" i="197"/>
  <c r="D13" i="197"/>
  <c r="C13" i="197"/>
  <c r="L11" i="197"/>
  <c r="I11" i="197"/>
  <c r="G11" i="197"/>
  <c r="B27" i="197"/>
  <c r="D11" i="197"/>
  <c r="C11" i="197"/>
  <c r="L9" i="197"/>
  <c r="I9" i="197"/>
  <c r="G9" i="197"/>
  <c r="F24" i="197"/>
  <c r="D9" i="197"/>
  <c r="C9" i="197"/>
  <c r="L7" i="197"/>
  <c r="I7" i="197"/>
  <c r="G7" i="197"/>
  <c r="D24" i="197"/>
  <c r="D7" i="197"/>
  <c r="C7" i="197"/>
  <c r="Y5" i="197"/>
  <c r="L4" i="197"/>
  <c r="K53" i="197" s="1"/>
  <c r="E4" i="197"/>
  <c r="A4" i="197"/>
  <c r="Y3" i="197"/>
  <c r="AJ1" i="197" s="1"/>
  <c r="E2" i="197"/>
  <c r="AI1" i="197"/>
  <c r="A1" i="197"/>
  <c r="I68" i="38"/>
  <c r="G68" i="38"/>
  <c r="F68" i="38"/>
  <c r="E68" i="38"/>
  <c r="I64" i="38"/>
  <c r="G64" i="38"/>
  <c r="F64" i="38"/>
  <c r="E64" i="38"/>
  <c r="I60" i="38"/>
  <c r="G60" i="38"/>
  <c r="F60" i="38"/>
  <c r="E60" i="38"/>
  <c r="I56" i="38"/>
  <c r="G56" i="38"/>
  <c r="F56" i="38"/>
  <c r="E56" i="38"/>
  <c r="I52" i="38"/>
  <c r="G52" i="38"/>
  <c r="F52" i="38"/>
  <c r="E52" i="38"/>
  <c r="I48" i="38"/>
  <c r="G48" i="38"/>
  <c r="F48" i="38"/>
  <c r="E48" i="38"/>
  <c r="I44" i="38"/>
  <c r="G44" i="38"/>
  <c r="F44" i="38"/>
  <c r="E44" i="38"/>
  <c r="I40" i="38"/>
  <c r="G40" i="38"/>
  <c r="F40" i="38"/>
  <c r="E40" i="38"/>
  <c r="I36" i="38"/>
  <c r="G36" i="38"/>
  <c r="F36" i="38"/>
  <c r="E36" i="38"/>
  <c r="I32" i="38"/>
  <c r="G32" i="38"/>
  <c r="F32" i="38"/>
  <c r="E32" i="38"/>
  <c r="I28" i="38"/>
  <c r="G28" i="38"/>
  <c r="F28" i="38"/>
  <c r="E28" i="38"/>
  <c r="I24" i="38"/>
  <c r="G24" i="38"/>
  <c r="F24" i="38"/>
  <c r="E24" i="38"/>
  <c r="I20" i="38"/>
  <c r="G20" i="38"/>
  <c r="F20" i="38"/>
  <c r="E20" i="38"/>
  <c r="I16" i="38"/>
  <c r="G16" i="38"/>
  <c r="F16" i="38"/>
  <c r="E16" i="38"/>
  <c r="I12" i="38"/>
  <c r="G12" i="38"/>
  <c r="F12" i="38"/>
  <c r="E12" i="38"/>
  <c r="I8" i="38"/>
  <c r="G8" i="38"/>
  <c r="F8" i="38"/>
  <c r="E8" i="38"/>
  <c r="B67" i="38"/>
  <c r="B63" i="38"/>
  <c r="B59" i="38"/>
  <c r="B55" i="38"/>
  <c r="B51" i="38"/>
  <c r="B47" i="38"/>
  <c r="B43" i="38"/>
  <c r="B39" i="38"/>
  <c r="B35" i="38"/>
  <c r="B31" i="38"/>
  <c r="B27" i="38"/>
  <c r="B23" i="38"/>
  <c r="B19" i="38"/>
  <c r="B15" i="38"/>
  <c r="B11" i="38"/>
  <c r="B7" i="38"/>
  <c r="B35" i="81"/>
  <c r="B31" i="81"/>
  <c r="B27" i="81"/>
  <c r="B23" i="81"/>
  <c r="B19" i="81"/>
  <c r="B15" i="81"/>
  <c r="B11" i="81"/>
  <c r="B7" i="81"/>
  <c r="I36" i="81"/>
  <c r="G36" i="81"/>
  <c r="F36" i="81"/>
  <c r="E36" i="81"/>
  <c r="I32" i="81"/>
  <c r="G32" i="81"/>
  <c r="F32" i="81"/>
  <c r="E32" i="81"/>
  <c r="I28" i="81"/>
  <c r="G28" i="81"/>
  <c r="F28" i="81"/>
  <c r="E28" i="81"/>
  <c r="I24" i="81"/>
  <c r="G24" i="81"/>
  <c r="F24" i="81"/>
  <c r="E24" i="81"/>
  <c r="I20" i="81"/>
  <c r="E20" i="81"/>
  <c r="I16" i="81"/>
  <c r="E16" i="81"/>
  <c r="I12" i="81"/>
  <c r="E12" i="81"/>
  <c r="I8" i="81"/>
  <c r="E8" i="81"/>
  <c r="I9" i="85"/>
  <c r="P22" i="2"/>
  <c r="U8" i="38"/>
  <c r="P23" i="2"/>
  <c r="P24" i="2"/>
  <c r="U10" i="335"/>
  <c r="P25" i="2"/>
  <c r="U11" i="336" s="1"/>
  <c r="P26" i="2"/>
  <c r="P27" i="2"/>
  <c r="U13" i="10" s="1"/>
  <c r="U13" i="311"/>
  <c r="P28" i="2"/>
  <c r="U14" i="325"/>
  <c r="U14" i="302"/>
  <c r="P29" i="2"/>
  <c r="U15" i="85" s="1"/>
  <c r="Y3" i="10"/>
  <c r="Q6" i="10" s="1"/>
  <c r="Y5" i="10"/>
  <c r="K6" i="10"/>
  <c r="O6" i="10"/>
  <c r="Y3" i="85"/>
  <c r="Y5" i="85"/>
  <c r="F6" i="85"/>
  <c r="K6" i="85"/>
  <c r="M6" i="85"/>
  <c r="AH1" i="85"/>
  <c r="L11" i="89"/>
  <c r="L9" i="89"/>
  <c r="L7" i="89"/>
  <c r="L13" i="88"/>
  <c r="L11" i="88"/>
  <c r="L9" i="88"/>
  <c r="L7" i="88"/>
  <c r="L15" i="87"/>
  <c r="L13" i="87"/>
  <c r="L11" i="87"/>
  <c r="L9" i="87"/>
  <c r="L7" i="87"/>
  <c r="L17" i="90"/>
  <c r="L15" i="90"/>
  <c r="L13" i="90"/>
  <c r="L11" i="90"/>
  <c r="L9" i="90"/>
  <c r="L7" i="90"/>
  <c r="Y5" i="89"/>
  <c r="AK1" i="89" s="1"/>
  <c r="Y3" i="89"/>
  <c r="Y5" i="88"/>
  <c r="Y3" i="88"/>
  <c r="AF1" i="88" s="1"/>
  <c r="Y5" i="87"/>
  <c r="AI1" i="87" s="1"/>
  <c r="Y3" i="87"/>
  <c r="AE1" i="87" s="1"/>
  <c r="AJ1" i="87"/>
  <c r="Y5" i="90"/>
  <c r="AI1" i="90" s="1"/>
  <c r="Y3" i="90"/>
  <c r="Y3" i="86"/>
  <c r="AH1" i="86"/>
  <c r="Y5" i="86"/>
  <c r="L19" i="86"/>
  <c r="L17" i="86"/>
  <c r="L15" i="86"/>
  <c r="L13" i="86"/>
  <c r="L11" i="86"/>
  <c r="L9" i="86"/>
  <c r="L7" i="86"/>
  <c r="R44" i="86"/>
  <c r="E43" i="86" s="1"/>
  <c r="R47" i="90"/>
  <c r="E40" i="90" s="1"/>
  <c r="R79" i="81"/>
  <c r="F73" i="81" s="1"/>
  <c r="G19" i="86"/>
  <c r="J27" i="86"/>
  <c r="D19" i="86"/>
  <c r="C19" i="86"/>
  <c r="B29" i="86"/>
  <c r="B28" i="86"/>
  <c r="H27" i="86"/>
  <c r="B30" i="86"/>
  <c r="F38" i="86"/>
  <c r="F36" i="86"/>
  <c r="F34" i="86"/>
  <c r="L4" i="86"/>
  <c r="K49" i="86" s="1"/>
  <c r="H22" i="86"/>
  <c r="B25" i="86"/>
  <c r="C38" i="86"/>
  <c r="F22" i="86"/>
  <c r="C36" i="86"/>
  <c r="B23" i="86"/>
  <c r="C34" i="86"/>
  <c r="I17" i="86"/>
  <c r="G17" i="86"/>
  <c r="D17" i="86"/>
  <c r="C17" i="86"/>
  <c r="I15" i="86"/>
  <c r="G15" i="86"/>
  <c r="D15" i="86"/>
  <c r="C15" i="86"/>
  <c r="I13" i="86"/>
  <c r="G13" i="86"/>
  <c r="D13" i="86"/>
  <c r="C13" i="86"/>
  <c r="I11" i="86"/>
  <c r="G11" i="86"/>
  <c r="D11" i="86"/>
  <c r="C11" i="86"/>
  <c r="I9" i="86"/>
  <c r="G9" i="86"/>
  <c r="D9" i="86"/>
  <c r="C9" i="86"/>
  <c r="I7" i="86"/>
  <c r="G7" i="86"/>
  <c r="D7" i="86"/>
  <c r="C7" i="86"/>
  <c r="E4" i="86"/>
  <c r="A4" i="86"/>
  <c r="E2" i="86"/>
  <c r="A1" i="86"/>
  <c r="H27" i="90"/>
  <c r="F27" i="90"/>
  <c r="B29" i="90"/>
  <c r="B28" i="90"/>
  <c r="F34" i="90"/>
  <c r="F36" i="90"/>
  <c r="F32" i="90"/>
  <c r="I17" i="90"/>
  <c r="G17" i="90"/>
  <c r="D17" i="90"/>
  <c r="C17" i="90"/>
  <c r="I15" i="90"/>
  <c r="G15" i="90"/>
  <c r="D15" i="90"/>
  <c r="C15" i="90"/>
  <c r="I13" i="90"/>
  <c r="G13" i="90"/>
  <c r="D13" i="90"/>
  <c r="C13" i="90"/>
  <c r="L4" i="90"/>
  <c r="K47" i="90" s="1"/>
  <c r="B25" i="90"/>
  <c r="C36" i="90"/>
  <c r="B24" i="90"/>
  <c r="C34" i="90"/>
  <c r="B23" i="90"/>
  <c r="C32" i="90"/>
  <c r="I11" i="90"/>
  <c r="G11" i="90"/>
  <c r="D11" i="90"/>
  <c r="C11" i="90"/>
  <c r="I9" i="90"/>
  <c r="G9" i="90"/>
  <c r="D9" i="90"/>
  <c r="C9" i="90"/>
  <c r="I7" i="90"/>
  <c r="G7" i="90"/>
  <c r="D7" i="90"/>
  <c r="C7" i="90"/>
  <c r="E4" i="90"/>
  <c r="A4" i="90"/>
  <c r="E2" i="90"/>
  <c r="A1" i="90"/>
  <c r="L18" i="87"/>
  <c r="I15" i="87"/>
  <c r="D15" i="87"/>
  <c r="C15" i="87"/>
  <c r="L4" i="87"/>
  <c r="K41" i="87" s="1"/>
  <c r="B22" i="87"/>
  <c r="H18" i="87"/>
  <c r="B21" i="87"/>
  <c r="B19" i="87"/>
  <c r="J18" i="87"/>
  <c r="I13" i="87"/>
  <c r="D13" i="87"/>
  <c r="C13" i="87"/>
  <c r="I11" i="87"/>
  <c r="D11" i="87"/>
  <c r="C11" i="87"/>
  <c r="I9" i="87"/>
  <c r="D9" i="87"/>
  <c r="C9" i="87"/>
  <c r="I7" i="87"/>
  <c r="D7" i="87"/>
  <c r="C7" i="87"/>
  <c r="E4" i="87"/>
  <c r="A4" i="87"/>
  <c r="E2" i="87"/>
  <c r="A1" i="87"/>
  <c r="B22" i="88"/>
  <c r="I13" i="88"/>
  <c r="D13" i="88"/>
  <c r="C13" i="88"/>
  <c r="M4" i="88"/>
  <c r="K41" i="88"/>
  <c r="B21" i="88"/>
  <c r="B20" i="88"/>
  <c r="B19" i="88"/>
  <c r="I11" i="88"/>
  <c r="D11" i="88"/>
  <c r="C11" i="88"/>
  <c r="I9" i="88"/>
  <c r="D9" i="88"/>
  <c r="C9" i="88"/>
  <c r="I7" i="88"/>
  <c r="D7" i="88"/>
  <c r="C7" i="88"/>
  <c r="E4" i="88"/>
  <c r="A4" i="88"/>
  <c r="E2" i="88"/>
  <c r="A1" i="88"/>
  <c r="L4" i="89"/>
  <c r="K41" i="89"/>
  <c r="E4" i="89"/>
  <c r="I11" i="89"/>
  <c r="G11" i="89"/>
  <c r="E11" i="89"/>
  <c r="B21" i="89" s="1"/>
  <c r="D11" i="89"/>
  <c r="C11" i="89"/>
  <c r="I9" i="89"/>
  <c r="G9" i="89"/>
  <c r="E9" i="89"/>
  <c r="B20" i="89" s="1"/>
  <c r="D9" i="89"/>
  <c r="C9" i="89"/>
  <c r="I7" i="89"/>
  <c r="G7" i="89"/>
  <c r="E7" i="89"/>
  <c r="D18" i="89" s="1"/>
  <c r="D7" i="89"/>
  <c r="C7" i="89"/>
  <c r="A4" i="89"/>
  <c r="E2" i="89"/>
  <c r="A1" i="89"/>
  <c r="I67" i="38"/>
  <c r="E67" i="38"/>
  <c r="I63" i="38"/>
  <c r="G63" i="38"/>
  <c r="E63" i="38"/>
  <c r="I59" i="38"/>
  <c r="E59" i="38"/>
  <c r="I55" i="38"/>
  <c r="E55" i="38"/>
  <c r="I51" i="38"/>
  <c r="E51" i="38"/>
  <c r="I47" i="38"/>
  <c r="E47" i="38"/>
  <c r="I43" i="38"/>
  <c r="E43" i="38"/>
  <c r="I39" i="38"/>
  <c r="E39" i="38"/>
  <c r="I35" i="38"/>
  <c r="G35" i="38"/>
  <c r="E35" i="38"/>
  <c r="I31" i="38"/>
  <c r="E31" i="38"/>
  <c r="I27" i="38"/>
  <c r="G27" i="38"/>
  <c r="E27" i="38"/>
  <c r="I23" i="38"/>
  <c r="E23" i="38"/>
  <c r="I19" i="38"/>
  <c r="E19" i="38"/>
  <c r="I15" i="38"/>
  <c r="E15" i="38"/>
  <c r="I11" i="38"/>
  <c r="G11" i="38"/>
  <c r="E11" i="38"/>
  <c r="I7" i="38"/>
  <c r="E7" i="38"/>
  <c r="I35" i="81"/>
  <c r="E35" i="81"/>
  <c r="I31" i="81"/>
  <c r="E31" i="81"/>
  <c r="I27" i="81"/>
  <c r="E27" i="81"/>
  <c r="I23" i="81"/>
  <c r="E23" i="81"/>
  <c r="I19" i="81"/>
  <c r="E19" i="81"/>
  <c r="I15" i="81"/>
  <c r="E15" i="81"/>
  <c r="I11" i="81"/>
  <c r="E11" i="81"/>
  <c r="I7" i="81"/>
  <c r="E7" i="81"/>
  <c r="R62" i="85"/>
  <c r="F55" i="85" s="1"/>
  <c r="R4" i="85"/>
  <c r="O62" i="85" s="1"/>
  <c r="I21" i="85"/>
  <c r="D21" i="85"/>
  <c r="C21" i="85"/>
  <c r="B21" i="85"/>
  <c r="K20" i="85"/>
  <c r="I19" i="85"/>
  <c r="D19" i="85"/>
  <c r="C19" i="85"/>
  <c r="B19" i="85"/>
  <c r="M18" i="85"/>
  <c r="I17" i="85"/>
  <c r="D17" i="85"/>
  <c r="C17" i="85"/>
  <c r="B17" i="85"/>
  <c r="U16" i="85"/>
  <c r="K16" i="85"/>
  <c r="I15" i="85"/>
  <c r="D15" i="85"/>
  <c r="C15" i="85"/>
  <c r="B15" i="85"/>
  <c r="U14" i="85"/>
  <c r="O14" i="85"/>
  <c r="I13" i="85"/>
  <c r="D13" i="85"/>
  <c r="C13" i="85"/>
  <c r="B13" i="85"/>
  <c r="U12" i="85"/>
  <c r="K12" i="85"/>
  <c r="I11" i="85"/>
  <c r="D11" i="85"/>
  <c r="C11" i="85"/>
  <c r="B11" i="85"/>
  <c r="M10" i="85"/>
  <c r="D9" i="85"/>
  <c r="C9" i="85"/>
  <c r="B9" i="85"/>
  <c r="K8" i="85"/>
  <c r="U7" i="85"/>
  <c r="I7" i="85"/>
  <c r="D7" i="85"/>
  <c r="C7" i="85"/>
  <c r="B7" i="85"/>
  <c r="G4" i="85"/>
  <c r="A4" i="85"/>
  <c r="E2" i="85"/>
  <c r="A1" i="85"/>
  <c r="B5" i="2"/>
  <c r="A5" i="2"/>
  <c r="A1" i="2"/>
  <c r="B9" i="10"/>
  <c r="C9" i="10"/>
  <c r="D9" i="10"/>
  <c r="B11" i="10"/>
  <c r="C11" i="10"/>
  <c r="D11" i="10"/>
  <c r="B13" i="10"/>
  <c r="C13" i="10"/>
  <c r="D13" i="10"/>
  <c r="B15" i="10"/>
  <c r="C15" i="10"/>
  <c r="D15" i="10"/>
  <c r="B17" i="10"/>
  <c r="C17" i="10"/>
  <c r="D17" i="10"/>
  <c r="B19" i="10"/>
  <c r="C19" i="10"/>
  <c r="D19" i="10"/>
  <c r="B21" i="10"/>
  <c r="C21" i="10"/>
  <c r="D21" i="10"/>
  <c r="B23" i="10"/>
  <c r="C23" i="10"/>
  <c r="D23" i="10"/>
  <c r="B25" i="10"/>
  <c r="C25" i="10"/>
  <c r="D25" i="10"/>
  <c r="B27" i="10"/>
  <c r="C27" i="10"/>
  <c r="D27" i="10"/>
  <c r="B29" i="10"/>
  <c r="C29" i="10"/>
  <c r="D29" i="10"/>
  <c r="B31" i="10"/>
  <c r="C31" i="10"/>
  <c r="D31" i="10"/>
  <c r="B33" i="10"/>
  <c r="C33" i="10"/>
  <c r="D33" i="10"/>
  <c r="B35" i="10"/>
  <c r="C35" i="10"/>
  <c r="D35" i="10"/>
  <c r="B37" i="10"/>
  <c r="C37" i="10"/>
  <c r="D37" i="10"/>
  <c r="D7" i="10"/>
  <c r="B7" i="10"/>
  <c r="C7" i="10"/>
  <c r="E2" i="10"/>
  <c r="R4" i="10"/>
  <c r="O57" i="10" s="1"/>
  <c r="I37" i="10"/>
  <c r="K36" i="10"/>
  <c r="I35" i="10"/>
  <c r="M34" i="10"/>
  <c r="I33" i="10"/>
  <c r="K32" i="10"/>
  <c r="I31" i="10"/>
  <c r="O30" i="10"/>
  <c r="I29" i="10"/>
  <c r="K28" i="10"/>
  <c r="I27" i="10"/>
  <c r="M26" i="10"/>
  <c r="I25" i="10"/>
  <c r="K24" i="10"/>
  <c r="I23" i="10"/>
  <c r="Q22" i="10"/>
  <c r="I21" i="10"/>
  <c r="K20" i="10"/>
  <c r="I19" i="10"/>
  <c r="M18" i="10"/>
  <c r="I17" i="10"/>
  <c r="U16" i="10"/>
  <c r="K16" i="10"/>
  <c r="I15" i="10"/>
  <c r="O14" i="10"/>
  <c r="I13" i="10"/>
  <c r="K12" i="10"/>
  <c r="I11" i="10"/>
  <c r="M10" i="10"/>
  <c r="K8" i="10"/>
  <c r="U7" i="10"/>
  <c r="I7" i="10"/>
  <c r="G4" i="10"/>
  <c r="A4" i="10"/>
  <c r="A1" i="10"/>
  <c r="U14" i="10"/>
  <c r="U12" i="10"/>
  <c r="R57" i="10"/>
  <c r="F50" i="10" s="1"/>
  <c r="R4" i="38"/>
  <c r="O79" i="38"/>
  <c r="K65" i="38"/>
  <c r="K64" i="38"/>
  <c r="M62" i="38"/>
  <c r="M61" i="38"/>
  <c r="K58" i="38"/>
  <c r="K57" i="38"/>
  <c r="K56" i="38"/>
  <c r="O54" i="38"/>
  <c r="O53" i="38"/>
  <c r="K50" i="38"/>
  <c r="K49" i="38"/>
  <c r="K48" i="38"/>
  <c r="M46" i="38"/>
  <c r="M45" i="38"/>
  <c r="K41" i="38"/>
  <c r="K40" i="38"/>
  <c r="Q38" i="38"/>
  <c r="Q37" i="38"/>
  <c r="K33" i="38"/>
  <c r="K32" i="38"/>
  <c r="M30" i="38"/>
  <c r="M29" i="38"/>
  <c r="K25" i="38"/>
  <c r="K24" i="38"/>
  <c r="O22" i="38"/>
  <c r="O21" i="38"/>
  <c r="K18" i="38"/>
  <c r="K17" i="38"/>
  <c r="U16" i="38"/>
  <c r="K16" i="38"/>
  <c r="M14" i="38"/>
  <c r="M13" i="38"/>
  <c r="K9" i="38"/>
  <c r="K8" i="38"/>
  <c r="U7" i="38"/>
  <c r="G4" i="38"/>
  <c r="A4" i="38"/>
  <c r="F2" i="38"/>
  <c r="A1" i="38"/>
  <c r="U14" i="38"/>
  <c r="U12" i="38"/>
  <c r="U11" i="38"/>
  <c r="R79" i="38"/>
  <c r="F72" i="38" s="1"/>
  <c r="R4" i="81"/>
  <c r="O79" i="81" s="1"/>
  <c r="Q37" i="81"/>
  <c r="K34" i="81"/>
  <c r="K33" i="81"/>
  <c r="K32" i="81"/>
  <c r="M30" i="81"/>
  <c r="M29" i="81"/>
  <c r="K26" i="81"/>
  <c r="K25" i="81"/>
  <c r="K24" i="81"/>
  <c r="O22" i="81"/>
  <c r="O21" i="81"/>
  <c r="K18" i="81"/>
  <c r="K17" i="81"/>
  <c r="U16" i="81"/>
  <c r="K16" i="81"/>
  <c r="M14" i="81"/>
  <c r="M13" i="81"/>
  <c r="K10" i="81"/>
  <c r="K9" i="81"/>
  <c r="K8" i="81"/>
  <c r="U7" i="81"/>
  <c r="G4" i="81"/>
  <c r="A4" i="81"/>
  <c r="F2" i="81"/>
  <c r="A1" i="81"/>
  <c r="U14" i="81"/>
  <c r="U13" i="81"/>
  <c r="U12" i="81"/>
  <c r="C7" i="81"/>
  <c r="C7" i="38"/>
  <c r="C11" i="81"/>
  <c r="C15" i="81"/>
  <c r="C19" i="81"/>
  <c r="C23" i="81"/>
  <c r="C27" i="81"/>
  <c r="C31" i="81"/>
  <c r="C35" i="81"/>
  <c r="C11" i="38"/>
  <c r="C15" i="38"/>
  <c r="C19" i="38"/>
  <c r="C23" i="38"/>
  <c r="C27" i="38"/>
  <c r="C31" i="38"/>
  <c r="C35" i="38"/>
  <c r="C39" i="38"/>
  <c r="C43" i="38"/>
  <c r="C47" i="38"/>
  <c r="C51" i="38"/>
  <c r="C55" i="38"/>
  <c r="C59" i="38"/>
  <c r="C63" i="38"/>
  <c r="C67" i="38"/>
  <c r="F37" i="197"/>
  <c r="F41" i="197"/>
  <c r="F39" i="197"/>
  <c r="C43" i="197"/>
  <c r="C41" i="197"/>
  <c r="C39" i="197"/>
  <c r="C37" i="197"/>
  <c r="F37" i="237"/>
  <c r="F39" i="237"/>
  <c r="F41" i="237"/>
  <c r="F43" i="237"/>
  <c r="U9" i="326"/>
  <c r="D18" i="328"/>
  <c r="F18" i="328"/>
  <c r="H18" i="328"/>
  <c r="D18" i="329"/>
  <c r="F18" i="329"/>
  <c r="H18" i="329"/>
  <c r="J18" i="329"/>
  <c r="D18" i="330"/>
  <c r="F18" i="330"/>
  <c r="H18" i="330"/>
  <c r="J18" i="330"/>
  <c r="L18" i="330"/>
  <c r="D22" i="331"/>
  <c r="F22" i="331"/>
  <c r="H22" i="331"/>
  <c r="D27" i="331"/>
  <c r="F27" i="331"/>
  <c r="H27" i="331"/>
  <c r="D22" i="332"/>
  <c r="F22" i="332"/>
  <c r="D27" i="332"/>
  <c r="F27" i="332"/>
  <c r="H27" i="332"/>
  <c r="J27" i="332"/>
  <c r="D24" i="333"/>
  <c r="F24" i="333"/>
  <c r="H24" i="333"/>
  <c r="D30" i="333"/>
  <c r="F30" i="333"/>
  <c r="H30" i="333"/>
  <c r="J30" i="333"/>
  <c r="F6" i="334"/>
  <c r="K6" i="334"/>
  <c r="M6" i="334"/>
  <c r="F6" i="335"/>
  <c r="K6" i="335"/>
  <c r="M6" i="335"/>
  <c r="O6" i="335"/>
  <c r="K6" i="336"/>
  <c r="M6" i="336"/>
  <c r="F6" i="337"/>
  <c r="K6" i="337"/>
  <c r="M6" i="337"/>
  <c r="O6" i="337"/>
  <c r="Q6" i="337"/>
  <c r="Q25" i="337"/>
  <c r="Q41" i="337"/>
  <c r="R79" i="345"/>
  <c r="F79" i="322"/>
  <c r="F154" i="322" s="1"/>
  <c r="F78" i="322"/>
  <c r="F153" i="322" s="1"/>
  <c r="F77" i="322"/>
  <c r="F152" i="322" s="1"/>
  <c r="F76" i="322"/>
  <c r="F151" i="322" s="1"/>
  <c r="F75" i="322"/>
  <c r="F150" i="322" s="1"/>
  <c r="F74" i="322"/>
  <c r="F149" i="322" s="1"/>
  <c r="H73" i="322"/>
  <c r="H148" i="322" s="1"/>
  <c r="H72" i="322"/>
  <c r="H147" i="322" s="1"/>
  <c r="D18" i="304"/>
  <c r="F18" i="304"/>
  <c r="F18" i="305"/>
  <c r="H18" i="305"/>
  <c r="J18" i="305"/>
  <c r="D18" i="306"/>
  <c r="F18" i="306"/>
  <c r="H18" i="306"/>
  <c r="L18" i="306"/>
  <c r="D22" i="307"/>
  <c r="F22" i="307"/>
  <c r="H22" i="307"/>
  <c r="D27" i="307"/>
  <c r="F27" i="307"/>
  <c r="H27" i="307"/>
  <c r="F22" i="308"/>
  <c r="H22" i="308"/>
  <c r="D27" i="308"/>
  <c r="H27" i="308"/>
  <c r="J27" i="308"/>
  <c r="D24" i="309"/>
  <c r="F24" i="309"/>
  <c r="H24" i="309"/>
  <c r="J24" i="309"/>
  <c r="D30" i="309"/>
  <c r="F30" i="309"/>
  <c r="H30" i="309"/>
  <c r="J30" i="309"/>
  <c r="F6" i="310"/>
  <c r="K6" i="310"/>
  <c r="M6" i="310"/>
  <c r="F6" i="311"/>
  <c r="K6" i="311"/>
  <c r="M6" i="311"/>
  <c r="O6" i="311"/>
  <c r="F6" i="312"/>
  <c r="K6" i="312"/>
  <c r="M6" i="312"/>
  <c r="O6" i="312"/>
  <c r="Q6" i="312"/>
  <c r="F6" i="313"/>
  <c r="K6" i="313"/>
  <c r="M6" i="313"/>
  <c r="O6" i="313"/>
  <c r="Q6" i="313"/>
  <c r="Q25" i="313"/>
  <c r="Q41" i="313"/>
  <c r="R79" i="320"/>
  <c r="R79" i="321"/>
  <c r="F77" i="321"/>
  <c r="H79" i="298"/>
  <c r="H154" i="298" s="1"/>
  <c r="F79" i="298"/>
  <c r="F154" i="298" s="1"/>
  <c r="H78" i="298"/>
  <c r="H153" i="298" s="1"/>
  <c r="F78" i="298"/>
  <c r="F153" i="298" s="1"/>
  <c r="H77" i="298"/>
  <c r="H152" i="298" s="1"/>
  <c r="F77" i="298"/>
  <c r="F152" i="298"/>
  <c r="H76" i="298"/>
  <c r="H151" i="298" s="1"/>
  <c r="F76" i="298"/>
  <c r="F151" i="298"/>
  <c r="H75" i="298"/>
  <c r="H150" i="298" s="1"/>
  <c r="F75" i="298"/>
  <c r="F150" i="298" s="1"/>
  <c r="H74" i="298"/>
  <c r="H149" i="298" s="1"/>
  <c r="F74" i="298"/>
  <c r="F149" i="298" s="1"/>
  <c r="K73" i="298"/>
  <c r="K148" i="298" s="1"/>
  <c r="H73" i="298"/>
  <c r="H148" i="298"/>
  <c r="F73" i="298"/>
  <c r="F148" i="298" s="1"/>
  <c r="H72" i="298"/>
  <c r="H147" i="298"/>
  <c r="F72" i="298"/>
  <c r="F147" i="298" s="1"/>
  <c r="F18" i="281"/>
  <c r="F27" i="283"/>
  <c r="H27" i="283"/>
  <c r="F6" i="286"/>
  <c r="K6" i="286"/>
  <c r="M6" i="286"/>
  <c r="F6" i="287"/>
  <c r="K6" i="287"/>
  <c r="M6" i="287"/>
  <c r="O6" i="287"/>
  <c r="F6" i="288"/>
  <c r="K6" i="288"/>
  <c r="M6" i="288"/>
  <c r="O6" i="288"/>
  <c r="Q6" i="288"/>
  <c r="F6" i="289"/>
  <c r="K6" i="289"/>
  <c r="M6" i="289"/>
  <c r="O6" i="289"/>
  <c r="Q6" i="289"/>
  <c r="Q25" i="289"/>
  <c r="Q41" i="289"/>
  <c r="R79" i="296"/>
  <c r="R79" i="297"/>
  <c r="F77" i="297"/>
  <c r="F79" i="345"/>
  <c r="F74" i="320"/>
  <c r="F79" i="297"/>
  <c r="F78" i="297"/>
  <c r="F76" i="297"/>
  <c r="F75" i="297"/>
  <c r="F74" i="297"/>
  <c r="F72" i="297"/>
  <c r="F74" i="296"/>
  <c r="B20" i="87"/>
  <c r="F18" i="87"/>
  <c r="F79" i="321"/>
  <c r="AH1" i="87"/>
  <c r="AD1" i="87"/>
  <c r="AK1" i="87"/>
  <c r="AG1" i="87"/>
  <c r="AC1" i="87"/>
  <c r="AJ1" i="89"/>
  <c r="AG1" i="10"/>
  <c r="U12" i="346"/>
  <c r="U12" i="345"/>
  <c r="U12" i="337"/>
  <c r="U12" i="325"/>
  <c r="U12" i="322"/>
  <c r="U12" i="321"/>
  <c r="U12" i="320"/>
  <c r="U12" i="334"/>
  <c r="U12" i="326"/>
  <c r="U12" i="336"/>
  <c r="U12" i="313"/>
  <c r="U12" i="311"/>
  <c r="U12" i="310"/>
  <c r="U12" i="344"/>
  <c r="U12" i="324"/>
  <c r="U12" i="298"/>
  <c r="U12" i="297"/>
  <c r="U12" i="296"/>
  <c r="U12" i="287"/>
  <c r="U12" i="312"/>
  <c r="U12" i="289"/>
  <c r="U12" i="301"/>
  <c r="U12" i="300"/>
  <c r="U12" i="286"/>
  <c r="U12" i="288"/>
  <c r="U12" i="335"/>
  <c r="U12" i="302"/>
  <c r="AD1" i="86"/>
  <c r="AF1" i="86"/>
  <c r="AJ1" i="86"/>
  <c r="AD1" i="88"/>
  <c r="F73" i="321"/>
  <c r="AE1" i="86"/>
  <c r="AD1" i="90"/>
  <c r="AB1" i="88"/>
  <c r="F6" i="10"/>
  <c r="M6" i="10"/>
  <c r="U13" i="38"/>
  <c r="AI1" i="86"/>
  <c r="O6" i="85"/>
  <c r="AC1" i="10"/>
  <c r="U15" i="313"/>
  <c r="U15" i="297"/>
  <c r="U11" i="335"/>
  <c r="U11" i="344"/>
  <c r="U11" i="337"/>
  <c r="U11" i="324"/>
  <c r="U11" i="322"/>
  <c r="U11" i="346"/>
  <c r="U11" i="345"/>
  <c r="U11" i="310"/>
  <c r="U11" i="301"/>
  <c r="U11" i="289"/>
  <c r="U11" i="286"/>
  <c r="U11" i="287"/>
  <c r="AJ1" i="232"/>
  <c r="AH1" i="232"/>
  <c r="AD1" i="232"/>
  <c r="AC1" i="234"/>
  <c r="AI1" i="234"/>
  <c r="AG1" i="235"/>
  <c r="AC1" i="235"/>
  <c r="U11" i="297"/>
  <c r="AF1" i="335"/>
  <c r="AB1" i="335"/>
  <c r="AE1" i="335"/>
  <c r="AD1" i="335"/>
  <c r="AH1" i="335"/>
  <c r="AG1" i="335"/>
  <c r="AC1" i="335"/>
  <c r="U13" i="85"/>
  <c r="U14" i="344"/>
  <c r="U14" i="337"/>
  <c r="U14" i="334"/>
  <c r="U14" i="336"/>
  <c r="U14" i="312"/>
  <c r="U14" i="289"/>
  <c r="AD1" i="197"/>
  <c r="AI1" i="232"/>
  <c r="AC1" i="233"/>
  <c r="AJ1" i="308"/>
  <c r="AF1" i="308"/>
  <c r="AB1" i="308"/>
  <c r="AI1" i="308"/>
  <c r="AD1" i="308"/>
  <c r="AG1" i="308"/>
  <c r="AC1" i="308"/>
  <c r="AH1" i="308"/>
  <c r="AK1" i="309"/>
  <c r="AG1" i="309"/>
  <c r="AC1" i="309"/>
  <c r="AH1" i="309"/>
  <c r="AB1" i="309"/>
  <c r="AJ1" i="309"/>
  <c r="AE1" i="309"/>
  <c r="AD1" i="309"/>
  <c r="AI1" i="309"/>
  <c r="AG1" i="310"/>
  <c r="AC1" i="310"/>
  <c r="AF1" i="310"/>
  <c r="O6" i="310"/>
  <c r="AD1" i="310"/>
  <c r="AH1" i="310"/>
  <c r="AB1" i="310"/>
  <c r="AJ1" i="331"/>
  <c r="AF1" i="331"/>
  <c r="AB1" i="331"/>
  <c r="AI1" i="331"/>
  <c r="AE1" i="331"/>
  <c r="AK1" i="331"/>
  <c r="AC1" i="331"/>
  <c r="AG1" i="331"/>
  <c r="AH1" i="331"/>
  <c r="AD1" i="331"/>
  <c r="U13" i="344"/>
  <c r="U13" i="337"/>
  <c r="U13" i="335"/>
  <c r="U13" i="320"/>
  <c r="U13" i="312"/>
  <c r="U13" i="310"/>
  <c r="U13" i="298"/>
  <c r="U13" i="297"/>
  <c r="U13" i="296"/>
  <c r="U13" i="289"/>
  <c r="U13" i="325"/>
  <c r="U13" i="287"/>
  <c r="AH1" i="234"/>
  <c r="AH1" i="235"/>
  <c r="AJ1" i="237"/>
  <c r="AF1" i="237"/>
  <c r="AK1" i="280"/>
  <c r="AG1" i="280"/>
  <c r="AC1" i="280"/>
  <c r="AB1" i="280"/>
  <c r="AJ1" i="280"/>
  <c r="AE1" i="280"/>
  <c r="AE1" i="286"/>
  <c r="AH1" i="286"/>
  <c r="AC1" i="286"/>
  <c r="AF1" i="286"/>
  <c r="AK1" i="305"/>
  <c r="AG1" i="305"/>
  <c r="AC1" i="305"/>
  <c r="AH1" i="305"/>
  <c r="AB1" i="305"/>
  <c r="AJ1" i="305"/>
  <c r="AE1" i="305"/>
  <c r="AI1" i="305"/>
  <c r="AD1" i="305"/>
  <c r="AH1" i="306"/>
  <c r="AC1" i="306"/>
  <c r="AD1" i="306"/>
  <c r="AI1" i="306"/>
  <c r="AK1" i="306"/>
  <c r="U11" i="321"/>
  <c r="AB1" i="197"/>
  <c r="AH1" i="233"/>
  <c r="AD1" i="233"/>
  <c r="AF1" i="233"/>
  <c r="AB1" i="233"/>
  <c r="AB1" i="234"/>
  <c r="AJ1" i="235"/>
  <c r="AK1" i="236"/>
  <c r="AI1" i="236"/>
  <c r="AE1" i="236"/>
  <c r="AD1" i="280"/>
  <c r="AI1" i="281"/>
  <c r="AH1" i="281"/>
  <c r="AE1" i="285"/>
  <c r="AK1" i="285"/>
  <c r="AF1" i="285"/>
  <c r="AC1" i="285"/>
  <c r="AB1" i="286"/>
  <c r="AH1" i="287"/>
  <c r="AD1" i="287"/>
  <c r="AG1" i="287"/>
  <c r="AB1" i="287"/>
  <c r="AE1" i="287"/>
  <c r="AF1" i="283"/>
  <c r="AH1" i="284"/>
  <c r="AF1" i="289"/>
  <c r="AB1" i="289"/>
  <c r="F25" i="300"/>
  <c r="E40" i="307"/>
  <c r="E41" i="307"/>
  <c r="Q57" i="313"/>
  <c r="AF1" i="313"/>
  <c r="AH1" i="283"/>
  <c r="AD1" i="283"/>
  <c r="AE1" i="288"/>
  <c r="AD1" i="289"/>
  <c r="F43" i="302"/>
  <c r="F42" i="302"/>
  <c r="AH1" i="307"/>
  <c r="AC1" i="307"/>
  <c r="AK1" i="307"/>
  <c r="E47" i="309"/>
  <c r="E46" i="309"/>
  <c r="F55" i="310"/>
  <c r="F56" i="310"/>
  <c r="AJ1" i="332"/>
  <c r="AF1" i="332"/>
  <c r="AB1" i="332"/>
  <c r="AI1" i="332"/>
  <c r="AE1" i="332"/>
  <c r="AK1" i="332"/>
  <c r="AC1" i="332"/>
  <c r="AG1" i="332"/>
  <c r="AH1" i="332"/>
  <c r="F55" i="334"/>
  <c r="F56" i="334"/>
  <c r="AH1" i="337"/>
  <c r="AD1" i="337"/>
  <c r="AG1" i="337"/>
  <c r="AC1" i="337"/>
  <c r="Q57" i="337"/>
  <c r="AE1" i="337"/>
  <c r="AF1" i="337"/>
  <c r="AD1" i="304"/>
  <c r="AE1" i="306"/>
  <c r="AE1" i="307"/>
  <c r="AG1" i="312"/>
  <c r="AC1" i="312"/>
  <c r="AH1" i="313"/>
  <c r="F74" i="313"/>
  <c r="F77" i="313"/>
  <c r="F28" i="325"/>
  <c r="F26" i="325"/>
  <c r="AK1" i="329"/>
  <c r="AG1" i="329"/>
  <c r="AC1" i="329"/>
  <c r="AJ1" i="329"/>
  <c r="AF1" i="329"/>
  <c r="AB1" i="329"/>
  <c r="AE1" i="329"/>
  <c r="AI1" i="329"/>
  <c r="AI1" i="304"/>
  <c r="AE1" i="304"/>
  <c r="AJ1" i="306"/>
  <c r="AF1" i="306"/>
  <c r="AB1" i="306"/>
  <c r="AJ1" i="307"/>
  <c r="AF1" i="307"/>
  <c r="AB1" i="307"/>
  <c r="AF1" i="311"/>
  <c r="AB1" i="311"/>
  <c r="H80" i="313"/>
  <c r="H78" i="313"/>
  <c r="H76" i="313"/>
  <c r="H74" i="313"/>
  <c r="E43" i="332"/>
  <c r="E42" i="332"/>
  <c r="AK1" i="333"/>
  <c r="AG1" i="333"/>
  <c r="AC1" i="333"/>
  <c r="AJ1" i="333"/>
  <c r="AF1" i="333"/>
  <c r="AB1" i="333"/>
  <c r="AI1" i="333"/>
  <c r="AE1" i="333"/>
  <c r="F53" i="335"/>
  <c r="F52" i="335"/>
  <c r="F51" i="335"/>
  <c r="E47" i="333"/>
  <c r="E46" i="333"/>
  <c r="F75" i="337"/>
  <c r="AJ1" i="330"/>
  <c r="AF1" i="330"/>
  <c r="AB1" i="330"/>
  <c r="AI1" i="330"/>
  <c r="AE1" i="330"/>
  <c r="H80" i="337"/>
  <c r="H78" i="337"/>
  <c r="H76" i="337"/>
  <c r="H74" i="337"/>
  <c r="F80" i="337"/>
  <c r="F78" i="337"/>
  <c r="F76" i="337"/>
  <c r="F74" i="337"/>
  <c r="AD1" i="328"/>
  <c r="AB1" i="334"/>
  <c r="AB1" i="336"/>
  <c r="F75" i="336"/>
  <c r="F78" i="345"/>
  <c r="F76" i="321"/>
  <c r="F72" i="345"/>
  <c r="F75" i="321"/>
  <c r="F72" i="321"/>
  <c r="F73" i="296"/>
  <c r="F73" i="297"/>
  <c r="F73" i="345"/>
  <c r="AB1" i="90"/>
  <c r="AC1" i="197"/>
  <c r="AE1" i="233"/>
  <c r="D18" i="87"/>
  <c r="AF1" i="87"/>
  <c r="AE1" i="197"/>
  <c r="AG1" i="233"/>
  <c r="AK1" i="233"/>
  <c r="AB1" i="87"/>
  <c r="AG1" i="232"/>
  <c r="AG1" i="237"/>
  <c r="AG1" i="281"/>
  <c r="AG1" i="283"/>
  <c r="AE1" i="284"/>
  <c r="AC1" i="288"/>
  <c r="AE1" i="289"/>
  <c r="AH1" i="289"/>
  <c r="AC1" i="284"/>
  <c r="AB1" i="288"/>
  <c r="F78" i="312"/>
  <c r="F74" i="312"/>
  <c r="F27" i="301"/>
  <c r="AF1" i="304"/>
  <c r="AD1" i="307"/>
  <c r="AH1" i="311"/>
  <c r="F52" i="311"/>
  <c r="AB1" i="312"/>
  <c r="AH1" i="312"/>
  <c r="F76" i="312"/>
  <c r="E41" i="331"/>
  <c r="E40" i="331"/>
  <c r="AC1" i="334"/>
  <c r="AI1" i="307"/>
  <c r="AC1" i="311"/>
  <c r="AD1" i="312"/>
  <c r="F72" i="312"/>
  <c r="F77" i="312"/>
  <c r="AE1" i="313"/>
  <c r="F78" i="336"/>
  <c r="F73" i="336"/>
  <c r="F77" i="336"/>
  <c r="F72" i="336"/>
  <c r="F79" i="336"/>
  <c r="F74" i="336"/>
  <c r="F73" i="312"/>
  <c r="F79" i="312"/>
  <c r="F25" i="325"/>
  <c r="F27" i="325"/>
  <c r="AE1" i="334"/>
  <c r="AD1" i="334"/>
  <c r="AF1" i="334"/>
  <c r="AG1" i="334"/>
  <c r="F73" i="313"/>
  <c r="F76" i="313"/>
  <c r="F80" i="313"/>
  <c r="AB1" i="328"/>
  <c r="AG1" i="328"/>
  <c r="AE1" i="336"/>
  <c r="H73" i="337"/>
  <c r="H79" i="337"/>
  <c r="H75" i="313"/>
  <c r="AF1" i="328"/>
  <c r="AG1" i="336"/>
  <c r="H75" i="337"/>
  <c r="H22" i="283"/>
  <c r="D27" i="283"/>
  <c r="F22" i="283"/>
  <c r="D22" i="283"/>
  <c r="F76" i="288"/>
  <c r="F73" i="288"/>
  <c r="F79" i="288"/>
  <c r="F75" i="288"/>
  <c r="F78" i="288"/>
  <c r="H18" i="281"/>
  <c r="F55" i="286"/>
  <c r="F74" i="288"/>
  <c r="F77" i="288"/>
  <c r="H30" i="285"/>
  <c r="F51" i="287"/>
  <c r="F52" i="287"/>
  <c r="F30" i="285"/>
  <c r="H24" i="285"/>
  <c r="D18" i="281"/>
  <c r="E43" i="284"/>
  <c r="F24" i="285"/>
  <c r="H18" i="280"/>
  <c r="F50" i="287"/>
  <c r="D30" i="285"/>
  <c r="D24" i="285"/>
  <c r="B21" i="232"/>
  <c r="H27" i="235"/>
  <c r="B23" i="234"/>
  <c r="B23" i="235"/>
  <c r="B24" i="235"/>
  <c r="B25" i="235"/>
  <c r="B28" i="235"/>
  <c r="B29" i="235"/>
  <c r="B19" i="232"/>
  <c r="E41" i="235"/>
  <c r="H27" i="236"/>
  <c r="B20" i="233"/>
  <c r="D24" i="237"/>
  <c r="J18" i="233"/>
  <c r="B19" i="234"/>
  <c r="J18" i="234"/>
  <c r="D30" i="237"/>
  <c r="H22" i="236"/>
  <c r="H18" i="233"/>
  <c r="E47" i="237"/>
  <c r="D18" i="233"/>
  <c r="H30" i="237"/>
  <c r="J30" i="237"/>
  <c r="H24" i="237"/>
  <c r="F22" i="236"/>
  <c r="F24" i="237"/>
  <c r="D22" i="236"/>
  <c r="B20" i="234"/>
  <c r="H18" i="234"/>
  <c r="F30" i="237"/>
  <c r="B25" i="197"/>
  <c r="F72" i="81"/>
  <c r="B28" i="197"/>
  <c r="F76" i="38"/>
  <c r="B34" i="197"/>
  <c r="F75" i="81"/>
  <c r="F73" i="38"/>
  <c r="E46" i="197"/>
  <c r="D27" i="90"/>
  <c r="F27" i="86"/>
  <c r="D18" i="88"/>
  <c r="H24" i="197"/>
  <c r="H22" i="90"/>
  <c r="J18" i="88"/>
  <c r="F30" i="197"/>
  <c r="B30" i="90"/>
  <c r="F22" i="90"/>
  <c r="F18" i="88"/>
  <c r="B31" i="197"/>
  <c r="D22" i="86"/>
  <c r="B26" i="197"/>
  <c r="B24" i="86"/>
  <c r="H18" i="88"/>
  <c r="H30" i="197"/>
  <c r="B23" i="87"/>
  <c r="B31" i="86"/>
  <c r="D22" i="90"/>
  <c r="D27" i="86"/>
  <c r="U15" i="321"/>
  <c r="U15" i="334"/>
  <c r="U15" i="320"/>
  <c r="U15" i="81"/>
  <c r="U15" i="335"/>
  <c r="U15" i="336"/>
  <c r="U15" i="38"/>
  <c r="U15" i="324"/>
  <c r="U15" i="346"/>
  <c r="U15" i="300"/>
  <c r="U15" i="296"/>
  <c r="U14" i="286"/>
  <c r="U14" i="346"/>
  <c r="U14" i="345"/>
  <c r="U14" i="311"/>
  <c r="U14" i="310"/>
  <c r="U14" i="335"/>
  <c r="U14" i="313"/>
  <c r="U14" i="288"/>
  <c r="U14" i="320"/>
  <c r="U14" i="301"/>
  <c r="U14" i="326"/>
  <c r="U14" i="296"/>
  <c r="U14" i="321"/>
  <c r="U14" i="297"/>
  <c r="U14" i="322"/>
  <c r="U14" i="287"/>
  <c r="U14" i="298"/>
  <c r="U13" i="346"/>
  <c r="U13" i="302"/>
  <c r="U13" i="336"/>
  <c r="U13" i="301"/>
  <c r="U13" i="286"/>
  <c r="U13" i="288"/>
  <c r="U13" i="313"/>
  <c r="U10" i="325"/>
  <c r="U10" i="313"/>
  <c r="U10" i="337"/>
  <c r="U10" i="287"/>
  <c r="U10" i="345"/>
  <c r="U10" i="296"/>
  <c r="U10" i="346"/>
  <c r="U10" i="297"/>
  <c r="U10" i="334"/>
  <c r="U10" i="320"/>
  <c r="U10" i="286"/>
  <c r="U10" i="288"/>
  <c r="U10" i="300"/>
  <c r="U10" i="321"/>
  <c r="U10" i="289"/>
  <c r="U10" i="301"/>
  <c r="U10" i="322"/>
  <c r="U10" i="81"/>
  <c r="U10" i="85"/>
  <c r="U10" i="344"/>
  <c r="U10" i="310"/>
  <c r="U10" i="312"/>
  <c r="U10" i="10"/>
  <c r="U10" i="324"/>
  <c r="U10" i="298"/>
  <c r="U10" i="336"/>
  <c r="U10" i="302"/>
  <c r="U10" i="311"/>
  <c r="U10" i="326"/>
  <c r="U10" i="38"/>
  <c r="U9" i="296"/>
  <c r="U9" i="38"/>
  <c r="U9" i="289"/>
  <c r="U9" i="311"/>
  <c r="U9" i="310"/>
  <c r="U9" i="334"/>
  <c r="U9" i="288"/>
  <c r="U9" i="324"/>
  <c r="U9" i="81"/>
  <c r="U9" i="344"/>
  <c r="U9" i="301"/>
  <c r="U9" i="85"/>
  <c r="U9" i="10"/>
  <c r="U9" i="337"/>
  <c r="U9" i="321"/>
  <c r="U9" i="300"/>
  <c r="U9" i="302"/>
  <c r="U9" i="336"/>
  <c r="U9" i="320"/>
  <c r="U9" i="298"/>
  <c r="U9" i="345"/>
  <c r="U9" i="287"/>
  <c r="U9" i="322"/>
  <c r="U9" i="286"/>
  <c r="U9" i="335"/>
  <c r="U9" i="313"/>
  <c r="U9" i="297"/>
  <c r="U8" i="336"/>
  <c r="U8" i="325"/>
  <c r="U8" i="320"/>
  <c r="U8" i="310"/>
  <c r="U8" i="298"/>
  <c r="U8" i="288"/>
  <c r="U8" i="345"/>
  <c r="U8" i="335"/>
  <c r="U8" i="324"/>
  <c r="U8" i="313"/>
  <c r="U8" i="302"/>
  <c r="U8" i="297"/>
  <c r="U8" i="287"/>
  <c r="U8" i="346"/>
  <c r="U8" i="81"/>
  <c r="U8" i="337"/>
  <c r="U8" i="326"/>
  <c r="U8" i="321"/>
  <c r="U8" i="311"/>
  <c r="U8" i="300"/>
  <c r="U8" i="289"/>
  <c r="U8" i="10"/>
  <c r="U8" i="344"/>
  <c r="U8" i="334"/>
  <c r="U8" i="322"/>
  <c r="U8" i="312"/>
  <c r="U8" i="301"/>
  <c r="U8" i="296"/>
  <c r="U8" i="286"/>
  <c r="U8" i="85"/>
  <c r="H18" i="89" l="1"/>
  <c r="E42" i="236"/>
  <c r="J27" i="236"/>
  <c r="E41" i="90"/>
  <c r="J24" i="237"/>
  <c r="B20" i="232"/>
  <c r="F77" i="289"/>
  <c r="H73" i="289"/>
  <c r="H27" i="284"/>
  <c r="B19" i="89"/>
  <c r="F73" i="289"/>
  <c r="H78" i="289"/>
  <c r="B20" i="280"/>
  <c r="F18" i="89"/>
  <c r="F56" i="85"/>
  <c r="D27" i="236"/>
  <c r="D18" i="280"/>
  <c r="H80" i="289"/>
  <c r="F78" i="38"/>
  <c r="F74" i="289"/>
  <c r="E42" i="86"/>
  <c r="F75" i="38"/>
  <c r="F79" i="38"/>
  <c r="F75" i="289"/>
  <c r="H79" i="289"/>
  <c r="J30" i="285"/>
  <c r="B23" i="284"/>
  <c r="J24" i="285"/>
  <c r="H77" i="289"/>
  <c r="F77" i="38"/>
  <c r="F74" i="38"/>
  <c r="F76" i="289"/>
  <c r="F79" i="289"/>
  <c r="H74" i="289"/>
  <c r="F22" i="284"/>
  <c r="B25" i="284"/>
  <c r="D27" i="284"/>
  <c r="B29" i="284"/>
  <c r="AE1" i="85"/>
  <c r="AC1" i="85"/>
  <c r="AF1" i="85"/>
  <c r="AB1" i="85"/>
  <c r="AJ1" i="281"/>
  <c r="B29" i="308"/>
  <c r="F27" i="308"/>
  <c r="U15" i="345"/>
  <c r="U15" i="287"/>
  <c r="U15" i="312"/>
  <c r="F51" i="10"/>
  <c r="AB1" i="281"/>
  <c r="U15" i="344"/>
  <c r="AF1" i="281"/>
  <c r="AC1" i="236"/>
  <c r="AD1" i="237"/>
  <c r="AK1" i="235"/>
  <c r="AB1" i="232"/>
  <c r="U11" i="298"/>
  <c r="U11" i="302"/>
  <c r="U11" i="334"/>
  <c r="U15" i="337"/>
  <c r="AC1" i="90"/>
  <c r="AC1" i="88"/>
  <c r="AH1" i="88"/>
  <c r="AB1" i="89"/>
  <c r="F77" i="345"/>
  <c r="F75" i="345"/>
  <c r="AC1" i="86"/>
  <c r="AK1" i="86"/>
  <c r="AI1" i="88"/>
  <c r="AF1" i="10"/>
  <c r="AB1" i="10"/>
  <c r="AB1" i="236"/>
  <c r="AE1" i="283"/>
  <c r="AC1" i="283"/>
  <c r="AJ1" i="283"/>
  <c r="AI1" i="283"/>
  <c r="AF1" i="284"/>
  <c r="AJ1" i="284"/>
  <c r="AG1" i="284"/>
  <c r="AB1" i="284"/>
  <c r="AH1" i="304"/>
  <c r="AG1" i="304"/>
  <c r="AC1" i="304"/>
  <c r="AB1" i="304"/>
  <c r="H79" i="322"/>
  <c r="H154" i="322" s="1"/>
  <c r="H78" i="322"/>
  <c r="H153" i="322" s="1"/>
  <c r="H77" i="322"/>
  <c r="H152" i="322" s="1"/>
  <c r="H76" i="322"/>
  <c r="H151" i="322" s="1"/>
  <c r="H75" i="322"/>
  <c r="H150" i="322" s="1"/>
  <c r="H74" i="322"/>
  <c r="H149" i="322" s="1"/>
  <c r="K73" i="322"/>
  <c r="K148" i="322" s="1"/>
  <c r="F73" i="322"/>
  <c r="F148" i="322" s="1"/>
  <c r="F72" i="322"/>
  <c r="F147" i="322" s="1"/>
  <c r="F43" i="326"/>
  <c r="F41" i="326"/>
  <c r="F42" i="326"/>
  <c r="F40" i="326"/>
  <c r="AD1" i="332"/>
  <c r="B25" i="332"/>
  <c r="H22" i="332"/>
  <c r="B28" i="333"/>
  <c r="J24" i="333"/>
  <c r="Q41" i="336"/>
  <c r="O6" i="336"/>
  <c r="F6" i="336"/>
  <c r="Q6" i="336"/>
  <c r="AF1" i="336"/>
  <c r="AD1" i="336"/>
  <c r="AC1" i="336"/>
  <c r="R79" i="346"/>
  <c r="R79" i="344"/>
  <c r="AG1" i="89"/>
  <c r="AI1" i="89"/>
  <c r="AH1" i="89"/>
  <c r="AC1" i="89"/>
  <c r="U15" i="326"/>
  <c r="U15" i="325"/>
  <c r="U15" i="322"/>
  <c r="E40" i="283"/>
  <c r="AB1" i="235"/>
  <c r="AE1" i="232"/>
  <c r="AK1" i="232"/>
  <c r="AF1" i="235"/>
  <c r="AE1" i="235"/>
  <c r="AG1" i="234"/>
  <c r="U11" i="296"/>
  <c r="U11" i="320"/>
  <c r="U11" i="311"/>
  <c r="U15" i="288"/>
  <c r="AH1" i="90"/>
  <c r="D18" i="305"/>
  <c r="AD1" i="85"/>
  <c r="AH1" i="197"/>
  <c r="AD1" i="281"/>
  <c r="E46" i="285"/>
  <c r="E47" i="285"/>
  <c r="U13" i="324"/>
  <c r="U13" i="322"/>
  <c r="U13" i="334"/>
  <c r="U15" i="301"/>
  <c r="U15" i="310"/>
  <c r="U15" i="10"/>
  <c r="U15" i="298"/>
  <c r="U15" i="302"/>
  <c r="U15" i="286"/>
  <c r="F53" i="10"/>
  <c r="F74" i="81"/>
  <c r="F27" i="236"/>
  <c r="AG1" i="313"/>
  <c r="AJ1" i="304"/>
  <c r="AC1" i="237"/>
  <c r="F78" i="289"/>
  <c r="AI1" i="280"/>
  <c r="AK1" i="283"/>
  <c r="AD1" i="234"/>
  <c r="AG1" i="197"/>
  <c r="AE1" i="90"/>
  <c r="AK1" i="197"/>
  <c r="F76" i="345"/>
  <c r="F74" i="345"/>
  <c r="AD1" i="313"/>
  <c r="F40" i="302"/>
  <c r="H75" i="289"/>
  <c r="H76" i="289"/>
  <c r="AC1" i="313"/>
  <c r="AD1" i="284"/>
  <c r="U11" i="288"/>
  <c r="AH1" i="285"/>
  <c r="AI1" i="285"/>
  <c r="AK1" i="281"/>
  <c r="AI1" i="237"/>
  <c r="AG1" i="236"/>
  <c r="AJ1" i="234"/>
  <c r="AF1" i="197"/>
  <c r="AB1" i="237"/>
  <c r="AC1" i="232"/>
  <c r="U13" i="326"/>
  <c r="U13" i="300"/>
  <c r="U13" i="321"/>
  <c r="U13" i="345"/>
  <c r="AF1" i="234"/>
  <c r="AE1" i="234"/>
  <c r="U11" i="312"/>
  <c r="U11" i="300"/>
  <c r="U11" i="326"/>
  <c r="U11" i="313"/>
  <c r="U11" i="325"/>
  <c r="U15" i="289"/>
  <c r="AE1" i="10"/>
  <c r="AE1" i="89"/>
  <c r="AG1" i="90"/>
  <c r="AB1" i="86"/>
  <c r="AG1" i="88"/>
  <c r="AF1" i="89"/>
  <c r="AG1" i="86"/>
  <c r="AH1" i="10"/>
  <c r="AD1" i="89"/>
  <c r="F72" i="296"/>
  <c r="F75" i="296"/>
  <c r="J18" i="281"/>
  <c r="F78" i="321"/>
  <c r="F74" i="321"/>
  <c r="AE1" i="88"/>
  <c r="AD1" i="10"/>
  <c r="U9" i="346"/>
  <c r="U9" i="312"/>
  <c r="U9" i="325"/>
  <c r="AF1" i="236"/>
  <c r="AF1" i="280"/>
  <c r="AK1" i="284"/>
  <c r="AF1" i="287"/>
  <c r="AC1" i="287"/>
  <c r="F26" i="301"/>
  <c r="F25" i="301"/>
  <c r="B22" i="306"/>
  <c r="J18" i="306"/>
  <c r="F52" i="10"/>
  <c r="AF1" i="90"/>
  <c r="AC1" i="281"/>
  <c r="U15" i="311"/>
  <c r="AJ1" i="88"/>
  <c r="AK1" i="90"/>
  <c r="AK1" i="88"/>
  <c r="F75" i="320"/>
  <c r="F73" i="320"/>
  <c r="F72" i="320"/>
  <c r="AJ1" i="90"/>
  <c r="AG1" i="85"/>
  <c r="U11" i="85"/>
  <c r="U11" i="81"/>
  <c r="U11" i="10"/>
  <c r="AE1" i="237"/>
  <c r="AK1" i="237"/>
  <c r="AJ1" i="285"/>
  <c r="AG1" i="285"/>
  <c r="AB1" i="285"/>
  <c r="B21" i="304"/>
  <c r="H18" i="304"/>
  <c r="AD1" i="236"/>
  <c r="O6" i="286"/>
  <c r="AH1" i="330"/>
  <c r="AC1" i="330"/>
  <c r="AG1" i="330"/>
  <c r="AD1" i="330"/>
  <c r="AF1" i="288"/>
  <c r="AE1" i="310"/>
  <c r="F25" i="324"/>
  <c r="AI1" i="328"/>
  <c r="AD1" i="329"/>
  <c r="AD1" i="311"/>
  <c r="AE1" i="311"/>
  <c r="F79" i="313"/>
  <c r="F75" i="313"/>
  <c r="F78" i="313"/>
  <c r="AK1" i="328"/>
  <c r="AE1" i="328"/>
  <c r="F79" i="346" l="1"/>
  <c r="F154" i="346" s="1"/>
  <c r="F78" i="346"/>
  <c r="F153" i="346" s="1"/>
  <c r="F77" i="346"/>
  <c r="F152" i="346" s="1"/>
  <c r="F76" i="346"/>
  <c r="F151" i="346" s="1"/>
  <c r="F75" i="346"/>
  <c r="F150" i="346" s="1"/>
  <c r="F74" i="346"/>
  <c r="F149" i="346" s="1"/>
  <c r="H73" i="346"/>
  <c r="H148" i="346" s="1"/>
  <c r="H72" i="346"/>
  <c r="H147" i="346" s="1"/>
  <c r="H79" i="346"/>
  <c r="H154" i="346" s="1"/>
  <c r="H77" i="346"/>
  <c r="H152" i="346" s="1"/>
  <c r="H75" i="346"/>
  <c r="H150" i="346" s="1"/>
  <c r="K73" i="346"/>
  <c r="K148" i="346" s="1"/>
  <c r="F72" i="346"/>
  <c r="F147" i="346" s="1"/>
  <c r="H74" i="346"/>
  <c r="H149" i="346" s="1"/>
  <c r="H78" i="346"/>
  <c r="H153" i="346" s="1"/>
  <c r="H76" i="346"/>
  <c r="H151" i="346" s="1"/>
  <c r="F73" i="346"/>
  <c r="F148" i="346" s="1"/>
  <c r="F75" i="344"/>
  <c r="F73" i="344"/>
  <c r="F74" i="344"/>
  <c r="F72" i="34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D7" authorId="0" shapeId="0" xr:uid="{6628D8E8-0169-4819-AC23-CC5D840B5FEF}">
      <text>
        <r>
          <rPr>
            <b/>
            <sz val="8"/>
            <color indexed="8"/>
            <rFont val="Tahoma"/>
            <family val="2"/>
            <charset val="238"/>
          </rPr>
          <t xml:space="preserve">Before making the draw:
On the Boys Do Draw Prep-sheet did you:
- fill in DA, WC's?
- Sort?
If YES: continue making the draw
Otherwise: return to finish preparations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D7" authorId="0" shapeId="0" xr:uid="{3AECD73C-DDBE-4FD4-B625-002AF2B91D6C}">
      <text>
        <r>
          <rPr>
            <b/>
            <sz val="8"/>
            <color indexed="8"/>
            <rFont val="Tahoma"/>
            <family val="2"/>
            <charset val="238"/>
          </rPr>
          <t xml:space="preserve">TÁBLAKÉSZÍTÉS ELŐTT:
A D ELO táblán:
- kitöltötted a DA, WC, LL, Q értékeket?
- Sorbarendeztél?
Ha IGEN: folytasd a táblakészítést.
Ha NEM: menj vissza és fejezd be az előkészítést!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L6" authorId="0" shapeId="0" xr:uid="{C0DCDDAF-879C-4407-9CBC-AF9621AD54A5}">
      <text>
        <r>
          <rPr>
            <b/>
            <sz val="8"/>
            <color indexed="8"/>
            <rFont val="Tahoma"/>
            <family val="2"/>
          </rPr>
          <t>A játékos végső elfogadási státusza:
QA= Direkt elfogadva
WC=Szabad kártyás
Üres=nincs a táblában</t>
        </r>
      </text>
    </comment>
    <comment ref="O6" authorId="0" shapeId="0" xr:uid="{9665605B-1D5C-4812-825D-78137C7879D5}">
      <text>
        <r>
          <rPr>
            <b/>
            <sz val="8"/>
            <color indexed="8"/>
            <rFont val="Tahoma"/>
            <family val="2"/>
            <charset val="238"/>
          </rPr>
          <t>Amikor kész a kiemelési lista töltsd ki a kiemeléseket 1,2,3,4,…
A ki nem emelteknél hagyd üresen!</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ECFE6A4F-586B-424D-8164-E8386A1B6BF1}">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A475FE51-B2B0-49D3-A79C-055334D2EE06}">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8E9EEF63-AE78-4C99-B9ED-0999F953FAE0}">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N6" authorId="0" shapeId="0" xr:uid="{D92FBEF6-E275-4DFD-8167-723FB58A27F1}">
      <text>
        <r>
          <rPr>
            <b/>
            <sz val="8"/>
            <color indexed="8"/>
            <rFont val="Tahoma"/>
            <family val="2"/>
          </rPr>
          <t>Játékos végső elfogadási státusza:
DA= Főtáblára elfogadva
WC=Szabadkártyás
SE=Különleges státusz
Q=Selejtezőből
LL=Szerencsés vesztes
Üres=Nincs a táblán</t>
        </r>
      </text>
    </comment>
    <comment ref="Q6" authorId="0" shapeId="0" xr:uid="{183DA8BC-1A17-4C36-AD34-FBDEB4B410DB}">
      <text>
        <r>
          <rPr>
            <b/>
            <sz val="8"/>
            <color indexed="8"/>
            <rFont val="Tahoma"/>
            <family val="2"/>
            <charset val="238"/>
          </rPr>
          <t>Amikor kész a kiemelési lista töltsd ki a kiemeléseket 1,2,3,4,…
A ki nem emelteknél hagyd üresen!</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6BE1BB97-843F-4B24-B421-B6683747872D}">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B21BDD40-16B5-4836-B30B-4D0384037BDB}">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2E935A4C-8ECA-4EB4-8633-D644FF115FF5}">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12C49178-BB5F-4E51-B9B2-1CDA4F12826D}">
      <text>
        <r>
          <rPr>
            <b/>
            <sz val="8"/>
            <color indexed="8"/>
            <rFont val="Tahoma"/>
            <family val="2"/>
            <charset val="238"/>
          </rPr>
          <t xml:space="preserve">Táblakészítés előtt:
Főtábla élőkészitésnél
- kitöltötted a DA, WC, LL, SE, Q-kat?
- kitöltötted a kiemeléseket?
Ha igen: csinálhatod a táblát.
Ha nem: menj vissza és töltsd ki!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6621AB7A-4316-4CCA-A185-1711E2048FC5}">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D7" authorId="0" shapeId="0" xr:uid="{C48AFB4D-17FE-4F2C-81EB-68C8D5318ADB}">
      <text>
        <r>
          <rPr>
            <b/>
            <sz val="8"/>
            <color indexed="8"/>
            <rFont val="Tahoma"/>
            <family val="2"/>
            <charset val="238"/>
          </rPr>
          <t xml:space="preserve">Before making the draw:
On the Boys Do Draw Prep-sheet did you:
- fill in DA, WC's?
- Sort?
If YES: continue making the draw
Otherwise: return to finish preparations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D7" authorId="0" shapeId="0" xr:uid="{393651ED-CDDE-4F64-BCEE-85BFD3E2716C}">
      <text>
        <r>
          <rPr>
            <b/>
            <sz val="8"/>
            <color indexed="8"/>
            <rFont val="Tahoma"/>
            <family val="2"/>
            <charset val="238"/>
          </rPr>
          <t xml:space="preserve">Before making the draw:
On the Boys Do Draw Prep-sheet did you:
- fill in DA, WC's?
- Sort?
If YES: continue making the draw
Otherwise: return to finish preparations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D7" authorId="0" shapeId="0" xr:uid="{8BFF5B9A-13A6-4239-A789-888283FFDB86}">
      <text>
        <r>
          <rPr>
            <b/>
            <sz val="8"/>
            <color indexed="8"/>
            <rFont val="Tahoma"/>
            <family val="2"/>
            <charset val="238"/>
          </rPr>
          <t xml:space="preserve">TÁBLAKÉSZÍTÉS ELŐTT:
A D ELO táblán:
- kitöltötted a DA, WC, LL, Q értékeket?
- Sorbarendeztél?
Ha IGEN: folytasd a táblakészítést.
Ha NEM: menj vissza és fejezd be az előkészítést!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L6" authorId="0" shapeId="0" xr:uid="{4C0721C1-45C8-48AA-A5E9-0131C470C730}">
      <text>
        <r>
          <rPr>
            <b/>
            <sz val="8"/>
            <color indexed="8"/>
            <rFont val="Tahoma"/>
            <family val="2"/>
          </rPr>
          <t>A játékos végső elfogadási státusza:
QA= Direkt elfogadva
WC=Szabad kártyás
Üres=nincs a táblában</t>
        </r>
      </text>
    </comment>
    <comment ref="O6" authorId="0" shapeId="0" xr:uid="{1F095A54-1C54-49F0-A537-8D258D8DE5A8}">
      <text>
        <r>
          <rPr>
            <b/>
            <sz val="8"/>
            <color indexed="8"/>
            <rFont val="Tahoma"/>
            <family val="2"/>
            <charset val="238"/>
          </rPr>
          <t>Amikor kész a kiemelési lista töltsd ki a kiemeléseket 1,2,3,4,…
A ki nem emelteknél hagyd üresen!</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C8CC952F-800E-44BD-8DEE-A4B202DFD4BC}">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C67FF1C1-764C-4DCE-9B8E-CC7E4084F06E}">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E1065F8-D3AC-4338-BFFB-A2F59A2194D5}">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N6" authorId="0" shapeId="0" xr:uid="{43EE179A-B531-4274-B312-21BD21D9EA09}">
      <text>
        <r>
          <rPr>
            <b/>
            <sz val="8"/>
            <color indexed="8"/>
            <rFont val="Tahoma"/>
            <family val="2"/>
          </rPr>
          <t>Játékos végső elfogadási státusza:
DA= Főtáblára elfogadva
WC=Szabadkártyás
SE=Különleges státusz
Q=Selejtezőből
LL=Szerencsés vesztes
Üres=Nincs a táblán</t>
        </r>
      </text>
    </comment>
    <comment ref="Q6" authorId="0" shapeId="0" xr:uid="{646B1765-3ABA-4CA2-AB43-0A946121CFE5}">
      <text>
        <r>
          <rPr>
            <b/>
            <sz val="8"/>
            <color indexed="8"/>
            <rFont val="Tahoma"/>
            <family val="2"/>
            <charset val="238"/>
          </rPr>
          <t>Amikor kész a kiemelési lista töltsd ki a kiemeléseket 1,2,3,4,…
A ki nem emelteknél hagyd üresen!</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C60B9FD1-B64D-4B16-9F79-6CC673B3E31A}">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B368DCFD-D848-4CE0-8E40-6CC9F7EE7FC3}">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D7" authorId="0" shapeId="0" xr:uid="{8D2E2ACF-AD94-4F4D-BF16-4C4B76B7E873}">
      <text>
        <r>
          <rPr>
            <b/>
            <sz val="8"/>
            <color indexed="8"/>
            <rFont val="Tahoma"/>
            <family val="2"/>
            <charset val="238"/>
          </rPr>
          <t xml:space="preserve">Before making the draw:
On the Boys Do Draw Prep-sheet did you:
- fill in DA, WC's?
- Sort?
If YES: continue making the draw
Otherwise: return to finish preparations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68AF35E1-B821-482C-84DC-B1EA1DCB3069}">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CE06C6FB-F912-49F1-848B-F705AD2FB795}">
      <text>
        <r>
          <rPr>
            <b/>
            <sz val="8"/>
            <color indexed="8"/>
            <rFont val="Tahoma"/>
            <family val="2"/>
            <charset val="238"/>
          </rPr>
          <t xml:space="preserve">Táblakészítés előtt:
Főtábla élőkészitésnél
- kitöltötted a DA, WC, LL, SE, Q-kat?
- kitöltötted a kiemeléseket?
Ha igen: csinálhatod a táblát.
Ha nem: menj vissza és töltsd ki!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D7" authorId="0" shapeId="0" xr:uid="{384113C0-CE2F-40EE-A44D-D3C6BB6511B1}">
      <text>
        <r>
          <rPr>
            <b/>
            <sz val="8"/>
            <color indexed="8"/>
            <rFont val="Tahoma"/>
            <family val="2"/>
            <charset val="238"/>
          </rPr>
          <t xml:space="preserve">Before making the draw:
On the Boys Do Draw Prep-sheet did you:
- fill in DA, WC's?
- Sort?
If YES: continue making the draw
Otherwise: return to finish preparations
</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D7" authorId="0" shapeId="0" xr:uid="{9EFAA9DA-7713-4171-BA6A-F11CD01323BC}">
      <text>
        <r>
          <rPr>
            <b/>
            <sz val="8"/>
            <color indexed="8"/>
            <rFont val="Tahoma"/>
            <family val="2"/>
            <charset val="238"/>
          </rPr>
          <t xml:space="preserve">Before making the draw:
On the Boys Do Draw Prep-sheet did you:
- fill in DA, WC's?
- Sort?
If YES: continue making the draw
Otherwise: return to finish preparations
</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D7" authorId="0" shapeId="0" xr:uid="{CD215627-10E7-4DA2-A7B3-0D384C3F8EAA}">
      <text>
        <r>
          <rPr>
            <b/>
            <sz val="8"/>
            <color indexed="8"/>
            <rFont val="Tahoma"/>
            <family val="2"/>
            <charset val="238"/>
          </rPr>
          <t xml:space="preserve">TÁBLAKÉSZÍTÉS ELŐTT:
A D ELO táblán:
- kitöltötted a DA, WC, LL, Q értékeket?
- Sorbarendeztél?
Ha IGEN: folytasd a táblakészítést.
Ha NEM: menj vissza és fejezd be az előkészítést!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414501EC-EBD3-48D8-8D57-6AB5FA903D76}">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F5ED66AA-3BA1-43F4-B9AB-D2F8D6D113ED}">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843EC934-BC6C-4A23-A4C7-174C0660908E}">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D73CF84C-8C11-4995-92A9-787BC13A1DCD}">
      <text>
        <r>
          <rPr>
            <b/>
            <sz val="8"/>
            <color indexed="8"/>
            <rFont val="Tahoma"/>
            <family val="2"/>
            <charset val="238"/>
          </rPr>
          <t xml:space="preserve">Táblakészítés előtt:
Főtábla élőkészitésnél
- kitöltötted a DA, WC, LL, SE, Q-kat?
- kitöltötted a kiemeléseket?
Ha igen: csinálhatod a táblát.
Ha nem: menj vissza és töltsd ki!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D7" authorId="0" shapeId="0" xr:uid="{BBD34C91-F859-49CD-93BC-47826CEFEE27}">
      <text>
        <r>
          <rPr>
            <b/>
            <sz val="8"/>
            <color indexed="8"/>
            <rFont val="Tahoma"/>
            <family val="2"/>
            <charset val="238"/>
          </rPr>
          <t xml:space="preserve">Before making the draw:
On the Boys Do Draw Prep-sheet did you:
- fill in DA, WC's?
- Sort?
If YES: continue making the draw
Otherwise: return to finish preparations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D7" authorId="0" shapeId="0" xr:uid="{5CC3CB5A-DA62-4C90-BB7D-C79B47DC327A}">
      <text>
        <r>
          <rPr>
            <b/>
            <sz val="8"/>
            <color indexed="8"/>
            <rFont val="Tahoma"/>
            <family val="2"/>
            <charset val="238"/>
          </rPr>
          <t xml:space="preserve">Before making the draw:
On the Boys Do Draw Prep-sheet did you:
- fill in DA, WC's?
- Sort?
If YES: continue making the draw
Otherwise: return to finish preparations
</t>
        </r>
      </text>
    </comment>
  </commentList>
</comments>
</file>

<file path=xl/sharedStrings.xml><?xml version="1.0" encoding="utf-8"?>
<sst xmlns="http://schemas.openxmlformats.org/spreadsheetml/2006/main" count="7080" uniqueCount="686">
  <si>
    <t>Umpire</t>
  </si>
  <si>
    <t>Seed Sort</t>
  </si>
  <si>
    <t>AccSort</t>
  </si>
  <si>
    <t>CU</t>
  </si>
  <si>
    <t>St.</t>
  </si>
  <si>
    <t>Seed</t>
  </si>
  <si>
    <t>#</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</si>
  <si>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</si>
  <si>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</si>
  <si>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</si>
  <si>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</si>
  <si>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</si>
  <si>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</si>
  <si>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</si>
  <si>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</si>
  <si>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</si>
  <si>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</si>
  <si>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</si>
  <si>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</si>
  <si>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</si>
  <si>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</si>
  <si>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</si>
  <si>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</si>
  <si>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</si>
  <si>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</si>
  <si>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</si>
  <si>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</si>
  <si>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</si>
  <si>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</si>
  <si>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</si>
  <si>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</si>
  <si>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</si>
  <si>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</si>
  <si>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</si>
  <si>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</si>
  <si>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</si>
  <si>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</si>
  <si>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</si>
  <si>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</si>
  <si>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</si>
  <si>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</si>
  <si>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</si>
  <si>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</si>
  <si>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</si>
  <si>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</si>
  <si>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</si>
  <si>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</si>
  <si>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</si>
  <si>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</si>
  <si>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</si>
  <si>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</si>
  <si>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</si>
  <si>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</si>
  <si>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</si>
  <si>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</si>
  <si>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</si>
  <si>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</si>
  <si>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</si>
  <si>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</si>
  <si>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</si>
  <si>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</si>
  <si>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</si>
  <si>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</si>
  <si>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</si>
  <si>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</si>
  <si>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</si>
  <si>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</si>
  <si>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</si>
  <si>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</si>
  <si>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</si>
  <si>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</si>
  <si>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
  </si>
  <si>
    <t>NatSort</t>
  </si>
  <si>
    <t>AccBasic</t>
  </si>
  <si>
    <t>NatSort
if not 
Seed</t>
  </si>
  <si>
    <t>Ezt az oldalt soha ne töröld le !!!</t>
  </si>
  <si>
    <t>Töltsd ki a zöld mezőket!</t>
  </si>
  <si>
    <t>A verseny neve:</t>
  </si>
  <si>
    <t>A verseny dátuma (éééé.hh.nn)</t>
  </si>
  <si>
    <t>Város</t>
  </si>
  <si>
    <t>Versenybíró:</t>
  </si>
  <si>
    <t>Közreműködő bírók</t>
  </si>
  <si>
    <t>Dátum</t>
  </si>
  <si>
    <t>Töltsd ki a táblázatot a játékvezetők nevével. Az első 8 neve fog megjelenni a táblákban lévő legördülő menükben</t>
  </si>
  <si>
    <t>Székbírók</t>
  </si>
  <si>
    <t>Családi név</t>
  </si>
  <si>
    <t>Keresztnév</t>
  </si>
  <si>
    <t>Kategória</t>
  </si>
  <si>
    <t>Versenybíró</t>
  </si>
  <si>
    <t>Ssz.</t>
  </si>
  <si>
    <t>Egyesület</t>
  </si>
  <si>
    <t>Kódszám</t>
  </si>
  <si>
    <t>Versenybíró aláírása</t>
  </si>
  <si>
    <t>Egyéni selejtezőtábla</t>
  </si>
  <si>
    <t>ELŐKÉSZÍTŐ LISTA</t>
  </si>
  <si>
    <t>Sor</t>
  </si>
  <si>
    <t>Nevezett Igen</t>
  </si>
  <si>
    <t>Nevezési rangsor</t>
  </si>
  <si>
    <t>Elfogadási státusz QA/WC</t>
  </si>
  <si>
    <t>Sorsolási rangsor</t>
  </si>
  <si>
    <t>Kiemelés</t>
  </si>
  <si>
    <t>Kiem</t>
  </si>
  <si>
    <t>2. forduló</t>
  </si>
  <si>
    <t>Feljutók</t>
  </si>
  <si>
    <t>kód</t>
  </si>
  <si>
    <t>Rangsor</t>
  </si>
  <si>
    <t>Dátuma</t>
  </si>
  <si>
    <t>Kiemeltek</t>
  </si>
  <si>
    <t>Alternatívok</t>
  </si>
  <si>
    <t>Helyettesítik</t>
  </si>
  <si>
    <t>Sorsolás ideje:</t>
  </si>
  <si>
    <t>Utolsó elfogadott játékos</t>
  </si>
  <si>
    <t>Sorsoló játékosok</t>
  </si>
  <si>
    <t>Egyéni</t>
  </si>
  <si>
    <t>SELEJTEZŐ TÁBLA</t>
  </si>
  <si>
    <t>EGYÉNI</t>
  </si>
  <si>
    <t>3. forduló</t>
  </si>
  <si>
    <t>Elfogadási státusz</t>
  </si>
  <si>
    <t>kiem</t>
  </si>
  <si>
    <t>Utolsó QA</t>
  </si>
  <si>
    <t>Kiem.</t>
  </si>
  <si>
    <t xml:space="preserve">NE TÖRÖLD KI EZT AZ OLDALT!     </t>
  </si>
  <si>
    <t>Versenyszám:</t>
  </si>
  <si>
    <t>Egyéni főtábla</t>
  </si>
  <si>
    <t>Utolsó DA</t>
  </si>
  <si>
    <t>Szerencés Vesztes</t>
  </si>
  <si>
    <t>Helyettesíti</t>
  </si>
  <si>
    <t>Sorsolás időpontja</t>
  </si>
  <si>
    <t>Győztes</t>
  </si>
  <si>
    <t>Döntő</t>
  </si>
  <si>
    <t>Elődöntők</t>
  </si>
  <si>
    <t>Negyeddöntők</t>
  </si>
  <si>
    <t>Győztes:</t>
  </si>
  <si>
    <t>Bíró</t>
  </si>
  <si>
    <t>Egyik sem</t>
  </si>
  <si>
    <t>Döntős 1.</t>
  </si>
  <si>
    <t>Döntős 2.</t>
  </si>
  <si>
    <t>PÁROS FŐTÁBLA</t>
  </si>
  <si>
    <t>ELŐKÉSZÍTÉS</t>
  </si>
  <si>
    <t>1. JÁTÉKOS</t>
  </si>
  <si>
    <t>2. JÁTÉKOS</t>
  </si>
  <si>
    <t>Páros</t>
  </si>
  <si>
    <t>Elfogadási státusz
DA,WC, A</t>
  </si>
  <si>
    <t>Páros egyesített rangsora</t>
  </si>
  <si>
    <t>NE TÖRÖLD LE EZT AZ OLDALT!  A helyes NÉVSORRA FIGYELJ oda!</t>
  </si>
  <si>
    <t>Páros főtábla</t>
  </si>
  <si>
    <t>Győztesek</t>
  </si>
  <si>
    <t>Orvos neve:</t>
  </si>
  <si>
    <t>Rangs.</t>
  </si>
  <si>
    <t>Nyertes</t>
  </si>
  <si>
    <t>Döntős</t>
  </si>
  <si>
    <t>Elődöntő</t>
  </si>
  <si>
    <t>Rangs</t>
  </si>
  <si>
    <t>1.(2) oldal</t>
  </si>
  <si>
    <t>2. (2) oldal</t>
  </si>
  <si>
    <t>Kiemelt párosok</t>
  </si>
  <si>
    <t>Sorsolás időpontja:</t>
  </si>
  <si>
    <t>Utolsónak elfogadott páros</t>
  </si>
  <si>
    <t>dátuma:</t>
  </si>
  <si>
    <t>Utolsó DA:</t>
  </si>
  <si>
    <t>dátuma</t>
  </si>
  <si>
    <t>Utolsó elfogadott páros</t>
  </si>
  <si>
    <t>kódszám</t>
  </si>
  <si>
    <t xml:space="preserve">  </t>
  </si>
  <si>
    <t>A</t>
  </si>
  <si>
    <t>B</t>
  </si>
  <si>
    <t>C</t>
  </si>
  <si>
    <t>Vezetéknév</t>
  </si>
  <si>
    <t>Helyezés</t>
  </si>
  <si>
    <t>Pontszám</t>
  </si>
  <si>
    <t>Bónusz</t>
  </si>
  <si>
    <t>D</t>
  </si>
  <si>
    <t>E</t>
  </si>
  <si>
    <t>F</t>
  </si>
  <si>
    <t>3. hely</t>
  </si>
  <si>
    <t>vs.</t>
  </si>
  <si>
    <t>5. hely</t>
  </si>
  <si>
    <t>G</t>
  </si>
  <si>
    <t>1 FORDULÓ</t>
  </si>
  <si>
    <t>A -D</t>
  </si>
  <si>
    <t>C - A</t>
  </si>
  <si>
    <t>D - B</t>
  </si>
  <si>
    <t>A - B</t>
  </si>
  <si>
    <t>C - D</t>
  </si>
  <si>
    <t>B - C</t>
  </si>
  <si>
    <t>2 FORDULÓ</t>
  </si>
  <si>
    <t>3 FORDULÓ</t>
  </si>
  <si>
    <t>B - E</t>
  </si>
  <si>
    <t>E - A</t>
  </si>
  <si>
    <t>A - D</t>
  </si>
  <si>
    <t>D - E</t>
  </si>
  <si>
    <t>E - C</t>
  </si>
  <si>
    <t>4 FORDULÓ</t>
  </si>
  <si>
    <t>5 FORDULÓ</t>
  </si>
  <si>
    <t>I</t>
  </si>
  <si>
    <t>II</t>
  </si>
  <si>
    <t>III</t>
  </si>
  <si>
    <t>IV</t>
  </si>
  <si>
    <t>V</t>
  </si>
  <si>
    <t>VI</t>
  </si>
  <si>
    <t>VII</t>
  </si>
  <si>
    <t>VIII</t>
  </si>
  <si>
    <t>X</t>
  </si>
  <si>
    <t>XI</t>
  </si>
  <si>
    <t>Verseny rendezője:</t>
  </si>
  <si>
    <t>Versenyigazgató</t>
  </si>
  <si>
    <t>W</t>
  </si>
  <si>
    <t>Magyar verseny táblakészítő</t>
  </si>
  <si>
    <t>Versenyszám 1</t>
  </si>
  <si>
    <t>Versenyszám 2</t>
  </si>
  <si>
    <t>Versenyszám 3</t>
  </si>
  <si>
    <t>Versenyszám 4</t>
  </si>
  <si>
    <t>Versenyszám 5</t>
  </si>
  <si>
    <t>Aláírás</t>
  </si>
  <si>
    <t>1. játékos ranglista</t>
  </si>
  <si>
    <t>2. játékos ranglista</t>
  </si>
  <si>
    <t>H</t>
  </si>
  <si>
    <t>7. hely</t>
  </si>
  <si>
    <t>E - F</t>
  </si>
  <si>
    <t>F - D</t>
  </si>
  <si>
    <t>D - G</t>
  </si>
  <si>
    <t>G - E</t>
  </si>
  <si>
    <t>F - E</t>
  </si>
  <si>
    <t>F - G</t>
  </si>
  <si>
    <t>E - H</t>
  </si>
  <si>
    <t>H - F</t>
  </si>
  <si>
    <t>G - H</t>
  </si>
  <si>
    <t>SELEJTEZŐTÁBLA (8--&gt;4)</t>
  </si>
  <si>
    <t xml:space="preserve">SELEJTEZŐ TÁBLA (8--&gt;2) </t>
  </si>
  <si>
    <t xml:space="preserve">Diákolimpia Tolna megye - Paks </t>
  </si>
  <si>
    <t>2025.04.28-29</t>
  </si>
  <si>
    <t>Paks</t>
  </si>
  <si>
    <t>Lakatosné Klopcsik Diana</t>
  </si>
  <si>
    <t>Paksi SE</t>
  </si>
  <si>
    <t>Tóth-Udvardy Tamás</t>
  </si>
  <si>
    <t xml:space="preserve">Lisztmajer </t>
  </si>
  <si>
    <t>Tamás</t>
  </si>
  <si>
    <t>Panna</t>
  </si>
  <si>
    <t xml:space="preserve">Németh </t>
  </si>
  <si>
    <t>Nola</t>
  </si>
  <si>
    <t xml:space="preserve">Gerzsei </t>
  </si>
  <si>
    <t>Dániel</t>
  </si>
  <si>
    <t>Rosta</t>
  </si>
  <si>
    <t>Gergő</t>
  </si>
  <si>
    <t>Korpácsi</t>
  </si>
  <si>
    <t>Anikó</t>
  </si>
  <si>
    <t xml:space="preserve">Gáspár </t>
  </si>
  <si>
    <t>Levente</t>
  </si>
  <si>
    <t>Németh</t>
  </si>
  <si>
    <t>Wiedemann</t>
  </si>
  <si>
    <t>Léna</t>
  </si>
  <si>
    <t xml:space="preserve">Kánnai </t>
  </si>
  <si>
    <t>Kata</t>
  </si>
  <si>
    <t>Magyari</t>
  </si>
  <si>
    <t>Ágnes</t>
  </si>
  <si>
    <t>Szabó</t>
  </si>
  <si>
    <t>Lily</t>
  </si>
  <si>
    <t>Ulbert</t>
  </si>
  <si>
    <t>Linda</t>
  </si>
  <si>
    <t>Bóna</t>
  </si>
  <si>
    <t>Gréta</t>
  </si>
  <si>
    <t>Tüzes-Müller</t>
  </si>
  <si>
    <t>Tamara</t>
  </si>
  <si>
    <t>Tóth</t>
  </si>
  <si>
    <t>Sarolta</t>
  </si>
  <si>
    <t>Lisztmajer</t>
  </si>
  <si>
    <t>Blanka</t>
  </si>
  <si>
    <t>Zsófia</t>
  </si>
  <si>
    <t>Lili</t>
  </si>
  <si>
    <t>Anna</t>
  </si>
  <si>
    <t>Kozma</t>
  </si>
  <si>
    <t>Lina</t>
  </si>
  <si>
    <t>Jáhn</t>
  </si>
  <si>
    <t>Zsanett</t>
  </si>
  <si>
    <t>Ágoston</t>
  </si>
  <si>
    <t>Benedeczki</t>
  </si>
  <si>
    <t>Szili</t>
  </si>
  <si>
    <t>Lajos</t>
  </si>
  <si>
    <t>Fillér</t>
  </si>
  <si>
    <t>Dávid</t>
  </si>
  <si>
    <t>Lévai</t>
  </si>
  <si>
    <t>Rafael</t>
  </si>
  <si>
    <t>Halmosi</t>
  </si>
  <si>
    <t>Zoltán</t>
  </si>
  <si>
    <t>Hirczi</t>
  </si>
  <si>
    <t>Borda</t>
  </si>
  <si>
    <t>Barnabás</t>
  </si>
  <si>
    <t>Simon</t>
  </si>
  <si>
    <t>Gábor</t>
  </si>
  <si>
    <t>László</t>
  </si>
  <si>
    <t>Benedek</t>
  </si>
  <si>
    <t>Gáspár</t>
  </si>
  <si>
    <t>Wégner</t>
  </si>
  <si>
    <t>Bertalan</t>
  </si>
  <si>
    <t>játékon kívül</t>
  </si>
  <si>
    <t>Petrits</t>
  </si>
  <si>
    <t>Bencze</t>
  </si>
  <si>
    <t>Rebeka</t>
  </si>
  <si>
    <t>Kiss</t>
  </si>
  <si>
    <t>Virág</t>
  </si>
  <si>
    <t>Kíra</t>
  </si>
  <si>
    <t>Petra</t>
  </si>
  <si>
    <t>Hingl</t>
  </si>
  <si>
    <t>Enikő</t>
  </si>
  <si>
    <t xml:space="preserve">Szabó </t>
  </si>
  <si>
    <t>Ódor</t>
  </si>
  <si>
    <t>Tihanyi</t>
  </si>
  <si>
    <t>Kánnai</t>
  </si>
  <si>
    <t>Lilla</t>
  </si>
  <si>
    <t xml:space="preserve">Eszter </t>
  </si>
  <si>
    <t xml:space="preserve">Kozma </t>
  </si>
  <si>
    <t>Gerzsei</t>
  </si>
  <si>
    <t>Gerzsei D</t>
  </si>
  <si>
    <t>Lányi</t>
  </si>
  <si>
    <t>Krisztián</t>
  </si>
  <si>
    <t>Kecskeméti</t>
  </si>
  <si>
    <t>Ákos</t>
  </si>
  <si>
    <t>Péri</t>
  </si>
  <si>
    <t>Péri D</t>
  </si>
  <si>
    <t>Csanádi</t>
  </si>
  <si>
    <t>Csanádi T</t>
  </si>
  <si>
    <t>Anisonyan</t>
  </si>
  <si>
    <t>Davit</t>
  </si>
  <si>
    <t>Jakab</t>
  </si>
  <si>
    <t>Pach</t>
  </si>
  <si>
    <t>Botond</t>
  </si>
  <si>
    <t>Anisonyan D</t>
  </si>
  <si>
    <t>Lizák_Pető</t>
  </si>
  <si>
    <t>Balázs</t>
  </si>
  <si>
    <t>János</t>
  </si>
  <si>
    <t>Putnoki</t>
  </si>
  <si>
    <t xml:space="preserve">Putnoki L </t>
  </si>
  <si>
    <t>Sabankó</t>
  </si>
  <si>
    <t>Zétény</t>
  </si>
  <si>
    <t>Horváth</t>
  </si>
  <si>
    <t>Benjámin</t>
  </si>
  <si>
    <t>Katona</t>
  </si>
  <si>
    <t>Olivér</t>
  </si>
  <si>
    <t>Upadisev</t>
  </si>
  <si>
    <t>Martincsek</t>
  </si>
  <si>
    <t>Flórián</t>
  </si>
  <si>
    <t>Nickl</t>
  </si>
  <si>
    <t>Márton</t>
  </si>
  <si>
    <t>Szabadi</t>
  </si>
  <si>
    <t>Csongor</t>
  </si>
  <si>
    <t>Péter</t>
  </si>
  <si>
    <t>Gergely</t>
  </si>
  <si>
    <t>Keresztes</t>
  </si>
  <si>
    <t>Erik</t>
  </si>
  <si>
    <t>Kovács</t>
  </si>
  <si>
    <t>Kornél</t>
  </si>
  <si>
    <t>Gorjánácz</t>
  </si>
  <si>
    <t>Zorán</t>
  </si>
  <si>
    <t xml:space="preserve">Werner </t>
  </si>
  <si>
    <t>Máté</t>
  </si>
  <si>
    <t>Nagy</t>
  </si>
  <si>
    <t>Ábel</t>
  </si>
  <si>
    <t>Till</t>
  </si>
  <si>
    <t>Tamis</t>
  </si>
  <si>
    <t>Hunor</t>
  </si>
  <si>
    <t xml:space="preserve">Domonyai </t>
  </si>
  <si>
    <t>István</t>
  </si>
  <si>
    <t>Emma</t>
  </si>
  <si>
    <t>Jávor</t>
  </si>
  <si>
    <t>Csenge</t>
  </si>
  <si>
    <t>Jantner</t>
  </si>
  <si>
    <t>Kőszegi</t>
  </si>
  <si>
    <t>Karina</t>
  </si>
  <si>
    <t>Bianka</t>
  </si>
  <si>
    <t xml:space="preserve">Pinczés </t>
  </si>
  <si>
    <t>Réka</t>
  </si>
  <si>
    <t>Dorka</t>
  </si>
  <si>
    <t>Vígh</t>
  </si>
  <si>
    <t>Domonyai</t>
  </si>
  <si>
    <t>Adél</t>
  </si>
  <si>
    <t>Novák</t>
  </si>
  <si>
    <t>Luca</t>
  </si>
  <si>
    <t>Lőrincz</t>
  </si>
  <si>
    <t>Péterfi</t>
  </si>
  <si>
    <t>Lara</t>
  </si>
  <si>
    <t>Czethoffer</t>
  </si>
  <si>
    <t>Bence</t>
  </si>
  <si>
    <t>Boros</t>
  </si>
  <si>
    <t>Bartos</t>
  </si>
  <si>
    <t>Roland</t>
  </si>
  <si>
    <t>Uhrin</t>
  </si>
  <si>
    <t>Zalán</t>
  </si>
  <si>
    <t>Dömötör</t>
  </si>
  <si>
    <t>Lacza</t>
  </si>
  <si>
    <t>Sidló</t>
  </si>
  <si>
    <t>Joe</t>
  </si>
  <si>
    <t>Csiszár</t>
  </si>
  <si>
    <t>Szél</t>
  </si>
  <si>
    <t>Zsombor</t>
  </si>
  <si>
    <t>Liza</t>
  </si>
  <si>
    <t>Pataki</t>
  </si>
  <si>
    <t>Nóra</t>
  </si>
  <si>
    <t>Eliza</t>
  </si>
  <si>
    <t>Szabados</t>
  </si>
  <si>
    <t>Bálint</t>
  </si>
  <si>
    <t>Papp</t>
  </si>
  <si>
    <t>Bauer</t>
  </si>
  <si>
    <t>Frigyesi</t>
  </si>
  <si>
    <t>Martin</t>
  </si>
  <si>
    <t>Bori</t>
  </si>
  <si>
    <t>Takács</t>
  </si>
  <si>
    <t>Dorina</t>
  </si>
  <si>
    <t>Csötönyi</t>
  </si>
  <si>
    <t>Kállai</t>
  </si>
  <si>
    <t>Titanilla</t>
  </si>
  <si>
    <t xml:space="preserve">Agod </t>
  </si>
  <si>
    <t>Tokaji</t>
  </si>
  <si>
    <t xml:space="preserve">JÁTÉKREND </t>
  </si>
  <si>
    <t>Lakatosné Klopcsik Diana, 20/3314-819, 2025.04.28. HÉTFŐ, Rossz idő esetén a csarnokban lesz</t>
  </si>
  <si>
    <t>Előre tervezett</t>
  </si>
  <si>
    <t>Pályára ment</t>
  </si>
  <si>
    <t>vsz</t>
  </si>
  <si>
    <t>pálya</t>
  </si>
  <si>
    <t>eredmény</t>
  </si>
  <si>
    <t>9.30</t>
  </si>
  <si>
    <t>Zöld lány</t>
  </si>
  <si>
    <t xml:space="preserve">Németh Emma </t>
  </si>
  <si>
    <t xml:space="preserve">Jávor Csenge </t>
  </si>
  <si>
    <t>Jantner Lili</t>
  </si>
  <si>
    <t xml:space="preserve">Kőszegi Karina </t>
  </si>
  <si>
    <t xml:space="preserve">Kiss Bianka </t>
  </si>
  <si>
    <t xml:space="preserve">Pinczés Réka </t>
  </si>
  <si>
    <t>Domonyai Adél</t>
  </si>
  <si>
    <t xml:space="preserve">Novák Luca </t>
  </si>
  <si>
    <t xml:space="preserve">Lőrincz Zsófia </t>
  </si>
  <si>
    <t xml:space="preserve">Péterfi Lara </t>
  </si>
  <si>
    <t>F12</t>
  </si>
  <si>
    <t xml:space="preserve">Lőrincz Bence </t>
  </si>
  <si>
    <t>Papp Levente</t>
  </si>
  <si>
    <t>10.00</t>
  </si>
  <si>
    <t>Bauer Tamás</t>
  </si>
  <si>
    <t>Frigyesi Gergely</t>
  </si>
  <si>
    <t>Jávor Csenge</t>
  </si>
  <si>
    <t xml:space="preserve">Upadisev Dorka </t>
  </si>
  <si>
    <t>Lőrincz Zsófia</t>
  </si>
  <si>
    <t>10.30</t>
  </si>
  <si>
    <t>Szabados Bálint</t>
  </si>
  <si>
    <t>Lányi Martin</t>
  </si>
  <si>
    <t>11.00</t>
  </si>
  <si>
    <t>helyo</t>
  </si>
  <si>
    <t>1.</t>
  </si>
  <si>
    <t>3.</t>
  </si>
  <si>
    <t>L12</t>
  </si>
  <si>
    <t>Takács Dorina</t>
  </si>
  <si>
    <t>Uhrin Lilla</t>
  </si>
  <si>
    <t>Kállai Titanilla</t>
  </si>
  <si>
    <t>Agod Léna</t>
  </si>
  <si>
    <t>Bartos Petra</t>
  </si>
  <si>
    <t>Tokaji Virág</t>
  </si>
  <si>
    <t>Bauer Bori</t>
  </si>
  <si>
    <t>Csötönyi Lili</t>
  </si>
  <si>
    <t>11.30</t>
  </si>
  <si>
    <t>Boros Nóri</t>
  </si>
  <si>
    <t>F18</t>
  </si>
  <si>
    <t>Szabó László</t>
  </si>
  <si>
    <t>Tóth Benedek</t>
  </si>
  <si>
    <t>Gáspár Levente</t>
  </si>
  <si>
    <t>Wágner Bertalan</t>
  </si>
  <si>
    <t>Rosta Gergő</t>
  </si>
  <si>
    <t>12.00</t>
  </si>
  <si>
    <t>L18</t>
  </si>
  <si>
    <t xml:space="preserve">Petrits Blanka </t>
  </si>
  <si>
    <t>Kiss Virág</t>
  </si>
  <si>
    <t>Kozma Kíra</t>
  </si>
  <si>
    <t>Hingl Enikő</t>
  </si>
  <si>
    <t>Bencze Rebeka</t>
  </si>
  <si>
    <t xml:space="preserve">Kiss Petra </t>
  </si>
  <si>
    <t>12.30</t>
  </si>
  <si>
    <t>+18</t>
  </si>
  <si>
    <t>Szili Lajos</t>
  </si>
  <si>
    <t>Fillér Dávid</t>
  </si>
  <si>
    <t>Halmosi Zoltán</t>
  </si>
  <si>
    <t>Lévai Rafael</t>
  </si>
  <si>
    <t>Hirczi Tamás</t>
  </si>
  <si>
    <t>13.00</t>
  </si>
  <si>
    <t>L14</t>
  </si>
  <si>
    <t>Németh Nola</t>
  </si>
  <si>
    <t>Wiedemann Léna</t>
  </si>
  <si>
    <t>Kánnai Kata</t>
  </si>
  <si>
    <t>Magyari Ágnes</t>
  </si>
  <si>
    <t>13.30</t>
  </si>
  <si>
    <t>Szabó Lily</t>
  </si>
  <si>
    <t xml:space="preserve">Ulbert Linda </t>
  </si>
  <si>
    <t>Szabó/Ulbert</t>
  </si>
  <si>
    <t xml:space="preserve">Bóna Gréta </t>
  </si>
  <si>
    <t>Tüzes-Müller Tamara</t>
  </si>
  <si>
    <t xml:space="preserve">Tóth Sarolta </t>
  </si>
  <si>
    <t>előd</t>
  </si>
  <si>
    <t>döntő</t>
  </si>
  <si>
    <t>F16</t>
  </si>
  <si>
    <t>Lányi Krisztián</t>
  </si>
  <si>
    <t>Kecskeméti Ákos</t>
  </si>
  <si>
    <t>Jakab Tamás</t>
  </si>
  <si>
    <t>Pach Botond</t>
  </si>
  <si>
    <t>Lizák-Pető Balázs</t>
  </si>
  <si>
    <t>Tihanyi János</t>
  </si>
  <si>
    <t>Gerzsei Dániel</t>
  </si>
  <si>
    <t>Lányi/Kecskeméti</t>
  </si>
  <si>
    <t>Péri Dániel</t>
  </si>
  <si>
    <t>Csanádi Tamás</t>
  </si>
  <si>
    <t>Anisonyan Davit</t>
  </si>
  <si>
    <t>Jakab/Pach</t>
  </si>
  <si>
    <t>14.00</t>
  </si>
  <si>
    <t>Lizák/Tihanyi</t>
  </si>
  <si>
    <t>Putnoki Levente</t>
  </si>
  <si>
    <t>F14</t>
  </si>
  <si>
    <t>Péter Balázs</t>
  </si>
  <si>
    <t>Petrits Gergely</t>
  </si>
  <si>
    <t>Sabankó Zétény</t>
  </si>
  <si>
    <t>Horváth Benjámin</t>
  </si>
  <si>
    <t>Katona Olivér</t>
  </si>
  <si>
    <t>Updasiev Dávid</t>
  </si>
  <si>
    <t>Martincsek Flórián</t>
  </si>
  <si>
    <t>Nickl Márton</t>
  </si>
  <si>
    <t>Szabadi Csongor</t>
  </si>
  <si>
    <t>Keresztes Erik</t>
  </si>
  <si>
    <t>Kovács Kornél</t>
  </si>
  <si>
    <t>Werner Máté</t>
  </si>
  <si>
    <t>Gorjánácz Zorán</t>
  </si>
  <si>
    <t>Nagy Ábel</t>
  </si>
  <si>
    <t>Till Tamás</t>
  </si>
  <si>
    <t>Tamis Hunor</t>
  </si>
  <si>
    <t>Domonyai István</t>
  </si>
  <si>
    <t>JÁTÉKREND</t>
  </si>
  <si>
    <t>Lakatosné Klopcsik Diana, 20/3314-819, 2025.04.29. KEDD, Rossz idő esetén a csarnokban lesz</t>
  </si>
  <si>
    <t>7.30</t>
  </si>
  <si>
    <t>narancs</t>
  </si>
  <si>
    <t>Lisztmajer Liza</t>
  </si>
  <si>
    <t>Vigh Eliza</t>
  </si>
  <si>
    <t>Pataki Nóra</t>
  </si>
  <si>
    <t>Nagy Rebeka</t>
  </si>
  <si>
    <t>7.45</t>
  </si>
  <si>
    <t>zöld fiú</t>
  </si>
  <si>
    <t>Sabankó Zalán</t>
  </si>
  <si>
    <t>Lacza Máté</t>
  </si>
  <si>
    <t>Dömötör Ábel</t>
  </si>
  <si>
    <t>Sidló Joe</t>
  </si>
  <si>
    <t>Szél Zsombor</t>
  </si>
  <si>
    <t>Csiszár Máté</t>
  </si>
  <si>
    <t>8.15</t>
  </si>
  <si>
    <t>Czethoffer Bence</t>
  </si>
  <si>
    <t>Bartos Roland</t>
  </si>
  <si>
    <t>Boros Balázs</t>
  </si>
  <si>
    <t>Uhrin Dávid</t>
  </si>
  <si>
    <t>9.00</t>
  </si>
  <si>
    <t>L16</t>
  </si>
  <si>
    <t>Szabó Blanka</t>
  </si>
  <si>
    <t>Ódor Zsófia</t>
  </si>
  <si>
    <t>Jáhn Zsanett</t>
  </si>
  <si>
    <t xml:space="preserve">Szabó Eszter </t>
  </si>
  <si>
    <t>Ágoston Lili</t>
  </si>
  <si>
    <t>Benedeczki Lilla</t>
  </si>
  <si>
    <t>Tihanyi Lili</t>
  </si>
  <si>
    <t>Lisztmajer Panna</t>
  </si>
  <si>
    <t>Szabó/Ódor</t>
  </si>
  <si>
    <t>Jáhn/Szabó</t>
  </si>
  <si>
    <t>Kozma Lina</t>
  </si>
  <si>
    <t>Megyei szervezet</t>
  </si>
  <si>
    <t>DSB szervezet</t>
  </si>
  <si>
    <t>Versenykiírás</t>
  </si>
  <si>
    <t>Sportág</t>
  </si>
  <si>
    <t>Korcsoport</t>
  </si>
  <si>
    <t>Nem</t>
  </si>
  <si>
    <t>Iskola</t>
  </si>
  <si>
    <t>Település</t>
  </si>
  <si>
    <t>Nevező</t>
  </si>
  <si>
    <t>Testnevelő</t>
  </si>
  <si>
    <t>Felkészítő</t>
  </si>
  <si>
    <t>Tolna Megyei Diáksport Tanács</t>
  </si>
  <si>
    <t>Paks Város és Városkörnyéki DSB</t>
  </si>
  <si>
    <t>Tenisz Diákolimpia</t>
  </si>
  <si>
    <t>Tenisz</t>
  </si>
  <si>
    <t>I.kcs Tenisz U8 piros labdával, P+S szabály</t>
  </si>
  <si>
    <t>Paksi Deák Ferenc Általános Iskola</t>
  </si>
  <si>
    <t>Bartos Zétény</t>
  </si>
  <si>
    <t>Tullner Zita</t>
  </si>
  <si>
    <t>L</t>
  </si>
  <si>
    <t>Paksi Balogh Antal Katolikus Óvoda, Általános Iskola és Gimnázium</t>
  </si>
  <si>
    <t>Szél Laura</t>
  </si>
  <si>
    <t>Sztanóné Körösztös Lívia</t>
  </si>
  <si>
    <t>II.kcs Tenisz U9 narancs labdával, P+S szabály</t>
  </si>
  <si>
    <t>Paksi Bezerédj Általános Iskola</t>
  </si>
  <si>
    <t>Fürediné Nikl Aranka</t>
  </si>
  <si>
    <t xml:space="preserve">III.kcs Tenisz U11 zöld labdával, P+S szabály </t>
  </si>
  <si>
    <t>Paksi II. Rákóczi Ferenc Általános Iskola</t>
  </si>
  <si>
    <t>Dobi Krisztina</t>
  </si>
  <si>
    <t>Sidló Joseph Thomas</t>
  </si>
  <si>
    <t>Madocsai Református Általános Iskola</t>
  </si>
  <si>
    <t>Madocsa</t>
  </si>
  <si>
    <t>Ludmány László Ferenc</t>
  </si>
  <si>
    <t>Németh Emma</t>
  </si>
  <si>
    <t>Novák Luca</t>
  </si>
  <si>
    <t xml:space="preserve">Dunaföldvári Beszédes József Általános Iskola </t>
  </si>
  <si>
    <t>Dunaföldvár</t>
  </si>
  <si>
    <t>Pinczés Réka</t>
  </si>
  <si>
    <t>Czintula Mihály</t>
  </si>
  <si>
    <t>Kőszegi Karina</t>
  </si>
  <si>
    <t>Kiss Bianka Zoé</t>
  </si>
  <si>
    <t>Péterfi Lara</t>
  </si>
  <si>
    <t>Upadisev Dorka</t>
  </si>
  <si>
    <t>Szekszárd Városi DSB</t>
  </si>
  <si>
    <t>Szekszárdi Babits Mihály Általános Iskola</t>
  </si>
  <si>
    <t>Szekszárd</t>
  </si>
  <si>
    <t>Nyutali Norbert</t>
  </si>
  <si>
    <t>IV.kcs Tenisz U12</t>
  </si>
  <si>
    <t>Bauer Tamás Fülöp</t>
  </si>
  <si>
    <t>Lőrincz Bence</t>
  </si>
  <si>
    <t>Szekszárdi Dienes Valéria Általános Iskola</t>
  </si>
  <si>
    <t>Papp Levente Tibor</t>
  </si>
  <si>
    <t>Mucska Melinda</t>
  </si>
  <si>
    <t>Steig Csaba</t>
  </si>
  <si>
    <t>KÁLLAI TITANILLA</t>
  </si>
  <si>
    <t>Wallner Diána</t>
  </si>
  <si>
    <t>Dósáné Vigh Katalin</t>
  </si>
  <si>
    <t>Bauer Bori Lola</t>
  </si>
  <si>
    <t>Boros Nóra</t>
  </si>
  <si>
    <t>Dunaszentgyörgyi Csapó Vilmos Általános Iskola</t>
  </si>
  <si>
    <t>Dunaszentgyörgy</t>
  </si>
  <si>
    <t>Nagy Erika Mónika</t>
  </si>
  <si>
    <t>V.kcs Tenisz U14</t>
  </si>
  <si>
    <t>SABANKÓ ZÉTÉNY DEMETER</t>
  </si>
  <si>
    <t>KATONA OLIVÉR</t>
  </si>
  <si>
    <t>Nagy Ábel Gergő</t>
  </si>
  <si>
    <t>TAMIS HUNOR</t>
  </si>
  <si>
    <t>UPADISEV DÁVID</t>
  </si>
  <si>
    <t>PÉTER BALÁZS Gyula</t>
  </si>
  <si>
    <t>Szekszárdi Baka István Általános Iskola</t>
  </si>
  <si>
    <t>KOVÁCS KORNÉL</t>
  </si>
  <si>
    <t>Radva Dóra</t>
  </si>
  <si>
    <t>Szent József Katolikus Általános Iskola és Óvoda - Katholische Grundschule</t>
  </si>
  <si>
    <t>Szabóné Varjas Ildikó</t>
  </si>
  <si>
    <t>Tóth Sarolta</t>
  </si>
  <si>
    <t>Paksi Vak Bottyán Gimnázium</t>
  </si>
  <si>
    <t>Bóna Gréta</t>
  </si>
  <si>
    <t>Sánta István</t>
  </si>
  <si>
    <t>Szabó Lily-Rose</t>
  </si>
  <si>
    <t>Németh Nola Summer</t>
  </si>
  <si>
    <t>KÁNNAI KATA</t>
  </si>
  <si>
    <t>ULBERT LINDA</t>
  </si>
  <si>
    <t>WIEDEMANN LÉNA</t>
  </si>
  <si>
    <t>Bonyhád Város és Városkörnyéki DSB</t>
  </si>
  <si>
    <t>Bonyhádi Petőfi Sándor Evangélikus Gimnázium, Kollégium, Általános Iskola és Alapfokú Művészeti Iskola</t>
  </si>
  <si>
    <t>Bonyhád</t>
  </si>
  <si>
    <t>Magyari Ágnes Katalin</t>
  </si>
  <si>
    <t>Máté Norbert</t>
  </si>
  <si>
    <t>Lencz Barnabás Sándor</t>
  </si>
  <si>
    <t>Takács Mónika</t>
  </si>
  <si>
    <t>VI.kcs Tenisz U16</t>
  </si>
  <si>
    <t>Energetikai Technikum és Kollégium</t>
  </si>
  <si>
    <t>Szabadi Tamás</t>
  </si>
  <si>
    <t>Jakab Tamás Alex</t>
  </si>
  <si>
    <t>Tolna Vármegyei SZC Hunyadi Mátyás Vendéglátó és Turisztikai Technikum és Szakképző Iskola</t>
  </si>
  <si>
    <t>Tihanyi Lili Anna</t>
  </si>
  <si>
    <t>Szabó Eszter Sára</t>
  </si>
  <si>
    <t>Szabó Blanka Ella</t>
  </si>
  <si>
    <t>Ódor Kamilla Zsófi</t>
  </si>
  <si>
    <t>Kánnai Anna</t>
  </si>
  <si>
    <t>Ágoston Lili Zsanka</t>
  </si>
  <si>
    <t>Szekszárdi Garay János Gimnázium</t>
  </si>
  <si>
    <t>Huszárikné Böröcz Zsófia</t>
  </si>
  <si>
    <t>VII.kcs Tenisz U18</t>
  </si>
  <si>
    <t>Pécsi Tudományegyetem</t>
  </si>
  <si>
    <t>Borda Barnabás</t>
  </si>
  <si>
    <t>Lehocz Szilvia</t>
  </si>
  <si>
    <t>Rosta Gergő Péter</t>
  </si>
  <si>
    <t>Hornok Enikő</t>
  </si>
  <si>
    <t>Simon Gábor Róbert</t>
  </si>
  <si>
    <t>Csirzó Antal Zoltán</t>
  </si>
  <si>
    <t>Kiss Virág Gabriella</t>
  </si>
  <si>
    <t>Kiss Petra Róza</t>
  </si>
  <si>
    <t>Szekszárd Városkörnyéki DSB</t>
  </si>
  <si>
    <t xml:space="preserve">Tolnai Szent István Katolikus Gimnázium </t>
  </si>
  <si>
    <t>Tolna</t>
  </si>
  <si>
    <t>Petrits Blanka</t>
  </si>
  <si>
    <t>Herczig Gábor</t>
  </si>
  <si>
    <t>VIII.kcs Tenisz U18+</t>
  </si>
  <si>
    <t>Szekszárdi I. Béla Gimnázium, Kollégium és Általános Iskola</t>
  </si>
  <si>
    <t>Molnár Attila</t>
  </si>
  <si>
    <t>Fillér Dávid László</t>
  </si>
  <si>
    <t>Sáfrány Hanna</t>
  </si>
  <si>
    <t>Rácz Petra Míra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</si>
</sst>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89" formatCode="_-&quot;$&quot;* #,##0.00_-;\-&quot;$&quot;* #,##0.00_-;_-&quot;$&quot;* &quot;-&quot;??_-;_-@_-"/>
    <numFmt numFmtId="191" formatCode="d\-mmm\-yy"/>
  </numFmts>
  <fonts count="116" x14ac:knownFonts="1">
    <font>
      <sz val="10"/>
      <name val="Arial"/>
    </font>
    <font>
      <sz val="10"/>
      <name val="Arial"/>
    </font>
    <font>
      <sz val="10"/>
      <name val="Arial"/>
      <family val="2"/>
      <charset val="238"/>
    </font>
    <font>
      <u/>
      <sz val="10"/>
      <color indexed="12"/>
      <name val="Arial"/>
      <family val="2"/>
      <charset val="238"/>
    </font>
    <font>
      <b/>
      <sz val="32"/>
      <name val="Arial"/>
      <family val="2"/>
    </font>
    <font>
      <sz val="20"/>
      <name val="Arial"/>
      <family val="2"/>
    </font>
    <font>
      <b/>
      <sz val="20"/>
      <color indexed="10"/>
      <name val="Arial"/>
      <family val="2"/>
    </font>
    <font>
      <sz val="9"/>
      <name val="Arial"/>
      <family val="2"/>
    </font>
    <font>
      <b/>
      <sz val="14"/>
      <color indexed="8"/>
      <name val="Arial"/>
      <family val="2"/>
    </font>
    <font>
      <sz val="7"/>
      <name val="Arial"/>
      <family val="2"/>
    </font>
    <font>
      <sz val="6"/>
      <name val="Arial"/>
      <family val="2"/>
    </font>
    <font>
      <b/>
      <sz val="20"/>
      <name val="Arial"/>
      <family val="2"/>
      <charset val="238"/>
    </font>
    <font>
      <b/>
      <sz val="20"/>
      <name val="Arial"/>
      <family val="2"/>
    </font>
    <font>
      <b/>
      <sz val="11"/>
      <name val="Arial"/>
      <family val="2"/>
    </font>
    <font>
      <b/>
      <i/>
      <sz val="10"/>
      <name val="Arial"/>
      <family val="2"/>
    </font>
    <font>
      <b/>
      <sz val="10"/>
      <name val="Arial"/>
      <family val="2"/>
    </font>
    <font>
      <sz val="10"/>
      <color indexed="9"/>
      <name val="Arial"/>
      <family val="2"/>
    </font>
    <font>
      <sz val="6"/>
      <color indexed="8"/>
      <name val="Arial"/>
      <family val="2"/>
    </font>
    <font>
      <b/>
      <sz val="8"/>
      <name val="Arial"/>
      <family val="2"/>
    </font>
    <font>
      <b/>
      <sz val="8"/>
      <color indexed="8"/>
      <name val="Arial"/>
      <family val="2"/>
    </font>
    <font>
      <sz val="10"/>
      <name val="Arial"/>
      <family val="2"/>
    </font>
    <font>
      <u/>
      <sz val="7"/>
      <color indexed="12"/>
      <name val="Arial"/>
      <family val="2"/>
    </font>
    <font>
      <b/>
      <sz val="16"/>
      <name val="Arial"/>
      <family val="2"/>
    </font>
    <font>
      <b/>
      <sz val="14"/>
      <name val="Arial"/>
      <family val="2"/>
      <charset val="238"/>
    </font>
    <font>
      <b/>
      <sz val="7"/>
      <name val="Arial"/>
      <family val="2"/>
      <charset val="238"/>
    </font>
    <font>
      <b/>
      <sz val="7"/>
      <color indexed="8"/>
      <name val="Arial"/>
      <family val="2"/>
      <charset val="238"/>
    </font>
    <font>
      <sz val="8"/>
      <color indexed="8"/>
      <name val="Arial"/>
      <family val="2"/>
    </font>
    <font>
      <b/>
      <sz val="10"/>
      <color indexed="8"/>
      <name val="Arial"/>
      <family val="2"/>
    </font>
    <font>
      <sz val="10"/>
      <color indexed="8"/>
      <name val="Arial"/>
      <family val="2"/>
    </font>
    <font>
      <b/>
      <sz val="8"/>
      <color indexed="8"/>
      <name val="Arial"/>
      <family val="2"/>
      <charset val="238"/>
    </font>
    <font>
      <b/>
      <sz val="7"/>
      <name val="Arial"/>
      <family val="2"/>
    </font>
    <font>
      <sz val="8"/>
      <name val="Arial"/>
      <family val="2"/>
    </font>
    <font>
      <sz val="20"/>
      <color indexed="9"/>
      <name val="Arial"/>
      <family val="2"/>
    </font>
    <font>
      <b/>
      <i/>
      <sz val="10"/>
      <name val="Arial"/>
      <family val="2"/>
      <charset val="238"/>
    </font>
    <font>
      <i/>
      <sz val="7"/>
      <name val="Arial"/>
      <family val="2"/>
    </font>
    <font>
      <b/>
      <sz val="10"/>
      <name val="Arial"/>
      <family val="2"/>
      <charset val="238"/>
    </font>
    <font>
      <sz val="11"/>
      <name val="Arial"/>
      <family val="2"/>
    </font>
    <font>
      <b/>
      <sz val="7"/>
      <color indexed="9"/>
      <name val="Arial"/>
      <family val="2"/>
      <charset val="238"/>
    </font>
    <font>
      <sz val="7"/>
      <color indexed="8"/>
      <name val="Arial"/>
      <family val="2"/>
    </font>
    <font>
      <b/>
      <sz val="9"/>
      <name val="Arial"/>
      <family val="2"/>
    </font>
    <font>
      <b/>
      <sz val="8"/>
      <color indexed="8"/>
      <name val="Tahoma"/>
      <family val="2"/>
    </font>
    <font>
      <sz val="6"/>
      <color indexed="10"/>
      <name val="Arial"/>
      <family val="2"/>
    </font>
    <font>
      <sz val="6"/>
      <color indexed="9"/>
      <name val="Arial"/>
      <family val="2"/>
    </font>
    <font>
      <b/>
      <sz val="8"/>
      <color indexed="23"/>
      <name val="Arial"/>
      <family val="2"/>
    </font>
    <font>
      <b/>
      <sz val="8"/>
      <color indexed="8"/>
      <name val="Tahoma"/>
      <family val="2"/>
      <charset val="238"/>
    </font>
    <font>
      <sz val="7"/>
      <color indexed="9"/>
      <name val="Arial"/>
      <family val="2"/>
    </font>
    <font>
      <i/>
      <sz val="8"/>
      <color indexed="10"/>
      <name val="Arial"/>
      <family val="2"/>
    </font>
    <font>
      <b/>
      <sz val="8"/>
      <color indexed="9"/>
      <name val="Arial"/>
      <family val="2"/>
    </font>
    <font>
      <b/>
      <sz val="8.5"/>
      <name val="Arial"/>
      <family val="2"/>
    </font>
    <font>
      <sz val="8.5"/>
      <name val="Arial"/>
      <family val="2"/>
      <charset val="238"/>
    </font>
    <font>
      <sz val="8.5"/>
      <color indexed="42"/>
      <name val="Arial"/>
      <family val="2"/>
    </font>
    <font>
      <sz val="8.5"/>
      <color indexed="8"/>
      <name val="Arial"/>
      <family val="2"/>
    </font>
    <font>
      <sz val="8.5"/>
      <name val="Arial"/>
      <family val="2"/>
    </font>
    <font>
      <sz val="8.5"/>
      <color indexed="9"/>
      <name val="Arial"/>
      <family val="2"/>
    </font>
    <font>
      <sz val="8.5"/>
      <color indexed="8"/>
      <name val="Arial"/>
      <family val="2"/>
      <charset val="238"/>
    </font>
    <font>
      <sz val="10"/>
      <color indexed="8"/>
      <name val="Arial"/>
      <family val="2"/>
      <charset val="238"/>
    </font>
    <font>
      <i/>
      <sz val="6"/>
      <color indexed="9"/>
      <name val="Arial"/>
      <family val="2"/>
    </font>
    <font>
      <b/>
      <sz val="8.5"/>
      <color indexed="8"/>
      <name val="Arial"/>
      <family val="2"/>
    </font>
    <font>
      <b/>
      <sz val="8.5"/>
      <color indexed="8"/>
      <name val="Arial"/>
      <family val="2"/>
      <charset val="238"/>
    </font>
    <font>
      <b/>
      <sz val="10"/>
      <color indexed="8"/>
      <name val="Arial"/>
      <family val="2"/>
      <charset val="238"/>
    </font>
    <font>
      <b/>
      <sz val="8.5"/>
      <name val="Arial"/>
      <family val="2"/>
      <charset val="238"/>
    </font>
    <font>
      <sz val="14"/>
      <name val="Arial"/>
      <family val="2"/>
    </font>
    <font>
      <sz val="14"/>
      <color indexed="9"/>
      <name val="Arial"/>
      <family val="2"/>
    </font>
    <font>
      <b/>
      <sz val="7"/>
      <color indexed="8"/>
      <name val="Arial"/>
      <family val="2"/>
    </font>
    <font>
      <b/>
      <sz val="7"/>
      <color indexed="9"/>
      <name val="Arial"/>
      <family val="2"/>
    </font>
    <font>
      <i/>
      <sz val="8.5"/>
      <name val="Arial"/>
      <family val="2"/>
    </font>
    <font>
      <i/>
      <sz val="8.5"/>
      <color indexed="9"/>
      <name val="Arial"/>
      <family val="2"/>
    </font>
    <font>
      <i/>
      <sz val="8.5"/>
      <color indexed="8"/>
      <name val="Arial"/>
      <family val="2"/>
    </font>
    <font>
      <b/>
      <i/>
      <sz val="8.5"/>
      <color indexed="8"/>
      <name val="Arial"/>
      <family val="2"/>
    </font>
    <font>
      <sz val="8.5"/>
      <color indexed="14"/>
      <name val="Arial"/>
      <family val="2"/>
    </font>
    <font>
      <b/>
      <sz val="8.5"/>
      <color indexed="9"/>
      <name val="Arial"/>
      <family val="2"/>
      <charset val="238"/>
    </font>
    <font>
      <sz val="7"/>
      <color indexed="23"/>
      <name val="Arial"/>
      <family val="2"/>
    </font>
    <font>
      <sz val="8"/>
      <name val="Arial"/>
      <family val="2"/>
      <charset val="238"/>
    </font>
    <font>
      <b/>
      <sz val="28"/>
      <name val="Arial"/>
      <family val="2"/>
    </font>
    <font>
      <b/>
      <sz val="18"/>
      <name val="Arial"/>
      <family val="2"/>
    </font>
    <font>
      <sz val="8"/>
      <name val="Arial"/>
      <family val="2"/>
      <charset val="238"/>
    </font>
    <font>
      <sz val="8"/>
      <color indexed="8"/>
      <name val="Arial"/>
      <family val="2"/>
      <charset val="238"/>
    </font>
    <font>
      <sz val="8"/>
      <color indexed="10"/>
      <name val="Arial"/>
      <family val="2"/>
      <charset val="238"/>
    </font>
    <font>
      <b/>
      <sz val="8"/>
      <color indexed="8"/>
      <name val="Arial"/>
      <family val="2"/>
      <charset val="238"/>
    </font>
    <font>
      <b/>
      <i/>
      <sz val="10"/>
      <name val="Arial"/>
      <family val="2"/>
      <charset val="238"/>
    </font>
    <font>
      <b/>
      <i/>
      <sz val="8.5"/>
      <name val="Arial"/>
      <family val="2"/>
      <charset val="238"/>
    </font>
    <font>
      <sz val="7"/>
      <color indexed="8"/>
      <name val="Arial"/>
      <family val="2"/>
      <charset val="238"/>
    </font>
    <font>
      <b/>
      <sz val="10"/>
      <name val="Arial"/>
      <family val="2"/>
      <charset val="238"/>
    </font>
    <font>
      <sz val="8.5"/>
      <name val="Arial"/>
      <family val="2"/>
      <charset val="238"/>
    </font>
    <font>
      <sz val="8.5"/>
      <color indexed="8"/>
      <name val="Arial"/>
      <family val="2"/>
      <charset val="238"/>
    </font>
    <font>
      <sz val="10"/>
      <color indexed="8"/>
      <name val="Arial"/>
      <family val="2"/>
      <charset val="238"/>
    </font>
    <font>
      <sz val="7"/>
      <color indexed="9"/>
      <name val="Arial"/>
      <family val="2"/>
      <charset val="238"/>
    </font>
    <font>
      <sz val="10"/>
      <name val="Arial"/>
      <family val="2"/>
      <charset val="238"/>
    </font>
    <font>
      <sz val="8.5"/>
      <color indexed="42"/>
      <name val="Arial"/>
      <family val="2"/>
      <charset val="238"/>
    </font>
    <font>
      <b/>
      <sz val="8.5"/>
      <name val="Arial"/>
      <family val="2"/>
      <charset val="238"/>
    </font>
    <font>
      <sz val="9"/>
      <name val="Arial"/>
      <family val="2"/>
      <charset val="238"/>
    </font>
    <font>
      <sz val="10"/>
      <color indexed="41"/>
      <name val="Arial"/>
      <family val="2"/>
      <charset val="238"/>
    </font>
    <font>
      <b/>
      <sz val="10"/>
      <color indexed="41"/>
      <name val="Arial"/>
      <family val="2"/>
      <charset val="238"/>
    </font>
    <font>
      <sz val="10"/>
      <color indexed="9"/>
      <name val="Arial"/>
      <family val="2"/>
      <charset val="238"/>
    </font>
    <font>
      <b/>
      <sz val="10"/>
      <color indexed="10"/>
      <name val="Arial"/>
      <family val="2"/>
      <charset val="238"/>
    </font>
    <font>
      <sz val="7"/>
      <name val="Arial"/>
      <family val="2"/>
      <charset val="238"/>
    </font>
    <font>
      <sz val="10"/>
      <name val="Arial"/>
      <family val="2"/>
      <charset val="238"/>
    </font>
    <font>
      <b/>
      <sz val="7"/>
      <color indexed="8"/>
      <name val="Arial"/>
      <family val="2"/>
      <charset val="238"/>
    </font>
    <font>
      <b/>
      <sz val="8.5"/>
      <color indexed="8"/>
      <name val="Arial"/>
      <family val="2"/>
      <charset val="238"/>
    </font>
    <font>
      <sz val="7"/>
      <name val="Arial"/>
      <family val="2"/>
      <charset val="238"/>
    </font>
    <font>
      <sz val="11"/>
      <color rgb="FFFF0000"/>
      <name val="Calibri"/>
      <family val="2"/>
      <charset val="238"/>
      <scheme val="minor"/>
    </font>
    <font>
      <sz val="7"/>
      <color rgb="FFFF0000"/>
      <name val="Arial"/>
      <family val="2"/>
    </font>
    <font>
      <sz val="7"/>
      <color rgb="FFFF0000"/>
      <name val="Arial"/>
      <family val="2"/>
      <charset val="238"/>
    </font>
    <font>
      <b/>
      <sz val="10"/>
      <color theme="1"/>
      <name val="Arial"/>
      <family val="2"/>
      <charset val="238"/>
    </font>
    <font>
      <sz val="10"/>
      <color theme="0"/>
      <name val="Arial"/>
      <family val="2"/>
      <charset val="238"/>
    </font>
    <font>
      <sz val="8.5"/>
      <color rgb="FFFF0000"/>
      <name val="Arial"/>
      <family val="2"/>
      <charset val="238"/>
    </font>
    <font>
      <sz val="10"/>
      <color rgb="FFFF0000"/>
      <name val="Arial"/>
      <family val="2"/>
      <charset val="238"/>
    </font>
    <font>
      <sz val="8"/>
      <name val="Segoe UI"/>
      <family val="2"/>
      <charset val="238"/>
    </font>
    <font>
      <sz val="20"/>
      <color theme="1"/>
      <name val="Calibri"/>
      <family val="2"/>
      <charset val="238"/>
      <scheme val="minor"/>
    </font>
    <font>
      <b/>
      <sz val="16"/>
      <color theme="1"/>
      <name val="Calibri"/>
      <family val="2"/>
      <charset val="238"/>
      <scheme val="minor"/>
    </font>
    <font>
      <sz val="10"/>
      <color theme="1"/>
      <name val="Calibri"/>
      <family val="2"/>
      <charset val="238"/>
      <scheme val="minor"/>
    </font>
    <font>
      <sz val="12"/>
      <color theme="1"/>
      <name val="Calibri"/>
      <family val="2"/>
      <charset val="238"/>
      <scheme val="minor"/>
    </font>
    <font>
      <sz val="12"/>
      <color rgb="FFFF0000"/>
      <name val="Calibri"/>
      <family val="2"/>
      <charset val="238"/>
      <scheme val="minor"/>
    </font>
    <font>
      <sz val="14"/>
      <color theme="1"/>
      <name val="Calibri"/>
      <family val="2"/>
      <charset val="238"/>
      <scheme val="minor"/>
    </font>
    <font>
      <sz val="14"/>
      <color rgb="FFFF0000"/>
      <name val="Calibri"/>
      <family val="2"/>
      <charset val="238"/>
      <scheme val="minor"/>
    </font>
    <font>
      <b/>
      <sz val="11"/>
      <name val="Calibri"/>
      <family val="2"/>
      <charset val="238"/>
    </font>
  </fonts>
  <fills count="22">
    <fill>
      <patternFill patternType="none"/>
    </fill>
    <fill>
      <patternFill patternType="gray125"/>
    </fill>
    <fill>
      <patternFill patternType="solid">
        <fgColor indexed="22"/>
        <bgColor indexed="64"/>
      </patternFill>
    </fill>
    <fill>
      <patternFill patternType="solid">
        <fgColor indexed="13"/>
        <bgColor indexed="64"/>
      </patternFill>
    </fill>
    <fill>
      <patternFill patternType="solid">
        <fgColor indexed="11"/>
        <bgColor indexed="64"/>
      </patternFill>
    </fill>
    <fill>
      <patternFill patternType="solid">
        <fgColor indexed="14"/>
        <bgColor indexed="64"/>
      </patternFill>
    </fill>
    <fill>
      <patternFill patternType="solid">
        <fgColor indexed="9"/>
        <bgColor indexed="64"/>
      </patternFill>
    </fill>
    <fill>
      <patternFill patternType="solid">
        <fgColor indexed="23"/>
        <bgColor indexed="64"/>
      </patternFill>
    </fill>
    <fill>
      <patternFill patternType="solid">
        <fgColor indexed="42"/>
        <bgColor indexed="64"/>
      </patternFill>
    </fill>
    <fill>
      <patternFill patternType="solid">
        <fgColor indexed="9"/>
        <bgColor indexed="8"/>
      </patternFill>
    </fill>
    <fill>
      <patternFill patternType="solid">
        <fgColor indexed="43"/>
        <bgColor indexed="64"/>
      </patternFill>
    </fill>
    <fill>
      <patternFill patternType="solid">
        <fgColor indexed="43"/>
        <bgColor indexed="8"/>
      </patternFill>
    </fill>
    <fill>
      <patternFill patternType="solid">
        <fgColor indexed="41"/>
        <bgColor indexed="64"/>
      </patternFill>
    </fill>
    <fill>
      <patternFill patternType="solid">
        <fgColor indexed="40"/>
        <bgColor indexed="64"/>
      </patternFill>
    </fill>
    <fill>
      <patternFill patternType="solid">
        <fgColor indexed="53"/>
        <bgColor indexed="64"/>
      </patternFill>
    </fill>
    <fill>
      <patternFill patternType="solid">
        <fgColor indexed="10"/>
        <bgColor indexed="64"/>
      </patternFill>
    </fill>
    <fill>
      <patternFill patternType="solid">
        <fgColor indexed="17"/>
        <bgColor indexed="64"/>
      </patternFill>
    </fill>
    <fill>
      <patternFill patternType="solid">
        <fgColor indexed="8"/>
        <bgColor indexed="64"/>
      </patternFill>
    </fill>
    <fill>
      <patternFill patternType="solid">
        <fgColor theme="0"/>
        <bgColor indexed="8"/>
      </patternFill>
    </fill>
    <fill>
      <patternFill patternType="solid">
        <fgColor theme="0"/>
        <bgColor indexed="64"/>
      </patternFill>
    </fill>
    <fill>
      <patternFill patternType="solid">
        <fgColor theme="2"/>
        <bgColor indexed="64"/>
      </patternFill>
    </fill>
    <fill>
      <patternFill patternType="solid">
        <fgColor rgb="FFFFFF00"/>
        <bgColor indexed="64"/>
      </patternFill>
    </fill>
  </fills>
  <borders count="52">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8"/>
      </right>
      <top style="medium">
        <color indexed="64"/>
      </top>
      <bottom style="medium">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bottom style="thin">
        <color indexed="64"/>
      </bottom>
      <diagonal/>
    </border>
    <border>
      <left style="medium">
        <color indexed="64"/>
      </left>
      <right style="thin">
        <color indexed="64"/>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thin">
        <color indexed="64"/>
      </right>
      <top/>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bottom style="medium">
        <color indexed="64"/>
      </bottom>
      <diagonal/>
    </border>
    <border>
      <left style="medium">
        <color indexed="64"/>
      </left>
      <right/>
      <top/>
      <bottom style="medium">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8"/>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8"/>
      </right>
      <top/>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8"/>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189" fontId="2" fillId="0" borderId="0" applyFont="0" applyFill="0" applyBorder="0" applyAlignment="0" applyProtection="0"/>
  </cellStyleXfs>
  <cellXfs count="863">
    <xf numFmtId="0" fontId="0" fillId="0" borderId="0" xfId="0"/>
    <xf numFmtId="0" fontId="0" fillId="0" borderId="0" xfId="0" applyAlignment="1">
      <alignment horizontal="left"/>
    </xf>
    <xf numFmtId="0" fontId="0" fillId="0" borderId="0" xfId="0" applyAlignment="1">
      <alignment vertical="center"/>
    </xf>
    <xf numFmtId="0" fontId="4" fillId="2" borderId="0" xfId="0" applyFont="1" applyFill="1" applyAlignment="1">
      <alignment vertical="center"/>
    </xf>
    <xf numFmtId="0" fontId="0" fillId="2" borderId="0" xfId="0" applyFill="1" applyAlignment="1">
      <alignment horizontal="left" vertical="center"/>
    </xf>
    <xf numFmtId="0" fontId="0" fillId="2" borderId="0" xfId="0" applyFill="1" applyAlignment="1">
      <alignment vertical="center"/>
    </xf>
    <xf numFmtId="0" fontId="5" fillId="0" borderId="0" xfId="0" applyFont="1" applyAlignment="1">
      <alignment vertical="center"/>
    </xf>
    <xf numFmtId="0" fontId="6" fillId="3" borderId="1" xfId="0" applyFont="1" applyFill="1" applyBorder="1" applyAlignment="1">
      <alignment horizontal="centerContinuous" vertical="center"/>
    </xf>
    <xf numFmtId="0" fontId="6" fillId="3" borderId="2" xfId="0" applyFont="1" applyFill="1" applyBorder="1" applyAlignment="1">
      <alignment horizontal="centerContinuous" vertical="center"/>
    </xf>
    <xf numFmtId="0" fontId="6" fillId="3" borderId="3" xfId="0" applyFont="1" applyFill="1" applyBorder="1" applyAlignment="1">
      <alignment horizontal="centerContinuous" vertical="center"/>
    </xf>
    <xf numFmtId="0" fontId="5" fillId="2" borderId="0" xfId="0" applyFont="1" applyFill="1" applyAlignment="1">
      <alignment vertical="center"/>
    </xf>
    <xf numFmtId="0" fontId="7" fillId="0" borderId="0" xfId="0" applyFont="1" applyAlignment="1">
      <alignment vertical="center"/>
    </xf>
    <xf numFmtId="0" fontId="7" fillId="2" borderId="0" xfId="0" applyFont="1" applyFill="1" applyAlignment="1">
      <alignment horizontal="center" vertical="center"/>
    </xf>
    <xf numFmtId="0" fontId="7" fillId="2" borderId="0" xfId="0" applyFont="1" applyFill="1" applyAlignment="1">
      <alignment vertical="center"/>
    </xf>
    <xf numFmtId="0" fontId="7" fillId="2" borderId="0" xfId="0" applyFont="1" applyFill="1" applyAlignment="1">
      <alignment horizontal="left" vertical="center"/>
    </xf>
    <xf numFmtId="0" fontId="8" fillId="4" borderId="1" xfId="0" applyFont="1" applyFill="1" applyBorder="1" applyAlignment="1">
      <alignment horizontal="centerContinuous" vertical="center"/>
    </xf>
    <xf numFmtId="0" fontId="8" fillId="4" borderId="2" xfId="0" applyFont="1" applyFill="1" applyBorder="1" applyAlignment="1">
      <alignment horizontal="centerContinuous" vertical="center"/>
    </xf>
    <xf numFmtId="0" fontId="8" fillId="4" borderId="3" xfId="0" applyFont="1" applyFill="1" applyBorder="1" applyAlignment="1">
      <alignment horizontal="centerContinuous" vertical="center"/>
    </xf>
    <xf numFmtId="0" fontId="9" fillId="0" borderId="0" xfId="0" applyFont="1" applyAlignment="1">
      <alignment vertical="center"/>
    </xf>
    <xf numFmtId="0" fontId="10" fillId="0" borderId="0" xfId="0" applyFont="1" applyAlignment="1">
      <alignment vertical="center"/>
    </xf>
    <xf numFmtId="49" fontId="10" fillId="2" borderId="4" xfId="0" applyNumberFormat="1" applyFont="1" applyFill="1" applyBorder="1" applyAlignment="1">
      <alignment vertical="center"/>
    </xf>
    <xf numFmtId="49" fontId="10" fillId="2" borderId="0" xfId="0" applyNumberFormat="1" applyFont="1" applyFill="1" applyAlignment="1">
      <alignment vertical="center"/>
    </xf>
    <xf numFmtId="0" fontId="10" fillId="0" borderId="0" xfId="0" applyFont="1" applyAlignment="1">
      <alignment horizontal="left" vertical="center"/>
    </xf>
    <xf numFmtId="49" fontId="10" fillId="2" borderId="0" xfId="0" applyNumberFormat="1" applyFont="1" applyFill="1" applyAlignment="1">
      <alignment horizontal="left" vertical="center"/>
    </xf>
    <xf numFmtId="49" fontId="9" fillId="2" borderId="0" xfId="0" applyNumberFormat="1" applyFont="1" applyFill="1" applyAlignment="1">
      <alignment vertical="center"/>
    </xf>
    <xf numFmtId="0" fontId="9" fillId="2" borderId="0" xfId="0" applyFont="1" applyFill="1" applyAlignment="1">
      <alignment vertical="center"/>
    </xf>
    <xf numFmtId="49" fontId="5" fillId="2" borderId="0" xfId="0" applyNumberFormat="1" applyFont="1" applyFill="1" applyAlignment="1">
      <alignment vertical="center"/>
    </xf>
    <xf numFmtId="49" fontId="13" fillId="2" borderId="0" xfId="0" applyNumberFormat="1" applyFont="1" applyFill="1" applyAlignment="1">
      <alignment horizontal="left" vertical="center"/>
    </xf>
    <xf numFmtId="49" fontId="5" fillId="2" borderId="0" xfId="0" applyNumberFormat="1" applyFont="1" applyFill="1" applyAlignment="1">
      <alignment horizontal="right" vertical="center"/>
    </xf>
    <xf numFmtId="49" fontId="14" fillId="2" borderId="0" xfId="0" applyNumberFormat="1" applyFont="1" applyFill="1" applyAlignment="1">
      <alignment horizontal="left" vertical="center"/>
    </xf>
    <xf numFmtId="49" fontId="17" fillId="2" borderId="0" xfId="0" applyNumberFormat="1" applyFont="1" applyFill="1" applyAlignment="1">
      <alignment horizontal="left" vertical="center"/>
    </xf>
    <xf numFmtId="0" fontId="18" fillId="0" borderId="0" xfId="0" applyFont="1" applyAlignment="1">
      <alignment vertical="center"/>
    </xf>
    <xf numFmtId="14" fontId="18" fillId="4" borderId="5" xfId="0" applyNumberFormat="1" applyFont="1" applyFill="1" applyBorder="1" applyAlignment="1">
      <alignment horizontal="left" vertical="center"/>
    </xf>
    <xf numFmtId="49" fontId="18" fillId="2" borderId="0" xfId="0" applyNumberFormat="1" applyFont="1" applyFill="1" applyAlignment="1">
      <alignment vertical="center"/>
    </xf>
    <xf numFmtId="49" fontId="18" fillId="4" borderId="5" xfId="0" applyNumberFormat="1" applyFont="1" applyFill="1" applyBorder="1" applyAlignment="1">
      <alignment vertical="center"/>
    </xf>
    <xf numFmtId="0" fontId="7" fillId="0" borderId="0" xfId="0" applyFont="1"/>
    <xf numFmtId="0" fontId="7" fillId="2" borderId="0" xfId="0" applyFont="1" applyFill="1"/>
    <xf numFmtId="0" fontId="0" fillId="2" borderId="0" xfId="0" applyFill="1"/>
    <xf numFmtId="0" fontId="20" fillId="0" borderId="0" xfId="0" applyFont="1" applyAlignment="1">
      <alignment vertical="center"/>
    </xf>
    <xf numFmtId="0" fontId="15" fillId="2" borderId="0" xfId="0" applyFont="1" applyFill="1" applyAlignment="1">
      <alignment vertical="center"/>
    </xf>
    <xf numFmtId="0" fontId="20" fillId="2" borderId="0" xfId="0" applyFont="1" applyFill="1" applyAlignment="1">
      <alignment horizontal="left" vertical="center"/>
    </xf>
    <xf numFmtId="0" fontId="0" fillId="2" borderId="0" xfId="0" applyFill="1" applyAlignment="1">
      <alignment horizontal="left"/>
    </xf>
    <xf numFmtId="0" fontId="7" fillId="2" borderId="0" xfId="0" applyFont="1" applyFill="1" applyAlignment="1"/>
    <xf numFmtId="0" fontId="9" fillId="2" borderId="0" xfId="0" applyFont="1" applyFill="1"/>
    <xf numFmtId="0" fontId="21" fillId="2" borderId="0" xfId="1" applyFont="1" applyFill="1"/>
    <xf numFmtId="0" fontId="0" fillId="0" borderId="0" xfId="0" applyAlignment="1">
      <alignment horizontal="center"/>
    </xf>
    <xf numFmtId="49" fontId="22" fillId="2" borderId="0" xfId="0" applyNumberFormat="1" applyFont="1" applyFill="1" applyAlignment="1">
      <alignment vertical="top"/>
    </xf>
    <xf numFmtId="49" fontId="12" fillId="2" borderId="0" xfId="0" applyNumberFormat="1" applyFont="1" applyFill="1" applyAlignment="1">
      <alignment vertical="top"/>
    </xf>
    <xf numFmtId="49" fontId="15" fillId="2" borderId="0" xfId="0" applyNumberFormat="1" applyFont="1" applyFill="1" applyAlignment="1">
      <alignment horizontal="left"/>
    </xf>
    <xf numFmtId="0" fontId="23" fillId="2" borderId="0" xfId="0" applyFont="1" applyFill="1" applyAlignment="1">
      <alignment horizontal="left"/>
    </xf>
    <xf numFmtId="49" fontId="14" fillId="2" borderId="0" xfId="0" applyNumberFormat="1" applyFont="1" applyFill="1" applyAlignment="1">
      <alignment horizontal="left"/>
    </xf>
    <xf numFmtId="49" fontId="15" fillId="2" borderId="6" xfId="0" applyNumberFormat="1" applyFont="1" applyFill="1" applyBorder="1" applyAlignment="1">
      <alignment vertical="center"/>
    </xf>
    <xf numFmtId="49" fontId="22" fillId="2" borderId="6" xfId="0" applyNumberFormat="1" applyFont="1" applyFill="1" applyBorder="1" applyAlignment="1">
      <alignment horizontal="right" vertical="center"/>
    </xf>
    <xf numFmtId="49" fontId="24" fillId="2" borderId="0" xfId="0" applyNumberFormat="1" applyFont="1" applyFill="1" applyAlignment="1">
      <alignment horizontal="left" vertical="center"/>
    </xf>
    <xf numFmtId="0" fontId="24" fillId="2" borderId="0" xfId="0" applyFont="1" applyFill="1" applyAlignment="1">
      <alignment vertical="center"/>
    </xf>
    <xf numFmtId="49" fontId="24" fillId="2" borderId="0" xfId="0" applyNumberFormat="1" applyFont="1" applyFill="1" applyAlignment="1">
      <alignment vertical="center"/>
    </xf>
    <xf numFmtId="49" fontId="25" fillId="2" borderId="0" xfId="0" applyNumberFormat="1" applyFont="1" applyFill="1" applyAlignment="1">
      <alignment horizontal="right" vertical="center"/>
    </xf>
    <xf numFmtId="0" fontId="9" fillId="2" borderId="0" xfId="0" applyFont="1" applyFill="1" applyAlignment="1">
      <alignment horizontal="center" vertical="center"/>
    </xf>
    <xf numFmtId="14" fontId="19" fillId="2" borderId="7" xfId="0" applyNumberFormat="1" applyFont="1" applyFill="1" applyBorder="1" applyAlignment="1">
      <alignment horizontal="left" vertical="center"/>
    </xf>
    <xf numFmtId="49" fontId="19" fillId="2" borderId="7" xfId="0" applyNumberFormat="1" applyFont="1" applyFill="1" applyBorder="1" applyAlignment="1">
      <alignment vertical="center"/>
    </xf>
    <xf numFmtId="0" fontId="20" fillId="2" borderId="0" xfId="0" applyFont="1" applyFill="1" applyAlignment="1">
      <alignment horizontal="center" vertical="center"/>
    </xf>
    <xf numFmtId="0" fontId="15" fillId="2" borderId="0" xfId="0" applyFont="1" applyFill="1" applyAlignment="1">
      <alignment horizontal="center" vertical="center"/>
    </xf>
    <xf numFmtId="49" fontId="19" fillId="2" borderId="0" xfId="0" applyNumberFormat="1" applyFont="1" applyFill="1" applyAlignment="1">
      <alignment vertical="center"/>
    </xf>
    <xf numFmtId="0" fontId="18" fillId="2" borderId="0" xfId="2" applyNumberFormat="1" applyFont="1" applyFill="1" applyAlignment="1" applyProtection="1">
      <alignment vertical="center"/>
      <protection locked="0"/>
    </xf>
    <xf numFmtId="0" fontId="19" fillId="2" borderId="0" xfId="0" applyFont="1" applyFill="1" applyAlignment="1">
      <alignment vertical="center"/>
    </xf>
    <xf numFmtId="49" fontId="19" fillId="2" borderId="0" xfId="0" applyNumberFormat="1" applyFont="1" applyFill="1" applyAlignment="1">
      <alignment horizontal="right" vertical="center"/>
    </xf>
    <xf numFmtId="0" fontId="9" fillId="2" borderId="4" xfId="0" applyFont="1" applyFill="1" applyBorder="1" applyAlignment="1">
      <alignment horizontal="left" vertical="center"/>
    </xf>
    <xf numFmtId="0" fontId="9" fillId="2" borderId="0" xfId="0" applyFont="1" applyFill="1" applyAlignment="1">
      <alignment horizontal="left" vertical="center"/>
    </xf>
    <xf numFmtId="0" fontId="20" fillId="2" borderId="4" xfId="0" applyFont="1" applyFill="1" applyBorder="1" applyAlignment="1">
      <alignment horizontal="left" vertical="center"/>
    </xf>
    <xf numFmtId="0" fontId="27" fillId="2" borderId="4" xfId="0" applyFont="1" applyFill="1" applyBorder="1" applyAlignment="1">
      <alignment horizontal="left" vertical="center"/>
    </xf>
    <xf numFmtId="0" fontId="28" fillId="0" borderId="0" xfId="0" applyFont="1" applyAlignment="1">
      <alignment vertical="center"/>
    </xf>
    <xf numFmtId="0" fontId="28" fillId="2" borderId="0" xfId="0" applyFont="1" applyFill="1" applyAlignment="1">
      <alignment horizontal="left" vertical="center"/>
    </xf>
    <xf numFmtId="0" fontId="29" fillId="2" borderId="0" xfId="0" applyFont="1" applyFill="1" applyAlignment="1">
      <alignment horizontal="left" vertical="center"/>
    </xf>
    <xf numFmtId="0" fontId="28" fillId="2" borderId="0" xfId="0" applyFont="1" applyFill="1" applyAlignment="1">
      <alignment horizontal="center" vertical="center"/>
    </xf>
    <xf numFmtId="0" fontId="15" fillId="2" borderId="4" xfId="0" applyFont="1" applyFill="1" applyBorder="1" applyAlignment="1">
      <alignment horizontal="left" vertical="center"/>
    </xf>
    <xf numFmtId="0" fontId="7" fillId="2" borderId="6" xfId="0" applyFont="1" applyFill="1" applyBorder="1" applyAlignment="1">
      <alignment horizontal="left" vertical="center"/>
    </xf>
    <xf numFmtId="0" fontId="9" fillId="2" borderId="8" xfId="0" applyFont="1" applyFill="1" applyBorder="1" applyAlignment="1">
      <alignment horizontal="left" vertical="center"/>
    </xf>
    <xf numFmtId="0" fontId="9" fillId="2" borderId="9" xfId="0" applyFont="1" applyFill="1" applyBorder="1" applyAlignment="1">
      <alignment horizontal="left" vertical="center"/>
    </xf>
    <xf numFmtId="0" fontId="9" fillId="5" borderId="10" xfId="0" applyFont="1" applyFill="1" applyBorder="1" applyAlignment="1">
      <alignment vertical="center"/>
    </xf>
    <xf numFmtId="0" fontId="15" fillId="4" borderId="11" xfId="0" applyFont="1" applyFill="1" applyBorder="1" applyAlignment="1">
      <alignment horizontal="left" vertical="center"/>
    </xf>
    <xf numFmtId="0" fontId="15" fillId="4" borderId="12" xfId="0" applyFont="1" applyFill="1" applyBorder="1" applyAlignment="1">
      <alignment vertical="center"/>
    </xf>
    <xf numFmtId="0" fontId="9" fillId="5" borderId="13" xfId="0" applyFont="1" applyFill="1" applyBorder="1" applyAlignment="1">
      <alignment vertical="center"/>
    </xf>
    <xf numFmtId="0" fontId="15" fillId="4" borderId="14" xfId="0" applyFont="1" applyFill="1" applyBorder="1" applyAlignment="1">
      <alignment horizontal="left" vertical="center"/>
    </xf>
    <xf numFmtId="0" fontId="15" fillId="4" borderId="15" xfId="0" applyFont="1" applyFill="1" applyBorder="1" applyAlignment="1">
      <alignment vertical="center"/>
    </xf>
    <xf numFmtId="0" fontId="0" fillId="2" borderId="0" xfId="0" applyFill="1" applyAlignment="1">
      <alignment horizontal="center"/>
    </xf>
    <xf numFmtId="0" fontId="0" fillId="5" borderId="16" xfId="0" applyFill="1" applyBorder="1"/>
    <xf numFmtId="49" fontId="0" fillId="0" borderId="0" xfId="0" applyNumberFormat="1" applyAlignment="1">
      <alignment horizontal="left"/>
    </xf>
    <xf numFmtId="49" fontId="14" fillId="0" borderId="0" xfId="0" applyNumberFormat="1" applyFont="1" applyAlignment="1">
      <alignment horizontal="left" vertical="center"/>
    </xf>
    <xf numFmtId="49" fontId="24" fillId="2" borderId="0" xfId="0" applyNumberFormat="1" applyFont="1" applyFill="1" applyAlignment="1">
      <alignment horizontal="right" vertical="center"/>
    </xf>
    <xf numFmtId="49" fontId="19" fillId="0" borderId="6" xfId="0" applyNumberFormat="1" applyFont="1" applyBorder="1" applyAlignment="1">
      <alignment horizontal="right" vertical="center"/>
    </xf>
    <xf numFmtId="49" fontId="9" fillId="6" borderId="0" xfId="0" applyNumberFormat="1" applyFont="1" applyFill="1" applyAlignment="1">
      <alignment vertical="center"/>
    </xf>
    <xf numFmtId="49" fontId="9" fillId="6" borderId="17" xfId="0" applyNumberFormat="1" applyFont="1" applyFill="1" applyBorder="1" applyAlignment="1">
      <alignment vertical="center"/>
    </xf>
    <xf numFmtId="0" fontId="9" fillId="6" borderId="0" xfId="0" applyFont="1" applyFill="1" applyAlignment="1">
      <alignment vertical="center"/>
    </xf>
    <xf numFmtId="49" fontId="12" fillId="0" borderId="0" xfId="0" applyNumberFormat="1" applyFont="1" applyAlignment="1">
      <alignment vertical="top"/>
    </xf>
    <xf numFmtId="49" fontId="15" fillId="0" borderId="0" xfId="0" applyNumberFormat="1" applyFont="1" applyAlignment="1">
      <alignment horizontal="left"/>
    </xf>
    <xf numFmtId="0" fontId="23" fillId="6" borderId="0" xfId="0" applyFont="1" applyFill="1" applyAlignment="1">
      <alignment horizontal="left"/>
    </xf>
    <xf numFmtId="49" fontId="14" fillId="0" borderId="0" xfId="0" applyNumberFormat="1" applyFont="1" applyAlignment="1">
      <alignment horizontal="left"/>
    </xf>
    <xf numFmtId="49" fontId="19" fillId="0" borderId="6" xfId="0" applyNumberFormat="1" applyFont="1" applyBorder="1" applyAlignment="1">
      <alignment vertical="center"/>
    </xf>
    <xf numFmtId="49" fontId="19" fillId="0" borderId="6" xfId="0" applyNumberFormat="1" applyFont="1" applyBorder="1" applyAlignment="1">
      <alignment horizontal="left" vertical="center"/>
    </xf>
    <xf numFmtId="0" fontId="10" fillId="0" borderId="0" xfId="0" applyFont="1" applyAlignment="1">
      <alignment horizontal="center" vertical="center"/>
    </xf>
    <xf numFmtId="49" fontId="0" fillId="0" borderId="6" xfId="0" applyNumberFormat="1" applyFont="1" applyBorder="1" applyAlignment="1">
      <alignment vertical="center"/>
    </xf>
    <xf numFmtId="0" fontId="0" fillId="0" borderId="0" xfId="0" applyFont="1" applyAlignment="1">
      <alignment vertical="center"/>
    </xf>
    <xf numFmtId="191" fontId="0" fillId="0" borderId="0" xfId="0" applyNumberFormat="1" applyAlignment="1">
      <alignment horizontal="center"/>
    </xf>
    <xf numFmtId="49" fontId="20" fillId="0" borderId="0" xfId="0" applyNumberFormat="1" applyFont="1" applyAlignment="1">
      <alignment horizontal="left"/>
    </xf>
    <xf numFmtId="0" fontId="19" fillId="0" borderId="6" xfId="0" applyFont="1" applyBorder="1" applyAlignment="1">
      <alignment horizontal="right" vertical="center"/>
    </xf>
    <xf numFmtId="0" fontId="20" fillId="0" borderId="18" xfId="0" applyFont="1" applyBorder="1" applyAlignment="1">
      <alignment vertical="center"/>
    </xf>
    <xf numFmtId="0" fontId="20" fillId="0" borderId="18" xfId="0" applyFont="1" applyBorder="1" applyAlignment="1">
      <alignment horizontal="center" vertical="center"/>
    </xf>
    <xf numFmtId="0" fontId="20" fillId="0" borderId="12" xfId="0" applyFont="1" applyBorder="1" applyAlignment="1">
      <alignment horizontal="center" vertical="center"/>
    </xf>
    <xf numFmtId="0" fontId="20" fillId="0" borderId="0" xfId="0" applyFont="1"/>
    <xf numFmtId="49" fontId="8" fillId="6" borderId="0" xfId="0" applyNumberFormat="1" applyFont="1" applyFill="1" applyAlignment="1">
      <alignment horizontal="left"/>
    </xf>
    <xf numFmtId="49" fontId="20" fillId="0" borderId="0" xfId="0" applyNumberFormat="1" applyFont="1"/>
    <xf numFmtId="49" fontId="16" fillId="0" borderId="0" xfId="0" applyNumberFormat="1" applyFont="1" applyAlignment="1">
      <alignment horizontal="left"/>
    </xf>
    <xf numFmtId="49" fontId="17" fillId="2" borderId="19" xfId="0" applyNumberFormat="1" applyFont="1" applyFill="1" applyBorder="1" applyAlignment="1">
      <alignment horizontal="left" vertical="center"/>
    </xf>
    <xf numFmtId="49" fontId="17" fillId="2" borderId="20" xfId="0" applyNumberFormat="1" applyFont="1" applyFill="1" applyBorder="1" applyAlignment="1">
      <alignment horizontal="left" vertical="center"/>
    </xf>
    <xf numFmtId="49" fontId="9" fillId="2" borderId="14" xfId="0" applyNumberFormat="1" applyFont="1" applyFill="1" applyBorder="1" applyAlignment="1">
      <alignment horizontal="center" wrapText="1"/>
    </xf>
    <xf numFmtId="49" fontId="9" fillId="2" borderId="21" xfId="0" applyNumberFormat="1" applyFont="1" applyFill="1" applyBorder="1" applyAlignment="1">
      <alignment horizontal="center" wrapText="1"/>
    </xf>
    <xf numFmtId="49" fontId="9" fillId="2" borderId="15" xfId="0" applyNumberFormat="1" applyFont="1" applyFill="1" applyBorder="1" applyAlignment="1">
      <alignment horizontal="center" wrapText="1"/>
    </xf>
    <xf numFmtId="49" fontId="9" fillId="5" borderId="21" xfId="0" applyNumberFormat="1" applyFont="1" applyFill="1" applyBorder="1" applyAlignment="1">
      <alignment horizontal="center" wrapText="1"/>
    </xf>
    <xf numFmtId="0" fontId="38" fillId="2" borderId="15" xfId="0" applyFont="1" applyFill="1" applyBorder="1" applyAlignment="1">
      <alignment horizontal="center" wrapText="1"/>
    </xf>
    <xf numFmtId="1" fontId="20" fillId="0" borderId="12" xfId="0" applyNumberFormat="1" applyFont="1" applyBorder="1" applyAlignment="1">
      <alignment horizontal="center" vertical="center"/>
    </xf>
    <xf numFmtId="49" fontId="39" fillId="0" borderId="0" xfId="0" applyNumberFormat="1" applyFont="1" applyAlignment="1">
      <alignment horizontal="left"/>
    </xf>
    <xf numFmtId="0" fontId="0" fillId="2" borderId="0" xfId="0" applyNumberFormat="1" applyFill="1" applyAlignment="1">
      <alignment horizontal="left" vertical="center"/>
    </xf>
    <xf numFmtId="0" fontId="42" fillId="0" borderId="0" xfId="0" applyFont="1" applyAlignment="1">
      <alignment horizontal="center" vertical="center"/>
    </xf>
    <xf numFmtId="49" fontId="17" fillId="2" borderId="20" xfId="0" applyNumberFormat="1" applyFont="1" applyFill="1" applyBorder="1" applyAlignment="1">
      <alignment horizontal="right" vertical="center"/>
    </xf>
    <xf numFmtId="49" fontId="10" fillId="2" borderId="20" xfId="0" applyNumberFormat="1" applyFont="1" applyFill="1" applyBorder="1" applyAlignment="1">
      <alignment horizontal="left" vertical="center"/>
    </xf>
    <xf numFmtId="0" fontId="24" fillId="2" borderId="0" xfId="0" applyNumberFormat="1" applyFont="1" applyFill="1" applyAlignment="1">
      <alignment horizontal="left" vertical="center"/>
    </xf>
    <xf numFmtId="49" fontId="17" fillId="6" borderId="4" xfId="0" applyNumberFormat="1" applyFont="1" applyFill="1" applyBorder="1" applyAlignment="1">
      <alignment horizontal="left" vertical="center"/>
    </xf>
    <xf numFmtId="49" fontId="17" fillId="0" borderId="0" xfId="0" applyNumberFormat="1" applyFont="1" applyAlignment="1">
      <alignment horizontal="right" vertical="center"/>
    </xf>
    <xf numFmtId="0" fontId="0" fillId="6" borderId="9" xfId="0" applyFill="1" applyBorder="1" applyAlignment="1">
      <alignment horizontal="center" vertical="center"/>
    </xf>
    <xf numFmtId="49" fontId="19" fillId="0" borderId="22" xfId="0" applyNumberFormat="1" applyFont="1" applyBorder="1" applyAlignment="1">
      <alignment horizontal="left" vertical="center"/>
    </xf>
    <xf numFmtId="0" fontId="43" fillId="7" borderId="15" xfId="0" applyFont="1" applyFill="1" applyBorder="1" applyAlignment="1">
      <alignment horizontal="right" vertical="center"/>
    </xf>
    <xf numFmtId="0" fontId="38" fillId="5" borderId="15" xfId="0" applyFont="1" applyFill="1" applyBorder="1" applyAlignment="1">
      <alignment horizontal="center" wrapText="1"/>
    </xf>
    <xf numFmtId="0" fontId="20" fillId="0" borderId="12" xfId="0" applyNumberFormat="1" applyFont="1" applyBorder="1" applyAlignment="1">
      <alignment horizontal="center" vertical="center"/>
    </xf>
    <xf numFmtId="0" fontId="20" fillId="5" borderId="12" xfId="0" applyFont="1" applyFill="1" applyBorder="1" applyAlignment="1">
      <alignment horizontal="center" vertical="center"/>
    </xf>
    <xf numFmtId="0" fontId="45" fillId="0" borderId="0" xfId="0" applyFont="1"/>
    <xf numFmtId="0" fontId="16" fillId="0" borderId="0" xfId="0" applyFont="1"/>
    <xf numFmtId="0" fontId="5" fillId="0" borderId="0" xfId="0" applyFont="1" applyAlignment="1">
      <alignment vertical="top"/>
    </xf>
    <xf numFmtId="0" fontId="32" fillId="0" borderId="0" xfId="0" applyFont="1" applyAlignment="1">
      <alignment vertical="top"/>
    </xf>
    <xf numFmtId="0" fontId="12" fillId="0" borderId="0" xfId="0" applyFont="1" applyAlignment="1">
      <alignment vertical="top"/>
    </xf>
    <xf numFmtId="49" fontId="5" fillId="0" borderId="0" xfId="0" applyNumberFormat="1" applyFont="1" applyAlignment="1">
      <alignment vertical="top"/>
    </xf>
    <xf numFmtId="49" fontId="32" fillId="0" borderId="0" xfId="0" applyNumberFormat="1" applyFont="1" applyAlignment="1">
      <alignment vertical="top"/>
    </xf>
    <xf numFmtId="49" fontId="33" fillId="0" borderId="0" xfId="0" applyNumberFormat="1" applyFont="1"/>
    <xf numFmtId="49" fontId="16" fillId="0" borderId="0" xfId="0" applyNumberFormat="1" applyFont="1"/>
    <xf numFmtId="0" fontId="42" fillId="0" borderId="0" xfId="0" applyFont="1" applyAlignment="1">
      <alignment vertical="center"/>
    </xf>
    <xf numFmtId="49" fontId="37" fillId="2" borderId="0" xfId="0" applyNumberFormat="1" applyFont="1" applyFill="1" applyAlignment="1">
      <alignment vertical="center"/>
    </xf>
    <xf numFmtId="0" fontId="18" fillId="0" borderId="6" xfId="0" applyFont="1" applyBorder="1" applyAlignment="1">
      <alignment vertical="center"/>
    </xf>
    <xf numFmtId="49" fontId="18" fillId="0" borderId="6" xfId="0" applyNumberFormat="1" applyFont="1" applyBorder="1" applyAlignment="1">
      <alignment vertical="center"/>
    </xf>
    <xf numFmtId="49" fontId="47" fillId="0" borderId="6" xfId="0" applyNumberFormat="1" applyFont="1" applyBorder="1" applyAlignment="1">
      <alignment vertical="center"/>
    </xf>
    <xf numFmtId="49" fontId="18" fillId="0" borderId="6" xfId="2" applyNumberFormat="1" applyFont="1" applyBorder="1" applyAlignment="1" applyProtection="1">
      <alignment vertical="center"/>
      <protection locked="0"/>
    </xf>
    <xf numFmtId="0" fontId="19" fillId="0" borderId="6" xfId="0" applyFont="1" applyBorder="1" applyAlignment="1">
      <alignment horizontal="left" vertical="center"/>
    </xf>
    <xf numFmtId="49" fontId="9" fillId="2" borderId="0" xfId="0" applyNumberFormat="1" applyFont="1" applyFill="1" applyAlignment="1">
      <alignment horizontal="right" vertical="center"/>
    </xf>
    <xf numFmtId="49" fontId="9" fillId="2" borderId="0" xfId="0" applyNumberFormat="1" applyFont="1" applyFill="1" applyAlignment="1">
      <alignment horizontal="center" vertical="center"/>
    </xf>
    <xf numFmtId="49" fontId="9" fillId="2" borderId="0" xfId="0" applyNumberFormat="1" applyFont="1" applyFill="1" applyAlignment="1">
      <alignment horizontal="left" vertical="center"/>
    </xf>
    <xf numFmtId="49" fontId="45" fillId="2" borderId="0" xfId="0" applyNumberFormat="1" applyFont="1" applyFill="1" applyAlignment="1">
      <alignment horizontal="center" vertical="center"/>
    </xf>
    <xf numFmtId="49" fontId="45" fillId="2" borderId="0" xfId="0" applyNumberFormat="1" applyFont="1" applyFill="1" applyAlignment="1">
      <alignment vertical="center"/>
    </xf>
    <xf numFmtId="49" fontId="10" fillId="2" borderId="0" xfId="0" applyNumberFormat="1" applyFont="1" applyFill="1" applyAlignment="1">
      <alignment horizontal="right" vertical="center"/>
    </xf>
    <xf numFmtId="49" fontId="10" fillId="0" borderId="0" xfId="0" applyNumberFormat="1" applyFont="1" applyAlignment="1">
      <alignment horizontal="center" vertical="center"/>
    </xf>
    <xf numFmtId="49" fontId="10" fillId="0" borderId="0" xfId="0" applyNumberFormat="1" applyFont="1" applyAlignment="1">
      <alignment horizontal="left" vertical="center"/>
    </xf>
    <xf numFmtId="49" fontId="0" fillId="0" borderId="0" xfId="0" applyNumberFormat="1" applyFont="1" applyAlignment="1">
      <alignment vertical="center"/>
    </xf>
    <xf numFmtId="49" fontId="42" fillId="0" borderId="0" xfId="0" applyNumberFormat="1" applyFont="1" applyAlignment="1">
      <alignment horizontal="center" vertical="center"/>
    </xf>
    <xf numFmtId="49" fontId="42" fillId="0" borderId="0" xfId="0" applyNumberFormat="1" applyFont="1" applyAlignment="1">
      <alignment vertical="center"/>
    </xf>
    <xf numFmtId="0" fontId="48" fillId="0" borderId="0" xfId="0" applyFont="1" applyAlignment="1">
      <alignment vertical="center"/>
    </xf>
    <xf numFmtId="49" fontId="48" fillId="2" borderId="0" xfId="0" applyNumberFormat="1" applyFont="1" applyFill="1" applyAlignment="1">
      <alignment horizontal="center" vertical="center"/>
    </xf>
    <xf numFmtId="0" fontId="49" fillId="0" borderId="0" xfId="0" applyFont="1" applyAlignment="1">
      <alignment vertical="center"/>
    </xf>
    <xf numFmtId="0" fontId="50" fillId="8" borderId="7" xfId="0" applyFont="1" applyFill="1" applyBorder="1" applyAlignment="1">
      <alignment horizontal="center" vertical="center"/>
    </xf>
    <xf numFmtId="0" fontId="48" fillId="0" borderId="7" xfId="0" applyFont="1" applyBorder="1" applyAlignment="1">
      <alignment vertical="center"/>
    </xf>
    <xf numFmtId="0" fontId="51" fillId="0" borderId="0" xfId="0" applyFont="1" applyAlignment="1">
      <alignment vertical="center"/>
    </xf>
    <xf numFmtId="0" fontId="51" fillId="0" borderId="7" xfId="0" applyFont="1" applyBorder="1" applyAlignment="1">
      <alignment horizontal="center" vertical="center"/>
    </xf>
    <xf numFmtId="0" fontId="52" fillId="0" borderId="0" xfId="0" applyFont="1" applyAlignment="1">
      <alignment vertical="center"/>
    </xf>
    <xf numFmtId="0" fontId="52" fillId="6" borderId="0" xfId="0" applyFont="1" applyFill="1" applyAlignment="1">
      <alignment vertical="center"/>
    </xf>
    <xf numFmtId="0" fontId="53" fillId="0" borderId="0" xfId="0" applyFont="1" applyAlignment="1">
      <alignment vertical="center"/>
    </xf>
    <xf numFmtId="0" fontId="53" fillId="6" borderId="0" xfId="0" applyFont="1" applyFill="1" applyAlignment="1">
      <alignment vertical="center"/>
    </xf>
    <xf numFmtId="49" fontId="52" fillId="6" borderId="0" xfId="0" applyNumberFormat="1" applyFont="1" applyFill="1" applyAlignment="1">
      <alignment vertical="center"/>
    </xf>
    <xf numFmtId="49" fontId="53" fillId="6" borderId="0" xfId="0" applyNumberFormat="1" applyFont="1" applyFill="1" applyAlignment="1">
      <alignment vertical="center"/>
    </xf>
    <xf numFmtId="0" fontId="20" fillId="6" borderId="0" xfId="0" applyFont="1" applyFill="1" applyAlignment="1">
      <alignment vertical="center"/>
    </xf>
    <xf numFmtId="0" fontId="20" fillId="0" borderId="10" xfId="0" applyFont="1" applyBorder="1" applyAlignment="1">
      <alignment vertical="center"/>
    </xf>
    <xf numFmtId="49" fontId="52" fillId="2" borderId="0" xfId="0" applyNumberFormat="1" applyFont="1" applyFill="1" applyAlignment="1">
      <alignment horizontal="center" vertical="center"/>
    </xf>
    <xf numFmtId="0" fontId="52" fillId="0" borderId="0" xfId="0" applyFont="1" applyAlignment="1">
      <alignment horizontal="center" vertical="center"/>
    </xf>
    <xf numFmtId="0" fontId="54" fillId="0" borderId="0" xfId="0" applyFont="1" applyAlignment="1">
      <alignment vertical="center"/>
    </xf>
    <xf numFmtId="0" fontId="55" fillId="0" borderId="0" xfId="0" applyFont="1" applyAlignment="1">
      <alignment vertical="center"/>
    </xf>
    <xf numFmtId="0" fontId="45" fillId="0" borderId="0" xfId="0" applyFont="1" applyAlignment="1">
      <alignment horizontal="right" vertical="center"/>
    </xf>
    <xf numFmtId="0" fontId="56" fillId="9" borderId="23" xfId="0" applyFont="1" applyFill="1" applyBorder="1" applyAlignment="1">
      <alignment horizontal="right" vertical="center"/>
    </xf>
    <xf numFmtId="0" fontId="51" fillId="0" borderId="7" xfId="0" applyFont="1" applyBorder="1" applyAlignment="1">
      <alignment vertical="center"/>
    </xf>
    <xf numFmtId="0" fontId="20" fillId="0" borderId="13" xfId="0" applyFont="1" applyBorder="1" applyAlignment="1">
      <alignment vertical="center"/>
    </xf>
    <xf numFmtId="0" fontId="52" fillId="0" borderId="7" xfId="0" applyFont="1" applyBorder="1" applyAlignment="1">
      <alignment vertical="center"/>
    </xf>
    <xf numFmtId="0" fontId="51" fillId="0" borderId="18" xfId="0" applyFont="1" applyBorder="1" applyAlignment="1">
      <alignment horizontal="center" vertical="center"/>
    </xf>
    <xf numFmtId="0" fontId="51" fillId="0" borderId="17" xfId="0" applyFont="1" applyBorder="1" applyAlignment="1">
      <alignment horizontal="left" vertical="center"/>
    </xf>
    <xf numFmtId="0" fontId="50" fillId="0" borderId="0" xfId="0" applyFont="1" applyAlignment="1">
      <alignment horizontal="center" vertical="center"/>
    </xf>
    <xf numFmtId="0" fontId="51" fillId="0" borderId="0" xfId="0" applyFont="1" applyAlignment="1">
      <alignment horizontal="center" vertical="center"/>
    </xf>
    <xf numFmtId="0" fontId="56" fillId="9" borderId="17" xfId="0" applyFont="1" applyFill="1" applyBorder="1" applyAlignment="1">
      <alignment horizontal="right" vertical="center"/>
    </xf>
    <xf numFmtId="49" fontId="51" fillId="0" borderId="7" xfId="0" applyNumberFormat="1" applyFont="1" applyBorder="1" applyAlignment="1">
      <alignment vertical="center"/>
    </xf>
    <xf numFmtId="49" fontId="51" fillId="0" borderId="0" xfId="0" applyNumberFormat="1" applyFont="1" applyAlignment="1">
      <alignment vertical="center"/>
    </xf>
    <xf numFmtId="0" fontId="51" fillId="0" borderId="17" xfId="0" applyFont="1" applyBorder="1" applyAlignment="1">
      <alignment vertical="center"/>
    </xf>
    <xf numFmtId="49" fontId="51" fillId="0" borderId="17" xfId="0" applyNumberFormat="1" applyFont="1" applyBorder="1" applyAlignment="1">
      <alignment vertical="center"/>
    </xf>
    <xf numFmtId="0" fontId="51" fillId="0" borderId="18" xfId="0" applyFont="1" applyBorder="1" applyAlignment="1">
      <alignment vertical="center"/>
    </xf>
    <xf numFmtId="0" fontId="57" fillId="0" borderId="18" xfId="0" applyFont="1" applyBorder="1" applyAlignment="1">
      <alignment horizontal="center" vertical="center"/>
    </xf>
    <xf numFmtId="0" fontId="58" fillId="0" borderId="0" xfId="0" applyFont="1" applyAlignment="1">
      <alignment vertical="center"/>
    </xf>
    <xf numFmtId="0" fontId="57" fillId="0" borderId="7" xfId="0" applyFont="1" applyBorder="1" applyAlignment="1">
      <alignment horizontal="center" vertical="center"/>
    </xf>
    <xf numFmtId="0" fontId="20" fillId="0" borderId="16" xfId="0" applyFont="1" applyBorder="1" applyAlignment="1">
      <alignment vertical="center"/>
    </xf>
    <xf numFmtId="49" fontId="51" fillId="0" borderId="18" xfId="0" applyNumberFormat="1" applyFont="1" applyBorder="1" applyAlignment="1">
      <alignment vertical="center"/>
    </xf>
    <xf numFmtId="0" fontId="59" fillId="0" borderId="0" xfId="0" applyFont="1" applyAlignment="1">
      <alignment vertical="center"/>
    </xf>
    <xf numFmtId="49" fontId="60" fillId="2" borderId="0" xfId="0" applyNumberFormat="1" applyFont="1" applyFill="1" applyAlignment="1">
      <alignment horizontal="center" vertical="center"/>
    </xf>
    <xf numFmtId="49" fontId="52" fillId="0" borderId="0" xfId="0" applyNumberFormat="1" applyFont="1" applyAlignment="1">
      <alignment horizontal="center" vertical="center"/>
    </xf>
    <xf numFmtId="49" fontId="48" fillId="0" borderId="0" xfId="0" applyNumberFormat="1" applyFont="1" applyAlignment="1">
      <alignment horizontal="center" vertical="center"/>
    </xf>
    <xf numFmtId="49" fontId="52" fillId="0" borderId="0" xfId="0" applyNumberFormat="1" applyFont="1" applyAlignment="1">
      <alignment vertical="center"/>
    </xf>
    <xf numFmtId="0" fontId="9" fillId="0" borderId="0" xfId="0" applyFont="1" applyAlignment="1">
      <alignment horizontal="right" vertical="center"/>
    </xf>
    <xf numFmtId="0" fontId="52" fillId="0" borderId="0" xfId="0" applyFont="1" applyAlignment="1">
      <alignment horizontal="left" vertical="center"/>
    </xf>
    <xf numFmtId="49" fontId="20" fillId="6" borderId="0" xfId="0" applyNumberFormat="1" applyFont="1" applyFill="1" applyAlignment="1">
      <alignment vertical="center"/>
    </xf>
    <xf numFmtId="49" fontId="36" fillId="6" borderId="0" xfId="0" applyNumberFormat="1" applyFont="1" applyFill="1" applyAlignment="1">
      <alignment horizontal="center" vertical="center"/>
    </xf>
    <xf numFmtId="49" fontId="61" fillId="0" borderId="0" xfId="0" applyNumberFormat="1" applyFont="1" applyAlignment="1">
      <alignment vertical="center"/>
    </xf>
    <xf numFmtId="49" fontId="62" fillId="0" borderId="0" xfId="0" applyNumberFormat="1" applyFont="1" applyAlignment="1">
      <alignment horizontal="center" vertical="center"/>
    </xf>
    <xf numFmtId="49" fontId="61" fillId="6" borderId="0" xfId="0" applyNumberFormat="1" applyFont="1" applyFill="1" applyAlignment="1">
      <alignment vertical="center"/>
    </xf>
    <xf numFmtId="49" fontId="62" fillId="6" borderId="0" xfId="0" applyNumberFormat="1" applyFont="1" applyFill="1" applyAlignment="1">
      <alignment vertical="center"/>
    </xf>
    <xf numFmtId="0" fontId="0" fillId="6" borderId="0" xfId="0" applyFill="1" applyAlignment="1">
      <alignment vertical="center"/>
    </xf>
    <xf numFmtId="0" fontId="30" fillId="2" borderId="24" xfId="0" applyFont="1" applyFill="1" applyBorder="1" applyAlignment="1">
      <alignment vertical="center"/>
    </xf>
    <xf numFmtId="0" fontId="30" fillId="2" borderId="25" xfId="0" applyFont="1" applyFill="1" applyBorder="1" applyAlignment="1">
      <alignment vertical="center"/>
    </xf>
    <xf numFmtId="0" fontId="30" fillId="2" borderId="26" xfId="0" applyFont="1" applyFill="1" applyBorder="1" applyAlignment="1">
      <alignment vertical="center"/>
    </xf>
    <xf numFmtId="49" fontId="63" fillId="2" borderId="25" xfId="0" applyNumberFormat="1" applyFont="1" applyFill="1" applyBorder="1" applyAlignment="1">
      <alignment horizontal="center" vertical="center"/>
    </xf>
    <xf numFmtId="49" fontId="63" fillId="2" borderId="25" xfId="0" applyNumberFormat="1" applyFont="1" applyFill="1" applyBorder="1" applyAlignment="1">
      <alignment vertical="center"/>
    </xf>
    <xf numFmtId="49" fontId="63" fillId="2" borderId="25" xfId="0" applyNumberFormat="1" applyFont="1" applyFill="1" applyBorder="1" applyAlignment="1">
      <alignment horizontal="centerContinuous" vertical="center"/>
    </xf>
    <xf numFmtId="49" fontId="63" fillId="2" borderId="27" xfId="0" applyNumberFormat="1" applyFont="1" applyFill="1" applyBorder="1" applyAlignment="1">
      <alignment horizontal="centerContinuous" vertical="center"/>
    </xf>
    <xf numFmtId="49" fontId="64" fillId="2" borderId="25" xfId="0" applyNumberFormat="1" applyFont="1" applyFill="1" applyBorder="1" applyAlignment="1">
      <alignment vertical="center"/>
    </xf>
    <xf numFmtId="49" fontId="64" fillId="2" borderId="27" xfId="0" applyNumberFormat="1" applyFont="1" applyFill="1" applyBorder="1" applyAlignment="1">
      <alignment vertical="center"/>
    </xf>
    <xf numFmtId="49" fontId="30" fillId="2" borderId="25" xfId="0" applyNumberFormat="1" applyFont="1" applyFill="1" applyBorder="1" applyAlignment="1">
      <alignment horizontal="left" vertical="center"/>
    </xf>
    <xf numFmtId="49" fontId="30" fillId="0" borderId="25" xfId="0" applyNumberFormat="1" applyFont="1" applyBorder="1" applyAlignment="1">
      <alignment horizontal="left" vertical="center"/>
    </xf>
    <xf numFmtId="49" fontId="64" fillId="6" borderId="27" xfId="0" applyNumberFormat="1" applyFont="1" applyFill="1" applyBorder="1" applyAlignment="1">
      <alignment vertical="center"/>
    </xf>
    <xf numFmtId="49" fontId="9" fillId="0" borderId="0" xfId="0" applyNumberFormat="1" applyFont="1" applyAlignment="1">
      <alignment vertical="center"/>
    </xf>
    <xf numFmtId="49" fontId="9" fillId="0" borderId="28" xfId="0" applyNumberFormat="1" applyFont="1" applyBorder="1" applyAlignment="1">
      <alignment vertical="center"/>
    </xf>
    <xf numFmtId="49" fontId="9" fillId="0" borderId="17" xfId="0" applyNumberFormat="1" applyFont="1" applyBorder="1" applyAlignment="1">
      <alignment horizontal="right" vertical="center"/>
    </xf>
    <xf numFmtId="49" fontId="9" fillId="0" borderId="0" xfId="0" applyNumberFormat="1" applyFont="1" applyAlignment="1">
      <alignment horizontal="center" vertical="center"/>
    </xf>
    <xf numFmtId="49" fontId="9" fillId="6" borderId="0" xfId="0" applyNumberFormat="1" applyFont="1" applyFill="1" applyAlignment="1">
      <alignment horizontal="center" vertical="center"/>
    </xf>
    <xf numFmtId="49" fontId="38" fillId="0" borderId="0" xfId="0" applyNumberFormat="1" applyFont="1" applyAlignment="1">
      <alignment horizontal="center" vertical="center"/>
    </xf>
    <xf numFmtId="49" fontId="45" fillId="0" borderId="0" xfId="0" applyNumberFormat="1" applyFont="1" applyAlignment="1">
      <alignment vertical="center"/>
    </xf>
    <xf numFmtId="49" fontId="45" fillId="0" borderId="17" xfId="0" applyNumberFormat="1" applyFont="1" applyBorder="1" applyAlignment="1">
      <alignment vertical="center"/>
    </xf>
    <xf numFmtId="49" fontId="30" fillId="2" borderId="29" xfId="0" applyNumberFormat="1" applyFont="1" applyFill="1" applyBorder="1" applyAlignment="1">
      <alignment vertical="center"/>
    </xf>
    <xf numFmtId="49" fontId="30" fillId="2" borderId="30" xfId="0" applyNumberFormat="1" applyFont="1" applyFill="1" applyBorder="1" applyAlignment="1">
      <alignment vertical="center"/>
    </xf>
    <xf numFmtId="49" fontId="45" fillId="2" borderId="17" xfId="0" applyNumberFormat="1" applyFont="1" applyFill="1" applyBorder="1" applyAlignment="1">
      <alignment vertical="center"/>
    </xf>
    <xf numFmtId="0" fontId="9" fillId="0" borderId="7" xfId="0" applyFont="1" applyBorder="1" applyAlignment="1">
      <alignment vertical="center"/>
    </xf>
    <xf numFmtId="49" fontId="45" fillId="0" borderId="7" xfId="0" applyNumberFormat="1" applyFont="1" applyBorder="1" applyAlignment="1">
      <alignment vertical="center"/>
    </xf>
    <xf numFmtId="49" fontId="9" fillId="0" borderId="7" xfId="0" applyNumberFormat="1" applyFont="1" applyBorder="1" applyAlignment="1">
      <alignment vertical="center"/>
    </xf>
    <xf numFmtId="49" fontId="45" fillId="0" borderId="18" xfId="0" applyNumberFormat="1" applyFont="1" applyBorder="1" applyAlignment="1">
      <alignment vertical="center"/>
    </xf>
    <xf numFmtId="49" fontId="9" fillId="0" borderId="31" xfId="0" applyNumberFormat="1" applyFont="1" applyBorder="1" applyAlignment="1">
      <alignment vertical="center"/>
    </xf>
    <xf numFmtId="49" fontId="9" fillId="0" borderId="18" xfId="0" applyNumberFormat="1" applyFont="1" applyBorder="1" applyAlignment="1">
      <alignment horizontal="right" vertical="center"/>
    </xf>
    <xf numFmtId="0" fontId="9" fillId="2" borderId="28" xfId="0" applyFont="1" applyFill="1" applyBorder="1" applyAlignment="1">
      <alignment vertical="center"/>
    </xf>
    <xf numFmtId="49" fontId="9" fillId="2" borderId="17" xfId="0" applyNumberFormat="1" applyFont="1" applyFill="1" applyBorder="1" applyAlignment="1">
      <alignment horizontal="right" vertical="center"/>
    </xf>
    <xf numFmtId="49" fontId="9" fillId="0" borderId="7" xfId="0" applyNumberFormat="1" applyFont="1" applyBorder="1" applyAlignment="1">
      <alignment horizontal="center" vertical="center"/>
    </xf>
    <xf numFmtId="0" fontId="9" fillId="6" borderId="7" xfId="0" applyFont="1" applyFill="1" applyBorder="1" applyAlignment="1">
      <alignment vertical="center"/>
    </xf>
    <xf numFmtId="49" fontId="9" fillId="6" borderId="7" xfId="0" applyNumberFormat="1" applyFont="1" applyFill="1" applyBorder="1" applyAlignment="1">
      <alignment horizontal="center" vertical="center"/>
    </xf>
    <xf numFmtId="49" fontId="9" fillId="6" borderId="18" xfId="0" applyNumberFormat="1" applyFont="1" applyFill="1" applyBorder="1" applyAlignment="1">
      <alignment vertical="center"/>
    </xf>
    <xf numFmtId="49" fontId="38" fillId="0" borderId="7" xfId="0" applyNumberFormat="1" applyFont="1" applyBorder="1" applyAlignment="1">
      <alignment horizontal="center" vertical="center"/>
    </xf>
    <xf numFmtId="0" fontId="56" fillId="9" borderId="18" xfId="0" applyFont="1" applyFill="1" applyBorder="1" applyAlignment="1">
      <alignment horizontal="right" vertical="center"/>
    </xf>
    <xf numFmtId="0" fontId="53" fillId="6" borderId="17" xfId="0" applyFont="1" applyFill="1" applyBorder="1" applyAlignment="1">
      <alignment vertical="center"/>
    </xf>
    <xf numFmtId="0" fontId="53" fillId="6" borderId="7" xfId="0" applyFont="1" applyFill="1" applyBorder="1" applyAlignment="1">
      <alignment vertical="center"/>
    </xf>
    <xf numFmtId="0" fontId="53" fillId="6" borderId="18" xfId="0" applyFont="1" applyFill="1" applyBorder="1" applyAlignment="1">
      <alignment vertical="center"/>
    </xf>
    <xf numFmtId="0" fontId="65" fillId="6" borderId="0" xfId="0" applyFont="1" applyFill="1" applyAlignment="1">
      <alignment horizontal="right" vertical="center"/>
    </xf>
    <xf numFmtId="0" fontId="66" fillId="0" borderId="0" xfId="0" applyFont="1" applyAlignment="1">
      <alignment vertical="center"/>
    </xf>
    <xf numFmtId="0" fontId="51" fillId="0" borderId="18" xfId="0" applyFont="1" applyBorder="1" applyAlignment="1">
      <alignment horizontal="right" vertical="center"/>
    </xf>
    <xf numFmtId="0" fontId="56" fillId="9" borderId="0" xfId="0" applyFont="1" applyFill="1" applyAlignment="1">
      <alignment horizontal="right" vertical="center"/>
    </xf>
    <xf numFmtId="49" fontId="51" fillId="0" borderId="7" xfId="0" applyNumberFormat="1" applyFont="1" applyBorder="1" applyAlignment="1">
      <alignment horizontal="left" vertical="center"/>
    </xf>
    <xf numFmtId="49" fontId="49" fillId="2" borderId="0" xfId="0" applyNumberFormat="1" applyFont="1" applyFill="1" applyAlignment="1">
      <alignment horizontal="center" vertical="center"/>
    </xf>
    <xf numFmtId="0" fontId="56" fillId="9" borderId="27" xfId="0" applyFont="1" applyFill="1" applyBorder="1" applyAlignment="1">
      <alignment horizontal="right" vertical="center"/>
    </xf>
    <xf numFmtId="49" fontId="51" fillId="0" borderId="18" xfId="0" applyNumberFormat="1" applyFont="1" applyBorder="1" applyAlignment="1">
      <alignment horizontal="left" vertical="center"/>
    </xf>
    <xf numFmtId="49" fontId="51" fillId="0" borderId="0" xfId="0" applyNumberFormat="1" applyFont="1" applyAlignment="1">
      <alignment horizontal="left" vertical="center"/>
    </xf>
    <xf numFmtId="49" fontId="51" fillId="0" borderId="17" xfId="0" applyNumberFormat="1" applyFont="1" applyBorder="1" applyAlignment="1">
      <alignment horizontal="left" vertical="center"/>
    </xf>
    <xf numFmtId="49" fontId="67" fillId="0" borderId="18" xfId="0" applyNumberFormat="1" applyFont="1" applyBorder="1" applyAlignment="1">
      <alignment horizontal="right" vertical="center"/>
    </xf>
    <xf numFmtId="49" fontId="67" fillId="0" borderId="0" xfId="0" applyNumberFormat="1" applyFont="1" applyAlignment="1">
      <alignment horizontal="right" vertical="center"/>
    </xf>
    <xf numFmtId="0" fontId="34" fillId="6" borderId="0" xfId="0" applyFont="1" applyFill="1" applyAlignment="1">
      <alignment horizontal="right" vertical="center"/>
    </xf>
    <xf numFmtId="49" fontId="9" fillId="10" borderId="0" xfId="0" applyNumberFormat="1" applyFont="1" applyFill="1" applyAlignment="1">
      <alignment horizontal="center" vertical="center"/>
    </xf>
    <xf numFmtId="49" fontId="51" fillId="10" borderId="0" xfId="0" applyNumberFormat="1" applyFont="1" applyFill="1" applyAlignment="1">
      <alignment vertical="center"/>
    </xf>
    <xf numFmtId="0" fontId="51" fillId="10" borderId="7" xfId="0" applyFont="1" applyFill="1" applyBorder="1" applyAlignment="1">
      <alignment vertical="center"/>
    </xf>
    <xf numFmtId="49" fontId="51" fillId="10" borderId="7" xfId="0" applyNumberFormat="1" applyFont="1" applyFill="1" applyBorder="1" applyAlignment="1">
      <alignment vertical="center"/>
    </xf>
    <xf numFmtId="0" fontId="52" fillId="6" borderId="0" xfId="0" applyFont="1" applyFill="1" applyAlignment="1">
      <alignment horizontal="right" vertical="center"/>
    </xf>
    <xf numFmtId="0" fontId="45" fillId="10" borderId="0" xfId="0" applyFont="1" applyFill="1" applyAlignment="1">
      <alignment horizontal="right" vertical="center"/>
    </xf>
    <xf numFmtId="0" fontId="56" fillId="11" borderId="23" xfId="0" applyFont="1" applyFill="1" applyBorder="1" applyAlignment="1">
      <alignment horizontal="right" vertical="center"/>
    </xf>
    <xf numFmtId="49" fontId="51" fillId="10" borderId="18" xfId="0" applyNumberFormat="1" applyFont="1" applyFill="1" applyBorder="1" applyAlignment="1">
      <alignment vertical="center"/>
    </xf>
    <xf numFmtId="49" fontId="60" fillId="0" borderId="0" xfId="0" applyNumberFormat="1" applyFont="1" applyAlignment="1">
      <alignment horizontal="center" vertical="center"/>
    </xf>
    <xf numFmtId="49" fontId="52" fillId="0" borderId="7" xfId="0" applyNumberFormat="1" applyFont="1" applyBorder="1" applyAlignment="1">
      <alignment horizontal="center" vertical="center"/>
    </xf>
    <xf numFmtId="1" fontId="52" fillId="0" borderId="7" xfId="0" applyNumberFormat="1" applyFont="1" applyBorder="1" applyAlignment="1">
      <alignment horizontal="center" vertical="center"/>
    </xf>
    <xf numFmtId="49" fontId="58" fillId="0" borderId="7" xfId="0" applyNumberFormat="1" applyFont="1" applyBorder="1" applyAlignment="1">
      <alignment vertical="center"/>
    </xf>
    <xf numFmtId="49" fontId="59" fillId="0" borderId="7" xfId="0" applyNumberFormat="1" applyFont="1" applyBorder="1" applyAlignment="1">
      <alignment vertical="center"/>
    </xf>
    <xf numFmtId="49" fontId="67" fillId="0" borderId="7" xfId="0" applyNumberFormat="1" applyFont="1" applyBorder="1" applyAlignment="1">
      <alignment horizontal="right" vertical="center"/>
    </xf>
    <xf numFmtId="49" fontId="63" fillId="2" borderId="7" xfId="0" applyNumberFormat="1" applyFont="1" applyFill="1" applyBorder="1" applyAlignment="1">
      <alignment horizontal="center" vertical="center"/>
    </xf>
    <xf numFmtId="49" fontId="63" fillId="2" borderId="26" xfId="0" applyNumberFormat="1" applyFont="1" applyFill="1" applyBorder="1" applyAlignment="1">
      <alignment horizontal="centerContinuous" vertical="center"/>
    </xf>
    <xf numFmtId="0" fontId="9" fillId="6" borderId="17" xfId="0" applyFont="1" applyFill="1" applyBorder="1" applyAlignment="1">
      <alignment vertical="center"/>
    </xf>
    <xf numFmtId="0" fontId="9" fillId="6" borderId="18" xfId="0" applyFont="1" applyFill="1" applyBorder="1" applyAlignment="1">
      <alignment vertical="center"/>
    </xf>
    <xf numFmtId="49" fontId="68" fillId="0" borderId="0" xfId="0" applyNumberFormat="1" applyFont="1" applyAlignment="1">
      <alignment horizontal="right" vertical="center"/>
    </xf>
    <xf numFmtId="0" fontId="52" fillId="2" borderId="0" xfId="0" applyFont="1" applyFill="1" applyAlignment="1">
      <alignment horizontal="center" vertical="center"/>
    </xf>
    <xf numFmtId="49" fontId="63" fillId="2" borderId="27" xfId="0" applyNumberFormat="1" applyFont="1" applyFill="1" applyBorder="1" applyAlignment="1">
      <alignment vertical="center"/>
    </xf>
    <xf numFmtId="49" fontId="10" fillId="6" borderId="4" xfId="0" applyNumberFormat="1" applyFont="1" applyFill="1" applyBorder="1" applyAlignment="1">
      <alignment horizontal="left" vertical="center"/>
    </xf>
    <xf numFmtId="0" fontId="9" fillId="2" borderId="15" xfId="0" applyFont="1" applyFill="1" applyBorder="1" applyAlignment="1">
      <alignment horizontal="center" wrapText="1"/>
    </xf>
    <xf numFmtId="0" fontId="69" fillId="0" borderId="0" xfId="0" applyFont="1" applyAlignment="1">
      <alignment vertical="center"/>
    </xf>
    <xf numFmtId="0" fontId="8" fillId="6" borderId="0" xfId="0" applyFont="1" applyFill="1" applyAlignment="1">
      <alignment horizontal="left"/>
    </xf>
    <xf numFmtId="49" fontId="14" fillId="0" borderId="0" xfId="0" applyNumberFormat="1" applyFont="1" applyAlignment="1">
      <alignment horizontal="right" vertical="center"/>
    </xf>
    <xf numFmtId="0" fontId="16" fillId="0" borderId="0" xfId="0" applyFont="1" applyAlignment="1">
      <alignment horizontal="left"/>
    </xf>
    <xf numFmtId="49" fontId="10" fillId="2" borderId="19" xfId="0" applyNumberFormat="1" applyFont="1" applyFill="1" applyBorder="1" applyAlignment="1">
      <alignment horizontal="left" vertical="center"/>
    </xf>
    <xf numFmtId="0" fontId="0" fillId="2" borderId="32" xfId="0" applyFill="1" applyBorder="1" applyAlignment="1">
      <alignment vertical="center"/>
    </xf>
    <xf numFmtId="0" fontId="0" fillId="6" borderId="0" xfId="0" applyFill="1" applyAlignment="1">
      <alignment horizontal="center" vertical="center"/>
    </xf>
    <xf numFmtId="0" fontId="35" fillId="0" borderId="0" xfId="0" applyFont="1"/>
    <xf numFmtId="49" fontId="35" fillId="2" borderId="8" xfId="0" applyNumberFormat="1" applyFont="1" applyFill="1" applyBorder="1" applyAlignment="1">
      <alignment horizontal="center" wrapText="1"/>
    </xf>
    <xf numFmtId="49" fontId="9" fillId="5" borderId="6" xfId="0" applyNumberFormat="1" applyFont="1" applyFill="1" applyBorder="1" applyAlignment="1">
      <alignment horizontal="center" wrapText="1"/>
    </xf>
    <xf numFmtId="0" fontId="20" fillId="0" borderId="18" xfId="0" applyFont="1" applyBorder="1" applyAlignment="1">
      <alignment horizontal="left" vertical="center"/>
    </xf>
    <xf numFmtId="0" fontId="20" fillId="0" borderId="12" xfId="0" applyFont="1" applyBorder="1" applyAlignment="1">
      <alignment horizontal="center" vertical="center" wrapText="1"/>
    </xf>
    <xf numFmtId="0" fontId="39" fillId="0" borderId="0" xfId="0" applyFont="1" applyAlignment="1">
      <alignment horizontal="left"/>
    </xf>
    <xf numFmtId="0" fontId="15" fillId="0" borderId="0" xfId="0" applyFont="1" applyAlignment="1">
      <alignment horizontal="left"/>
    </xf>
    <xf numFmtId="0" fontId="37" fillId="2" borderId="0" xfId="0" applyFont="1" applyFill="1" applyAlignment="1">
      <alignment vertical="center"/>
    </xf>
    <xf numFmtId="0" fontId="25" fillId="2" borderId="0" xfId="0" applyFont="1" applyFill="1" applyAlignment="1">
      <alignment horizontal="right" vertical="center"/>
    </xf>
    <xf numFmtId="0" fontId="0" fillId="0" borderId="6" xfId="0" applyFont="1" applyBorder="1" applyAlignment="1">
      <alignment vertical="center"/>
    </xf>
    <xf numFmtId="0" fontId="47" fillId="0" borderId="6" xfId="0" applyFont="1" applyBorder="1" applyAlignment="1">
      <alignment vertical="center"/>
    </xf>
    <xf numFmtId="0" fontId="9" fillId="2" borderId="0" xfId="0" applyFont="1" applyFill="1" applyAlignment="1">
      <alignment horizontal="right" vertical="center"/>
    </xf>
    <xf numFmtId="0" fontId="45" fillId="2" borderId="0" xfId="0" applyFont="1" applyFill="1" applyAlignment="1">
      <alignment horizontal="center" vertical="center"/>
    </xf>
    <xf numFmtId="0" fontId="45" fillId="2" borderId="0" xfId="0" applyFont="1" applyFill="1" applyAlignment="1">
      <alignment vertical="center"/>
    </xf>
    <xf numFmtId="0" fontId="10" fillId="2" borderId="0" xfId="0" applyFont="1" applyFill="1" applyAlignment="1">
      <alignment horizontal="right" vertical="center"/>
    </xf>
    <xf numFmtId="0" fontId="48" fillId="2" borderId="0" xfId="0" applyFont="1" applyFill="1" applyAlignment="1">
      <alignment horizontal="center" vertical="center"/>
    </xf>
    <xf numFmtId="0" fontId="15" fillId="0" borderId="7" xfId="0" applyFont="1" applyBorder="1" applyAlignment="1">
      <alignment vertical="center"/>
    </xf>
    <xf numFmtId="0" fontId="53" fillId="0" borderId="7" xfId="0" applyFont="1" applyBorder="1" applyAlignment="1">
      <alignment horizontal="center" vertical="center"/>
    </xf>
    <xf numFmtId="0" fontId="49" fillId="0" borderId="0" xfId="0" applyFont="1" applyAlignment="1">
      <alignment horizontal="center" vertical="center"/>
    </xf>
    <xf numFmtId="0" fontId="66" fillId="0" borderId="18" xfId="0" applyFont="1" applyBorder="1" applyAlignment="1">
      <alignment horizontal="right" vertical="center"/>
    </xf>
    <xf numFmtId="0" fontId="70" fillId="0" borderId="17" xfId="0" applyFont="1" applyBorder="1" applyAlignment="1">
      <alignment horizontal="center" vertical="center"/>
    </xf>
    <xf numFmtId="0" fontId="51" fillId="0" borderId="0" xfId="0" applyFont="1" applyAlignment="1">
      <alignment horizontal="left" vertical="center"/>
    </xf>
    <xf numFmtId="0" fontId="53" fillId="0" borderId="0" xfId="0" applyFont="1" applyAlignment="1">
      <alignment horizontal="left" vertical="center"/>
    </xf>
    <xf numFmtId="0" fontId="51" fillId="0" borderId="7" xfId="0" applyFont="1" applyBorder="1" applyAlignment="1">
      <alignment horizontal="left" vertical="center"/>
    </xf>
    <xf numFmtId="0" fontId="66" fillId="0" borderId="7" xfId="0" applyFont="1" applyBorder="1" applyAlignment="1">
      <alignment horizontal="right" vertical="center"/>
    </xf>
    <xf numFmtId="0" fontId="53" fillId="0" borderId="18" xfId="0" applyFont="1" applyBorder="1" applyAlignment="1">
      <alignment horizontal="center" vertical="center"/>
    </xf>
    <xf numFmtId="0" fontId="53" fillId="0" borderId="17" xfId="0" applyFont="1" applyBorder="1" applyAlignment="1">
      <alignment vertical="center"/>
    </xf>
    <xf numFmtId="0" fontId="66" fillId="0" borderId="0" xfId="0" applyFont="1" applyAlignment="1">
      <alignment horizontal="right" vertical="center"/>
    </xf>
    <xf numFmtId="0" fontId="53" fillId="0" borderId="0" xfId="0" applyFont="1" applyAlignment="1">
      <alignment horizontal="center" vertical="center"/>
    </xf>
    <xf numFmtId="0" fontId="49" fillId="2" borderId="0" xfId="0" applyFont="1" applyFill="1" applyAlignment="1">
      <alignment horizontal="center" vertical="center"/>
    </xf>
    <xf numFmtId="0" fontId="53" fillId="0" borderId="17" xfId="0" applyFont="1" applyBorder="1" applyAlignment="1">
      <alignment horizontal="left" vertical="center"/>
    </xf>
    <xf numFmtId="0" fontId="66" fillId="0" borderId="17" xfId="0" applyFont="1" applyBorder="1" applyAlignment="1">
      <alignment horizontal="right" vertical="center"/>
    </xf>
    <xf numFmtId="0" fontId="53" fillId="6" borderId="0" xfId="0" applyFont="1" applyFill="1" applyAlignment="1">
      <alignment horizontal="right" vertical="center"/>
    </xf>
    <xf numFmtId="0" fontId="53" fillId="6" borderId="7" xfId="0" applyFont="1" applyFill="1" applyBorder="1" applyAlignment="1">
      <alignment horizontal="right" vertical="center"/>
    </xf>
    <xf numFmtId="0" fontId="66" fillId="6" borderId="0" xfId="0" applyFont="1" applyFill="1" applyAlignment="1">
      <alignment horizontal="right" vertical="center"/>
    </xf>
    <xf numFmtId="0" fontId="60" fillId="2" borderId="0" xfId="0" applyFont="1" applyFill="1" applyAlignment="1">
      <alignment horizontal="center" vertical="center"/>
    </xf>
    <xf numFmtId="0" fontId="52" fillId="6" borderId="0" xfId="0" applyFont="1" applyFill="1" applyAlignment="1">
      <alignment horizontal="center" vertical="center"/>
    </xf>
    <xf numFmtId="49" fontId="52" fillId="6" borderId="0" xfId="0" applyNumberFormat="1" applyFont="1" applyFill="1" applyAlignment="1">
      <alignment horizontal="center" vertical="center"/>
    </xf>
    <xf numFmtId="1" fontId="52" fillId="6" borderId="0" xfId="0" applyNumberFormat="1" applyFont="1" applyFill="1" applyAlignment="1">
      <alignment horizontal="center" vertical="center"/>
    </xf>
    <xf numFmtId="49" fontId="53" fillId="0" borderId="0" xfId="0" applyNumberFormat="1" applyFont="1" applyAlignment="1">
      <alignment horizontal="center" vertical="center"/>
    </xf>
    <xf numFmtId="49" fontId="0" fillId="0" borderId="0" xfId="0" applyNumberFormat="1" applyAlignment="1">
      <alignment vertical="center"/>
    </xf>
    <xf numFmtId="49" fontId="38" fillId="6" borderId="17" xfId="0" applyNumberFormat="1" applyFont="1" applyFill="1" applyBorder="1" applyAlignment="1">
      <alignment vertical="center"/>
    </xf>
    <xf numFmtId="49" fontId="38" fillId="0" borderId="0" xfId="0" applyNumberFormat="1" applyFont="1" applyAlignment="1">
      <alignment vertical="center"/>
    </xf>
    <xf numFmtId="49" fontId="9" fillId="6" borderId="7" xfId="0" applyNumberFormat="1" applyFont="1" applyFill="1" applyBorder="1" applyAlignment="1">
      <alignment vertical="center"/>
    </xf>
    <xf numFmtId="49" fontId="38" fillId="6" borderId="18" xfId="0" applyNumberFormat="1" applyFont="1" applyFill="1" applyBorder="1" applyAlignment="1">
      <alignment vertical="center"/>
    </xf>
    <xf numFmtId="49" fontId="38" fillId="0" borderId="7" xfId="0" applyNumberFormat="1" applyFont="1" applyBorder="1" applyAlignment="1">
      <alignment vertical="center"/>
    </xf>
    <xf numFmtId="0" fontId="71" fillId="7" borderId="18" xfId="0" applyFont="1" applyFill="1" applyBorder="1" applyAlignment="1">
      <alignment vertical="center"/>
    </xf>
    <xf numFmtId="0" fontId="52" fillId="10" borderId="0" xfId="0" applyFont="1" applyFill="1" applyAlignment="1">
      <alignment horizontal="center" vertical="center"/>
    </xf>
    <xf numFmtId="0" fontId="53" fillId="10" borderId="0" xfId="0" applyFont="1" applyFill="1" applyAlignment="1">
      <alignment vertical="center"/>
    </xf>
    <xf numFmtId="0" fontId="51" fillId="10" borderId="0" xfId="0" applyFont="1" applyFill="1" applyAlignment="1">
      <alignment horizontal="left" vertical="center"/>
    </xf>
    <xf numFmtId="0" fontId="53" fillId="10" borderId="0" xfId="0" applyFont="1" applyFill="1" applyAlignment="1">
      <alignment horizontal="left" vertical="center"/>
    </xf>
    <xf numFmtId="0" fontId="52" fillId="10" borderId="0" xfId="0" applyFont="1" applyFill="1" applyAlignment="1">
      <alignment vertical="center"/>
    </xf>
    <xf numFmtId="0" fontId="51" fillId="10" borderId="7" xfId="0" applyFont="1" applyFill="1" applyBorder="1" applyAlignment="1">
      <alignment horizontal="left" vertical="center"/>
    </xf>
    <xf numFmtId="0" fontId="66" fillId="10" borderId="7" xfId="0" applyFont="1" applyFill="1" applyBorder="1" applyAlignment="1">
      <alignment horizontal="right" vertical="center"/>
    </xf>
    <xf numFmtId="0" fontId="70" fillId="10" borderId="17" xfId="0" applyFont="1" applyFill="1" applyBorder="1" applyAlignment="1">
      <alignment horizontal="center" vertical="center"/>
    </xf>
    <xf numFmtId="0" fontId="53" fillId="10" borderId="0" xfId="0" applyFont="1" applyFill="1" applyAlignment="1">
      <alignment horizontal="right" vertical="center"/>
    </xf>
    <xf numFmtId="0" fontId="56" fillId="11" borderId="17" xfId="0" applyFont="1" applyFill="1" applyBorder="1" applyAlignment="1">
      <alignment horizontal="right" vertical="center"/>
    </xf>
    <xf numFmtId="0" fontId="53" fillId="10" borderId="7" xfId="0" applyFont="1" applyFill="1" applyBorder="1" applyAlignment="1">
      <alignment horizontal="right" vertical="center"/>
    </xf>
    <xf numFmtId="0" fontId="53" fillId="10" borderId="17" xfId="0" applyFont="1" applyFill="1" applyBorder="1" applyAlignment="1">
      <alignment horizontal="left" vertical="center"/>
    </xf>
    <xf numFmtId="0" fontId="66" fillId="10" borderId="18" xfId="0" applyFont="1" applyFill="1" applyBorder="1" applyAlignment="1">
      <alignment horizontal="right" vertical="center"/>
    </xf>
    <xf numFmtId="49" fontId="61" fillId="10" borderId="0" xfId="0" applyNumberFormat="1" applyFont="1" applyFill="1" applyAlignment="1">
      <alignment vertical="center"/>
    </xf>
    <xf numFmtId="49" fontId="62" fillId="10" borderId="0" xfId="0" applyNumberFormat="1" applyFont="1" applyFill="1" applyAlignment="1">
      <alignment vertical="center"/>
    </xf>
    <xf numFmtId="49" fontId="63" fillId="2" borderId="26" xfId="0" applyNumberFormat="1" applyFont="1" applyFill="1" applyBorder="1" applyAlignment="1">
      <alignment vertical="center"/>
    </xf>
    <xf numFmtId="1" fontId="9" fillId="6" borderId="0" xfId="0" applyNumberFormat="1" applyFont="1" applyFill="1" applyAlignment="1">
      <alignment horizontal="center" vertical="center"/>
    </xf>
    <xf numFmtId="1" fontId="9" fillId="6" borderId="7" xfId="0" applyNumberFormat="1" applyFont="1" applyFill="1" applyBorder="1" applyAlignment="1">
      <alignment horizontal="center" vertical="center"/>
    </xf>
    <xf numFmtId="0" fontId="43" fillId="7" borderId="18" xfId="0" applyFont="1" applyFill="1" applyBorder="1" applyAlignment="1">
      <alignment horizontal="right" vertical="center"/>
    </xf>
    <xf numFmtId="0" fontId="53" fillId="10" borderId="7" xfId="0" applyFont="1" applyFill="1" applyBorder="1" applyAlignment="1">
      <alignment vertical="center"/>
    </xf>
    <xf numFmtId="0" fontId="53" fillId="10" borderId="17" xfId="0" applyFont="1" applyFill="1" applyBorder="1" applyAlignment="1">
      <alignment vertical="center"/>
    </xf>
    <xf numFmtId="49" fontId="53" fillId="10" borderId="18" xfId="0" applyNumberFormat="1" applyFont="1" applyFill="1" applyBorder="1" applyAlignment="1">
      <alignment vertical="center"/>
    </xf>
    <xf numFmtId="49" fontId="52" fillId="10" borderId="0" xfId="0" applyNumberFormat="1" applyFont="1" applyFill="1" applyAlignment="1">
      <alignment vertical="center"/>
    </xf>
    <xf numFmtId="49" fontId="53" fillId="10" borderId="0" xfId="0" applyNumberFormat="1" applyFont="1" applyFill="1" applyAlignment="1">
      <alignment vertical="center"/>
    </xf>
    <xf numFmtId="49" fontId="30" fillId="2" borderId="30" xfId="0" applyNumberFormat="1" applyFont="1" applyFill="1" applyBorder="1" applyAlignment="1">
      <alignment horizontal="left" vertical="center"/>
    </xf>
    <xf numFmtId="49" fontId="64" fillId="2" borderId="30" xfId="0" applyNumberFormat="1" applyFont="1" applyFill="1" applyBorder="1" applyAlignment="1">
      <alignment vertical="center"/>
    </xf>
    <xf numFmtId="49" fontId="9" fillId="2" borderId="7" xfId="0" applyNumberFormat="1" applyFont="1" applyFill="1" applyBorder="1" applyAlignment="1">
      <alignment vertical="center"/>
    </xf>
    <xf numFmtId="0" fontId="30" fillId="2" borderId="28" xfId="0" applyFont="1" applyFill="1" applyBorder="1" applyAlignment="1">
      <alignment vertical="center"/>
    </xf>
    <xf numFmtId="49" fontId="9" fillId="2" borderId="28" xfId="0" applyNumberFormat="1" applyFont="1" applyFill="1" applyBorder="1" applyAlignment="1">
      <alignment vertical="center"/>
    </xf>
    <xf numFmtId="49" fontId="9" fillId="2" borderId="31" xfId="0" applyNumberFormat="1" applyFont="1" applyFill="1" applyBorder="1" applyAlignment="1">
      <alignment vertical="center"/>
    </xf>
    <xf numFmtId="0" fontId="20" fillId="0" borderId="21" xfId="0" applyFont="1" applyBorder="1" applyAlignment="1">
      <alignment vertical="center"/>
    </xf>
    <xf numFmtId="0" fontId="73" fillId="2" borderId="0" xfId="0" applyFont="1" applyFill="1" applyAlignment="1">
      <alignment vertical="center"/>
    </xf>
    <xf numFmtId="0" fontId="22" fillId="2" borderId="0" xfId="0" applyFont="1" applyFill="1" applyAlignment="1">
      <alignment horizontal="center" vertical="center" wrapText="1"/>
    </xf>
    <xf numFmtId="0" fontId="18" fillId="2" borderId="0" xfId="0" applyFont="1" applyFill="1" applyBorder="1" applyAlignment="1">
      <alignment vertical="center"/>
    </xf>
    <xf numFmtId="0" fontId="9" fillId="2" borderId="0" xfId="0" applyFont="1" applyFill="1" applyAlignment="1">
      <alignment horizontal="center"/>
    </xf>
    <xf numFmtId="0" fontId="27" fillId="2" borderId="33" xfId="0" applyFont="1" applyFill="1" applyBorder="1" applyAlignment="1">
      <alignment horizontal="left" vertical="center"/>
    </xf>
    <xf numFmtId="0" fontId="28" fillId="2" borderId="34" xfId="0" applyFont="1" applyFill="1" applyBorder="1" applyAlignment="1">
      <alignment horizontal="left" vertical="center"/>
    </xf>
    <xf numFmtId="49" fontId="74" fillId="0" borderId="0" xfId="0" applyNumberFormat="1" applyFont="1" applyAlignment="1">
      <alignment vertical="top"/>
    </xf>
    <xf numFmtId="0" fontId="9" fillId="2" borderId="17" xfId="0" applyFont="1" applyFill="1" applyBorder="1" applyAlignment="1">
      <alignment horizontal="right" vertical="center"/>
    </xf>
    <xf numFmtId="0" fontId="9" fillId="2" borderId="18" xfId="0" applyFont="1" applyFill="1" applyBorder="1" applyAlignment="1">
      <alignment horizontal="right" vertical="center"/>
    </xf>
    <xf numFmtId="49" fontId="9" fillId="2" borderId="29" xfId="0" applyNumberFormat="1" applyFont="1" applyFill="1" applyBorder="1" applyAlignment="1">
      <alignment vertical="center"/>
    </xf>
    <xf numFmtId="49" fontId="9" fillId="2" borderId="30" xfId="0" applyNumberFormat="1" applyFont="1" applyFill="1" applyBorder="1" applyAlignment="1">
      <alignment vertical="center"/>
    </xf>
    <xf numFmtId="49" fontId="9" fillId="2" borderId="23" xfId="0" applyNumberFormat="1" applyFont="1" applyFill="1" applyBorder="1" applyAlignment="1">
      <alignment horizontal="right" vertical="center"/>
    </xf>
    <xf numFmtId="0" fontId="30" fillId="2" borderId="0" xfId="0" applyFont="1" applyFill="1" applyBorder="1" applyAlignment="1">
      <alignment vertical="center"/>
    </xf>
    <xf numFmtId="0" fontId="30" fillId="2" borderId="35" xfId="0" applyFont="1" applyFill="1" applyBorder="1" applyAlignment="1">
      <alignment vertical="center"/>
    </xf>
    <xf numFmtId="49" fontId="74" fillId="0" borderId="0" xfId="0" applyNumberFormat="1" applyFont="1" applyAlignment="1">
      <alignment horizontal="center"/>
    </xf>
    <xf numFmtId="49" fontId="22" fillId="0" borderId="0" xfId="0" applyNumberFormat="1" applyFont="1" applyAlignment="1">
      <alignment horizontal="center"/>
    </xf>
    <xf numFmtId="49" fontId="9" fillId="2" borderId="36" xfId="0" applyNumberFormat="1" applyFont="1" applyFill="1" applyBorder="1" applyAlignment="1">
      <alignment horizontal="center" wrapText="1"/>
    </xf>
    <xf numFmtId="0" fontId="20" fillId="0" borderId="37" xfId="0" applyFont="1" applyBorder="1" applyAlignment="1">
      <alignment horizontal="center" vertical="center"/>
    </xf>
    <xf numFmtId="49" fontId="9" fillId="2" borderId="0" xfId="0" applyNumberFormat="1" applyFont="1" applyFill="1" applyBorder="1" applyAlignment="1">
      <alignment vertical="center"/>
    </xf>
    <xf numFmtId="0" fontId="9" fillId="2" borderId="7" xfId="0" applyFont="1" applyFill="1" applyBorder="1" applyAlignment="1">
      <alignment vertical="center"/>
    </xf>
    <xf numFmtId="0" fontId="49" fillId="0" borderId="7" xfId="0" applyFont="1" applyBorder="1" applyAlignment="1">
      <alignment horizontal="center" vertical="center"/>
    </xf>
    <xf numFmtId="49" fontId="9" fillId="2" borderId="7" xfId="0" applyNumberFormat="1" applyFont="1" applyFill="1" applyBorder="1" applyAlignment="1">
      <alignment horizontal="center" vertical="center"/>
    </xf>
    <xf numFmtId="49" fontId="9" fillId="2" borderId="38" xfId="0" applyNumberFormat="1" applyFont="1" applyFill="1" applyBorder="1" applyAlignment="1">
      <alignment horizontal="center" wrapText="1"/>
    </xf>
    <xf numFmtId="0" fontId="20" fillId="0" borderId="12" xfId="0" applyFont="1" applyFill="1" applyBorder="1" applyAlignment="1">
      <alignment horizontal="center" vertical="center"/>
    </xf>
    <xf numFmtId="49" fontId="11" fillId="0" borderId="0" xfId="0" applyNumberFormat="1" applyFont="1" applyFill="1" applyAlignment="1">
      <alignment vertical="top"/>
    </xf>
    <xf numFmtId="0" fontId="51" fillId="10" borderId="0" xfId="0" applyFont="1" applyFill="1" applyBorder="1" applyAlignment="1">
      <alignment horizontal="left" vertical="center"/>
    </xf>
    <xf numFmtId="49" fontId="53" fillId="6" borderId="0" xfId="0" applyNumberFormat="1" applyFont="1" applyFill="1" applyBorder="1" applyAlignment="1">
      <alignment vertical="center"/>
    </xf>
    <xf numFmtId="0" fontId="52" fillId="0" borderId="0" xfId="0" applyFont="1" applyBorder="1" applyAlignment="1">
      <alignment horizontal="center" vertical="center"/>
    </xf>
    <xf numFmtId="0" fontId="50" fillId="0" borderId="0" xfId="0" applyFont="1" applyBorder="1" applyAlignment="1">
      <alignment horizontal="center" vertical="center"/>
    </xf>
    <xf numFmtId="0" fontId="49" fillId="0" borderId="0" xfId="0" applyFont="1" applyBorder="1" applyAlignment="1">
      <alignment vertical="center"/>
    </xf>
    <xf numFmtId="0" fontId="0" fillId="0" borderId="0" xfId="0" applyFont="1" applyBorder="1" applyAlignment="1">
      <alignment vertical="center"/>
    </xf>
    <xf numFmtId="0" fontId="53" fillId="0" borderId="0" xfId="0" applyFont="1" applyBorder="1" applyAlignment="1">
      <alignment horizontal="center" vertical="center"/>
    </xf>
    <xf numFmtId="0" fontId="52" fillId="0" borderId="0" xfId="0" applyFont="1" applyBorder="1" applyAlignment="1">
      <alignment vertical="center"/>
    </xf>
    <xf numFmtId="0" fontId="53" fillId="0" borderId="0" xfId="0" applyFont="1" applyBorder="1" applyAlignment="1">
      <alignment vertical="center"/>
    </xf>
    <xf numFmtId="0" fontId="45" fillId="0" borderId="0" xfId="0" applyFont="1" applyBorder="1" applyAlignment="1">
      <alignment horizontal="right" vertical="center"/>
    </xf>
    <xf numFmtId="0" fontId="51" fillId="0" borderId="0" xfId="0" applyFont="1" applyBorder="1" applyAlignment="1">
      <alignment horizontal="left" vertical="center"/>
    </xf>
    <xf numFmtId="0" fontId="53" fillId="6" borderId="0" xfId="0" applyFont="1" applyFill="1" applyBorder="1" applyAlignment="1">
      <alignment horizontal="right" vertical="center"/>
    </xf>
    <xf numFmtId="0" fontId="70" fillId="0" borderId="0" xfId="0" applyFont="1" applyBorder="1" applyAlignment="1">
      <alignment horizontal="center" vertical="center"/>
    </xf>
    <xf numFmtId="0" fontId="52" fillId="6" borderId="0" xfId="0" applyFont="1" applyFill="1" applyBorder="1" applyAlignment="1">
      <alignment horizontal="center" vertical="center"/>
    </xf>
    <xf numFmtId="49" fontId="52" fillId="6" borderId="0" xfId="0" applyNumberFormat="1" applyFont="1" applyFill="1" applyBorder="1" applyAlignment="1">
      <alignment horizontal="center" vertical="center"/>
    </xf>
    <xf numFmtId="1" fontId="52" fillId="6" borderId="0" xfId="0" applyNumberFormat="1" applyFont="1" applyFill="1" applyBorder="1" applyAlignment="1">
      <alignment horizontal="center" vertical="center"/>
    </xf>
    <xf numFmtId="49" fontId="52" fillId="0" borderId="0" xfId="0" applyNumberFormat="1" applyFont="1" applyBorder="1" applyAlignment="1">
      <alignment vertical="center"/>
    </xf>
    <xf numFmtId="49" fontId="0" fillId="0" borderId="0" xfId="0" applyNumberFormat="1" applyFont="1" applyBorder="1" applyAlignment="1">
      <alignment vertical="center"/>
    </xf>
    <xf numFmtId="49" fontId="53" fillId="0" borderId="0" xfId="0" applyNumberFormat="1" applyFont="1" applyBorder="1" applyAlignment="1">
      <alignment horizontal="center" vertical="center"/>
    </xf>
    <xf numFmtId="49" fontId="52" fillId="6" borderId="0" xfId="0" applyNumberFormat="1" applyFont="1" applyFill="1" applyBorder="1" applyAlignment="1">
      <alignment vertical="center"/>
    </xf>
    <xf numFmtId="0" fontId="53" fillId="0" borderId="30" xfId="0" applyFont="1" applyBorder="1" applyAlignment="1">
      <alignment vertical="center"/>
    </xf>
    <xf numFmtId="0" fontId="52" fillId="0" borderId="0" xfId="0" applyFont="1" applyFill="1" applyBorder="1" applyAlignment="1">
      <alignment horizontal="center" vertical="center"/>
    </xf>
    <xf numFmtId="0" fontId="52" fillId="0" borderId="0" xfId="0" applyFont="1" applyFill="1" applyAlignment="1">
      <alignment horizontal="center" vertical="center"/>
    </xf>
    <xf numFmtId="49" fontId="9" fillId="0" borderId="31" xfId="0" applyNumberFormat="1" applyFont="1" applyBorder="1" applyAlignment="1">
      <alignment horizontal="center" vertical="center"/>
    </xf>
    <xf numFmtId="49" fontId="38" fillId="2" borderId="17" xfId="0" applyNumberFormat="1" applyFont="1" applyFill="1" applyBorder="1" applyAlignment="1">
      <alignment vertical="center"/>
    </xf>
    <xf numFmtId="49" fontId="38" fillId="2" borderId="18" xfId="0" applyNumberFormat="1" applyFont="1" applyFill="1" applyBorder="1" applyAlignment="1">
      <alignment vertical="center"/>
    </xf>
    <xf numFmtId="0" fontId="31" fillId="5" borderId="18" xfId="0" applyFont="1" applyFill="1" applyBorder="1" applyAlignment="1">
      <alignment horizontal="center" vertical="center"/>
    </xf>
    <xf numFmtId="49" fontId="9" fillId="5" borderId="38" xfId="0" applyNumberFormat="1" applyFont="1" applyFill="1" applyBorder="1" applyAlignment="1">
      <alignment horizontal="center" wrapText="1"/>
    </xf>
    <xf numFmtId="1" fontId="31" fillId="5" borderId="11" xfId="0" applyNumberFormat="1" applyFont="1" applyFill="1" applyBorder="1" applyAlignment="1">
      <alignment horizontal="center" vertical="center"/>
    </xf>
    <xf numFmtId="49" fontId="9" fillId="5" borderId="39" xfId="0" applyNumberFormat="1" applyFont="1" applyFill="1" applyBorder="1" applyAlignment="1">
      <alignment horizontal="center" wrapText="1"/>
    </xf>
    <xf numFmtId="1" fontId="31" fillId="5" borderId="40" xfId="0" applyNumberFormat="1" applyFont="1" applyFill="1" applyBorder="1" applyAlignment="1">
      <alignment horizontal="center" vertical="center"/>
    </xf>
    <xf numFmtId="0" fontId="7" fillId="0" borderId="11" xfId="0" applyFont="1" applyBorder="1" applyAlignment="1">
      <alignment horizontal="center" vertical="center"/>
    </xf>
    <xf numFmtId="49" fontId="39" fillId="0" borderId="0" xfId="0" applyNumberFormat="1" applyFont="1" applyFill="1" applyAlignment="1">
      <alignment horizontal="left"/>
    </xf>
    <xf numFmtId="49" fontId="5" fillId="0" borderId="0" xfId="0" applyNumberFormat="1" applyFont="1" applyFill="1" applyAlignment="1">
      <alignment horizontal="left" vertical="top"/>
    </xf>
    <xf numFmtId="49" fontId="15" fillId="0" borderId="0" xfId="0" applyNumberFormat="1" applyFont="1" applyFill="1" applyAlignment="1">
      <alignment horizontal="left"/>
    </xf>
    <xf numFmtId="0" fontId="23" fillId="0" borderId="0" xfId="0" applyFont="1" applyFill="1" applyAlignment="1">
      <alignment horizontal="left"/>
    </xf>
    <xf numFmtId="49" fontId="8" fillId="0" borderId="0" xfId="0" applyNumberFormat="1" applyFont="1" applyFill="1" applyAlignment="1">
      <alignment horizontal="left"/>
    </xf>
    <xf numFmtId="14" fontId="18" fillId="0" borderId="6" xfId="0" applyNumberFormat="1" applyFont="1" applyBorder="1" applyAlignment="1">
      <alignment horizontal="left" vertical="center"/>
    </xf>
    <xf numFmtId="49" fontId="75" fillId="2" borderId="4" xfId="0" applyNumberFormat="1" applyFont="1" applyFill="1" applyBorder="1" applyAlignment="1">
      <alignment vertical="center"/>
    </xf>
    <xf numFmtId="49" fontId="75" fillId="2" borderId="0" xfId="0" applyNumberFormat="1" applyFont="1" applyFill="1" applyAlignment="1">
      <alignment vertical="center"/>
    </xf>
    <xf numFmtId="49" fontId="76" fillId="2" borderId="0" xfId="0" applyNumberFormat="1" applyFont="1" applyFill="1" applyAlignment="1">
      <alignment horizontal="left" vertical="center"/>
    </xf>
    <xf numFmtId="0" fontId="38" fillId="2" borderId="41" xfId="0" applyFont="1" applyFill="1" applyBorder="1" applyAlignment="1">
      <alignment horizontal="center" wrapText="1"/>
    </xf>
    <xf numFmtId="0" fontId="38" fillId="5" borderId="41" xfId="0" applyFont="1" applyFill="1" applyBorder="1" applyAlignment="1">
      <alignment horizontal="center" wrapText="1"/>
    </xf>
    <xf numFmtId="49" fontId="39" fillId="0" borderId="0" xfId="0" applyNumberFormat="1" applyFont="1" applyAlignment="1">
      <alignment horizontal="center"/>
    </xf>
    <xf numFmtId="0" fontId="0" fillId="2" borderId="32" xfId="0" applyFill="1" applyBorder="1" applyAlignment="1">
      <alignment horizontal="center" vertical="center"/>
    </xf>
    <xf numFmtId="49" fontId="10" fillId="6" borderId="0" xfId="0" applyNumberFormat="1" applyFont="1" applyFill="1" applyBorder="1" applyAlignment="1">
      <alignment horizontal="left" vertical="center"/>
    </xf>
    <xf numFmtId="49" fontId="20" fillId="0" borderId="12" xfId="0" applyNumberFormat="1" applyFont="1" applyBorder="1" applyAlignment="1">
      <alignment horizontal="center" vertical="center"/>
    </xf>
    <xf numFmtId="49" fontId="9" fillId="0" borderId="0" xfId="0" applyNumberFormat="1" applyFont="1" applyBorder="1" applyAlignment="1">
      <alignment horizontal="right" vertical="center"/>
    </xf>
    <xf numFmtId="49" fontId="9" fillId="2" borderId="0" xfId="0" applyNumberFormat="1" applyFont="1" applyFill="1" applyBorder="1" applyAlignment="1">
      <alignment horizontal="right" vertical="center"/>
    </xf>
    <xf numFmtId="0" fontId="9" fillId="2" borderId="0" xfId="0" applyFont="1" applyFill="1" applyBorder="1" applyAlignment="1">
      <alignment horizontal="right" vertical="center"/>
    </xf>
    <xf numFmtId="0" fontId="9" fillId="2" borderId="7" xfId="0" applyFont="1" applyFill="1" applyBorder="1" applyAlignment="1">
      <alignment horizontal="right" vertical="center"/>
    </xf>
    <xf numFmtId="0" fontId="49" fillId="0" borderId="7" xfId="0" applyFont="1" applyBorder="1" applyAlignment="1">
      <alignment horizontal="center" vertical="center" shrinkToFit="1"/>
    </xf>
    <xf numFmtId="0" fontId="52" fillId="0" borderId="0" xfId="0" applyFont="1" applyAlignment="1">
      <alignment horizontal="center" vertical="center" shrinkToFit="1"/>
    </xf>
    <xf numFmtId="49" fontId="9" fillId="0" borderId="7" xfId="0" applyNumberFormat="1" applyFont="1" applyBorder="1" applyAlignment="1">
      <alignment horizontal="right" vertical="center"/>
    </xf>
    <xf numFmtId="49" fontId="9" fillId="2" borderId="30" xfId="0" applyNumberFormat="1" applyFont="1" applyFill="1" applyBorder="1" applyAlignment="1">
      <alignment horizontal="right" vertical="center"/>
    </xf>
    <xf numFmtId="0" fontId="30" fillId="2" borderId="17" xfId="0" applyFont="1" applyFill="1" applyBorder="1" applyAlignment="1">
      <alignment vertical="center"/>
    </xf>
    <xf numFmtId="0" fontId="30" fillId="2" borderId="27" xfId="0" applyFont="1" applyFill="1" applyBorder="1" applyAlignment="1">
      <alignment vertical="center"/>
    </xf>
    <xf numFmtId="49" fontId="9" fillId="0" borderId="29" xfId="0" applyNumberFormat="1" applyFont="1" applyBorder="1" applyAlignment="1">
      <alignment vertical="center"/>
    </xf>
    <xf numFmtId="49" fontId="9" fillId="0" borderId="30" xfId="0" applyNumberFormat="1" applyFont="1" applyBorder="1" applyAlignment="1">
      <alignment vertical="center"/>
    </xf>
    <xf numFmtId="49" fontId="9" fillId="0" borderId="30" xfId="0" applyNumberFormat="1" applyFont="1" applyBorder="1" applyAlignment="1">
      <alignment horizontal="right" vertical="center"/>
    </xf>
    <xf numFmtId="49" fontId="9" fillId="0" borderId="23" xfId="0" applyNumberFormat="1" applyFont="1" applyBorder="1" applyAlignment="1">
      <alignment horizontal="right" vertical="center"/>
    </xf>
    <xf numFmtId="0" fontId="49" fillId="0" borderId="0" xfId="0" applyFont="1" applyBorder="1" applyAlignment="1">
      <alignment horizontal="center" vertical="center" shrinkToFit="1"/>
    </xf>
    <xf numFmtId="49" fontId="9" fillId="2" borderId="42" xfId="0" applyNumberFormat="1" applyFont="1" applyFill="1" applyBorder="1" applyAlignment="1">
      <alignment horizontal="center" wrapText="1"/>
    </xf>
    <xf numFmtId="0" fontId="20" fillId="0" borderId="43" xfId="0" applyFont="1" applyBorder="1" applyAlignment="1">
      <alignment horizontal="center" vertical="center"/>
    </xf>
    <xf numFmtId="49" fontId="9" fillId="2" borderId="0" xfId="0" applyNumberFormat="1" applyFont="1" applyFill="1" applyAlignment="1">
      <alignment horizontal="center" vertical="center" shrinkToFit="1"/>
    </xf>
    <xf numFmtId="0" fontId="49" fillId="0" borderId="0" xfId="0" applyFont="1" applyBorder="1" applyAlignment="1">
      <alignment horizontal="center" vertical="center"/>
    </xf>
    <xf numFmtId="0" fontId="24" fillId="2" borderId="0" xfId="0" applyNumberFormat="1" applyFont="1" applyFill="1" applyAlignment="1">
      <alignment horizontal="right" vertical="center"/>
    </xf>
    <xf numFmtId="0" fontId="75" fillId="2" borderId="0" xfId="0" applyFont="1" applyFill="1"/>
    <xf numFmtId="0" fontId="19" fillId="0" borderId="6" xfId="0" applyNumberFormat="1" applyFont="1" applyBorder="1" applyAlignment="1">
      <alignment horizontal="right" vertical="center"/>
    </xf>
    <xf numFmtId="0" fontId="14" fillId="0" borderId="0" xfId="0" applyNumberFormat="1" applyFont="1" applyAlignment="1">
      <alignment horizontal="left"/>
    </xf>
    <xf numFmtId="0" fontId="14" fillId="0" borderId="0" xfId="0" applyNumberFormat="1" applyFont="1" applyAlignment="1">
      <alignment horizontal="left" vertical="center"/>
    </xf>
    <xf numFmtId="0" fontId="31" fillId="5" borderId="7" xfId="0" applyFont="1" applyFill="1" applyBorder="1" applyAlignment="1">
      <alignment horizontal="center" vertical="center"/>
    </xf>
    <xf numFmtId="0" fontId="20" fillId="0" borderId="44" xfId="0" applyFont="1" applyFill="1" applyBorder="1" applyAlignment="1">
      <alignment horizontal="center" vertical="center"/>
    </xf>
    <xf numFmtId="0" fontId="20" fillId="5" borderId="44" xfId="0" applyFont="1" applyFill="1" applyBorder="1" applyAlignment="1">
      <alignment horizontal="center" vertical="center"/>
    </xf>
    <xf numFmtId="0" fontId="20" fillId="0" borderId="44" xfId="0" applyFont="1" applyBorder="1" applyAlignment="1">
      <alignment horizontal="center" vertical="center"/>
    </xf>
    <xf numFmtId="49" fontId="78" fillId="0" borderId="6" xfId="0" applyNumberFormat="1" applyFont="1" applyBorder="1" applyAlignment="1">
      <alignment horizontal="right" vertical="center"/>
    </xf>
    <xf numFmtId="0" fontId="49" fillId="0" borderId="7" xfId="0" applyNumberFormat="1" applyFont="1" applyBorder="1" applyAlignment="1">
      <alignment horizontal="center" vertical="center" shrinkToFit="1"/>
    </xf>
    <xf numFmtId="0" fontId="49" fillId="0" borderId="0" xfId="0" applyNumberFormat="1" applyFont="1" applyBorder="1" applyAlignment="1">
      <alignment horizontal="center" vertical="center" shrinkToFit="1"/>
    </xf>
    <xf numFmtId="0" fontId="79" fillId="0" borderId="0" xfId="0" applyFont="1"/>
    <xf numFmtId="0" fontId="80" fillId="6" borderId="0" xfId="0" applyFont="1" applyFill="1" applyAlignment="1">
      <alignment horizontal="right" vertical="center"/>
    </xf>
    <xf numFmtId="49" fontId="63" fillId="2" borderId="25" xfId="0" applyNumberFormat="1" applyFont="1" applyFill="1" applyBorder="1" applyAlignment="1">
      <alignment horizontal="right" vertical="center"/>
    </xf>
    <xf numFmtId="49" fontId="39" fillId="0" borderId="0" xfId="0" applyNumberFormat="1" applyFont="1" applyAlignment="1"/>
    <xf numFmtId="49" fontId="77" fillId="3" borderId="24" xfId="0" applyNumberFormat="1" applyFont="1" applyFill="1" applyBorder="1" applyAlignment="1">
      <alignment vertical="center"/>
    </xf>
    <xf numFmtId="49" fontId="41" fillId="3" borderId="25" xfId="0" applyNumberFormat="1" applyFont="1" applyFill="1" applyBorder="1" applyAlignment="1">
      <alignment vertical="center"/>
    </xf>
    <xf numFmtId="49" fontId="41" fillId="3" borderId="45" xfId="0" applyNumberFormat="1" applyFont="1" applyFill="1" applyBorder="1" applyAlignment="1">
      <alignment vertical="center"/>
    </xf>
    <xf numFmtId="49" fontId="10" fillId="3" borderId="25" xfId="0" applyNumberFormat="1" applyFont="1" applyFill="1" applyBorder="1" applyAlignment="1">
      <alignment horizontal="left" vertical="center"/>
    </xf>
    <xf numFmtId="49" fontId="10" fillId="3" borderId="27" xfId="0" applyNumberFormat="1" applyFont="1" applyFill="1" applyBorder="1" applyAlignment="1">
      <alignment horizontal="left" vertical="center"/>
    </xf>
    <xf numFmtId="0" fontId="9" fillId="2" borderId="0" xfId="0" applyFont="1" applyFill="1" applyAlignment="1">
      <alignment horizontal="center" vertical="center" shrinkToFit="1"/>
    </xf>
    <xf numFmtId="0" fontId="14" fillId="4" borderId="5" xfId="0" applyFont="1" applyFill="1" applyBorder="1" applyAlignment="1">
      <alignment horizontal="left" vertical="center"/>
    </xf>
    <xf numFmtId="0" fontId="20" fillId="4" borderId="5" xfId="0" applyFont="1" applyFill="1" applyBorder="1" applyAlignment="1">
      <alignment vertical="center"/>
    </xf>
    <xf numFmtId="49" fontId="81" fillId="2" borderId="19" xfId="0" applyNumberFormat="1" applyFont="1" applyFill="1" applyBorder="1" applyAlignment="1">
      <alignment horizontal="left" vertical="center"/>
    </xf>
    <xf numFmtId="0" fontId="82" fillId="0" borderId="0" xfId="0" applyFont="1"/>
    <xf numFmtId="0" fontId="83" fillId="0" borderId="7" xfId="0" applyFont="1" applyBorder="1" applyAlignment="1">
      <alignment vertical="center"/>
    </xf>
    <xf numFmtId="0" fontId="84" fillId="0" borderId="0" xfId="0" applyFont="1" applyAlignment="1">
      <alignment vertical="center"/>
    </xf>
    <xf numFmtId="0" fontId="85" fillId="0" borderId="0" xfId="0" applyFont="1" applyAlignment="1">
      <alignment vertical="center"/>
    </xf>
    <xf numFmtId="0" fontId="86" fillId="0" borderId="0" xfId="0" applyFont="1" applyAlignment="1">
      <alignment horizontal="right" vertical="center"/>
    </xf>
    <xf numFmtId="1" fontId="20" fillId="2" borderId="18" xfId="0" applyNumberFormat="1" applyFont="1" applyFill="1" applyBorder="1" applyAlignment="1">
      <alignment horizontal="center" vertical="center"/>
    </xf>
    <xf numFmtId="49" fontId="9" fillId="2" borderId="6" xfId="0" applyNumberFormat="1" applyFont="1" applyFill="1" applyBorder="1" applyAlignment="1">
      <alignment horizontal="center" wrapText="1"/>
    </xf>
    <xf numFmtId="191" fontId="20" fillId="0" borderId="11" xfId="0" applyNumberFormat="1" applyFont="1" applyBorder="1" applyAlignment="1">
      <alignment horizontal="left" vertical="center"/>
    </xf>
    <xf numFmtId="0" fontId="20" fillId="0" borderId="21" xfId="0" applyFont="1" applyBorder="1" applyAlignment="1">
      <alignment horizontal="center" vertical="center"/>
    </xf>
    <xf numFmtId="0" fontId="39" fillId="0" borderId="46" xfId="0" applyFont="1" applyBorder="1" applyAlignment="1">
      <alignment horizontal="center" vertical="center"/>
    </xf>
    <xf numFmtId="0" fontId="20" fillId="0" borderId="11" xfId="0" applyFont="1" applyBorder="1" applyAlignment="1">
      <alignment vertical="center"/>
    </xf>
    <xf numFmtId="0" fontId="20" fillId="0" borderId="14" xfId="0" applyFont="1" applyBorder="1" applyAlignment="1">
      <alignment vertical="center"/>
    </xf>
    <xf numFmtId="0" fontId="83" fillId="0" borderId="7" xfId="0" applyFont="1" applyBorder="1" applyAlignment="1">
      <alignment vertical="center" shrinkToFit="1"/>
    </xf>
    <xf numFmtId="0" fontId="87" fillId="0" borderId="7" xfId="0" applyFont="1" applyBorder="1" applyAlignment="1">
      <alignment vertical="center"/>
    </xf>
    <xf numFmtId="0" fontId="83" fillId="0" borderId="0" xfId="0" applyFont="1" applyAlignment="1">
      <alignment horizontal="center" vertical="center"/>
    </xf>
    <xf numFmtId="0" fontId="83" fillId="0" borderId="0" xfId="0" applyFont="1" applyAlignment="1">
      <alignment vertical="center"/>
    </xf>
    <xf numFmtId="0" fontId="87" fillId="0" borderId="0" xfId="0" applyFont="1" applyAlignment="1">
      <alignment vertical="center"/>
    </xf>
    <xf numFmtId="0" fontId="48" fillId="0" borderId="7" xfId="0" applyFont="1" applyBorder="1" applyAlignment="1">
      <alignment vertical="center" shrinkToFit="1"/>
    </xf>
    <xf numFmtId="0" fontId="52" fillId="0" borderId="0" xfId="0" applyFont="1" applyFill="1" applyAlignment="1">
      <alignment horizontal="center" vertical="center" shrinkToFit="1"/>
    </xf>
    <xf numFmtId="0" fontId="83" fillId="0" borderId="0" xfId="0" applyFont="1" applyFill="1" applyAlignment="1">
      <alignment horizontal="center" vertical="center" shrinkToFit="1"/>
    </xf>
    <xf numFmtId="0" fontId="88" fillId="0" borderId="0" xfId="0" applyFont="1" applyFill="1" applyAlignment="1">
      <alignment horizontal="center" vertical="center" shrinkToFit="1"/>
    </xf>
    <xf numFmtId="49" fontId="12" fillId="6" borderId="0" xfId="0" applyNumberFormat="1" applyFont="1" applyFill="1" applyAlignment="1">
      <alignment vertical="top"/>
    </xf>
    <xf numFmtId="49" fontId="5" fillId="6" borderId="0" xfId="0" applyNumberFormat="1" applyFont="1" applyFill="1" applyAlignment="1">
      <alignment vertical="top"/>
    </xf>
    <xf numFmtId="49" fontId="74" fillId="6" borderId="0" xfId="0" applyNumberFormat="1" applyFont="1" applyFill="1" applyAlignment="1">
      <alignment vertical="top"/>
    </xf>
    <xf numFmtId="49" fontId="32" fillId="6" borderId="0" xfId="0" applyNumberFormat="1" applyFont="1" applyFill="1" applyAlignment="1">
      <alignment vertical="top"/>
    </xf>
    <xf numFmtId="49" fontId="39" fillId="6" borderId="0" xfId="0" applyNumberFormat="1" applyFont="1" applyFill="1" applyAlignment="1">
      <alignment horizontal="center"/>
    </xf>
    <xf numFmtId="49" fontId="39" fillId="6" borderId="0" xfId="0" applyNumberFormat="1" applyFont="1" applyFill="1" applyAlignment="1">
      <alignment horizontal="left"/>
    </xf>
    <xf numFmtId="49" fontId="15" fillId="6" borderId="0" xfId="0" applyNumberFormat="1" applyFont="1" applyFill="1" applyAlignment="1">
      <alignment horizontal="left"/>
    </xf>
    <xf numFmtId="0" fontId="79" fillId="6" borderId="0" xfId="0" applyFont="1" applyFill="1"/>
    <xf numFmtId="49" fontId="14" fillId="6" borderId="0" xfId="0" applyNumberFormat="1" applyFont="1" applyFill="1" applyAlignment="1">
      <alignment horizontal="left"/>
    </xf>
    <xf numFmtId="49" fontId="33" fillId="6" borderId="0" xfId="0" applyNumberFormat="1" applyFont="1" applyFill="1"/>
    <xf numFmtId="49" fontId="20" fillId="6" borderId="0" xfId="0" applyNumberFormat="1" applyFont="1" applyFill="1"/>
    <xf numFmtId="49" fontId="16" fillId="6" borderId="0" xfId="0" applyNumberFormat="1" applyFont="1" applyFill="1"/>
    <xf numFmtId="14" fontId="18" fillId="6" borderId="6" xfId="0" applyNumberFormat="1" applyFont="1" applyFill="1" applyBorder="1" applyAlignment="1">
      <alignment horizontal="left" vertical="center"/>
    </xf>
    <xf numFmtId="49" fontId="18" fillId="6" borderId="6" xfId="0" applyNumberFormat="1" applyFont="1" applyFill="1" applyBorder="1" applyAlignment="1">
      <alignment vertical="center"/>
    </xf>
    <xf numFmtId="49" fontId="0" fillId="6" borderId="6" xfId="0" applyNumberFormat="1" applyFont="1" applyFill="1" applyBorder="1" applyAlignment="1">
      <alignment vertical="center"/>
    </xf>
    <xf numFmtId="49" fontId="47" fillId="6" borderId="6" xfId="0" applyNumberFormat="1" applyFont="1" applyFill="1" applyBorder="1" applyAlignment="1">
      <alignment vertical="center"/>
    </xf>
    <xf numFmtId="49" fontId="18" fillId="6" borderId="6" xfId="2" applyNumberFormat="1" applyFont="1" applyFill="1" applyBorder="1" applyAlignment="1" applyProtection="1">
      <alignment vertical="center"/>
      <protection locked="0"/>
    </xf>
    <xf numFmtId="0" fontId="19" fillId="6" borderId="6" xfId="0" applyFont="1" applyFill="1" applyBorder="1" applyAlignment="1">
      <alignment horizontal="left" vertical="center"/>
    </xf>
    <xf numFmtId="49" fontId="19" fillId="6" borderId="6" xfId="0" applyNumberFormat="1" applyFont="1" applyFill="1" applyBorder="1" applyAlignment="1">
      <alignment horizontal="right" vertical="center"/>
    </xf>
    <xf numFmtId="0" fontId="49" fillId="6" borderId="7" xfId="0" applyFont="1" applyFill="1" applyBorder="1" applyAlignment="1">
      <alignment horizontal="center" vertical="center"/>
    </xf>
    <xf numFmtId="0" fontId="49" fillId="6" borderId="7" xfId="0" applyFont="1" applyFill="1" applyBorder="1" applyAlignment="1">
      <alignment horizontal="center" vertical="center" shrinkToFit="1"/>
    </xf>
    <xf numFmtId="0" fontId="50" fillId="6" borderId="7" xfId="0" applyFont="1" applyFill="1" applyBorder="1" applyAlignment="1">
      <alignment horizontal="center" vertical="center"/>
    </xf>
    <xf numFmtId="0" fontId="48" fillId="6" borderId="7" xfId="0" applyFont="1" applyFill="1" applyBorder="1" applyAlignment="1">
      <alignment vertical="center"/>
    </xf>
    <xf numFmtId="0" fontId="51" fillId="6" borderId="7" xfId="0" applyFont="1" applyFill="1" applyBorder="1" applyAlignment="1">
      <alignment horizontal="center" vertical="center"/>
    </xf>
    <xf numFmtId="0" fontId="51" fillId="6" borderId="0" xfId="0" applyFont="1" applyFill="1" applyAlignment="1">
      <alignment vertical="center"/>
    </xf>
    <xf numFmtId="0" fontId="49" fillId="6" borderId="0" xfId="0" applyFont="1" applyFill="1" applyBorder="1" applyAlignment="1">
      <alignment horizontal="center" vertical="center"/>
    </xf>
    <xf numFmtId="0" fontId="49" fillId="6" borderId="0" xfId="0" applyFont="1" applyFill="1" applyBorder="1" applyAlignment="1">
      <alignment horizontal="center" vertical="center" shrinkToFit="1"/>
    </xf>
    <xf numFmtId="0" fontId="54" fillId="6" borderId="0" xfId="0" applyFont="1" applyFill="1" applyAlignment="1">
      <alignment vertical="center"/>
    </xf>
    <xf numFmtId="0" fontId="55" fillId="6" borderId="0" xfId="0" applyFont="1" applyFill="1" applyAlignment="1">
      <alignment vertical="center"/>
    </xf>
    <xf numFmtId="0" fontId="51" fillId="6" borderId="7" xfId="0" applyFont="1" applyFill="1" applyBorder="1" applyAlignment="1">
      <alignment vertical="center"/>
    </xf>
    <xf numFmtId="0" fontId="0" fillId="6" borderId="7" xfId="0" applyFill="1" applyBorder="1"/>
    <xf numFmtId="0" fontId="51" fillId="6" borderId="18" xfId="0" applyFont="1" applyFill="1" applyBorder="1" applyAlignment="1">
      <alignment horizontal="center" vertical="center"/>
    </xf>
    <xf numFmtId="0" fontId="51" fillId="6" borderId="17" xfId="0" applyFont="1" applyFill="1" applyBorder="1" applyAlignment="1">
      <alignment horizontal="left" vertical="center"/>
    </xf>
    <xf numFmtId="0" fontId="51" fillId="6" borderId="0" xfId="0" applyFont="1" applyFill="1" applyAlignment="1">
      <alignment horizontal="center" vertical="center"/>
    </xf>
    <xf numFmtId="49" fontId="51" fillId="6" borderId="7" xfId="0" applyNumberFormat="1" applyFont="1" applyFill="1" applyBorder="1" applyAlignment="1">
      <alignment vertical="center"/>
    </xf>
    <xf numFmtId="49" fontId="51" fillId="6" borderId="0" xfId="0" applyNumberFormat="1" applyFont="1" applyFill="1" applyAlignment="1">
      <alignment vertical="center"/>
    </xf>
    <xf numFmtId="0" fontId="51" fillId="6" borderId="17" xfId="0" applyFont="1" applyFill="1" applyBorder="1" applyAlignment="1">
      <alignment vertical="center"/>
    </xf>
    <xf numFmtId="49" fontId="51" fillId="6" borderId="17" xfId="0" applyNumberFormat="1" applyFont="1" applyFill="1" applyBorder="1" applyAlignment="1">
      <alignment vertical="center"/>
    </xf>
    <xf numFmtId="0" fontId="51" fillId="6" borderId="18" xfId="0" applyFont="1" applyFill="1" applyBorder="1" applyAlignment="1">
      <alignment vertical="center"/>
    </xf>
    <xf numFmtId="0" fontId="57" fillId="6" borderId="18" xfId="0" applyFont="1" applyFill="1" applyBorder="1" applyAlignment="1">
      <alignment horizontal="center" vertical="center"/>
    </xf>
    <xf numFmtId="0" fontId="58" fillId="6" borderId="0" xfId="0" applyFont="1" applyFill="1" applyAlignment="1">
      <alignment vertical="center"/>
    </xf>
    <xf numFmtId="0" fontId="57" fillId="6" borderId="7" xfId="0" applyFont="1" applyFill="1" applyBorder="1" applyAlignment="1">
      <alignment horizontal="center" vertical="center"/>
    </xf>
    <xf numFmtId="49" fontId="51" fillId="6" borderId="18" xfId="0" applyNumberFormat="1" applyFont="1" applyFill="1" applyBorder="1" applyAlignment="1">
      <alignment vertical="center"/>
    </xf>
    <xf numFmtId="0" fontId="59" fillId="6" borderId="0" xfId="0" applyFont="1" applyFill="1" applyAlignment="1">
      <alignment vertical="center"/>
    </xf>
    <xf numFmtId="0" fontId="9" fillId="6" borderId="0" xfId="0" applyFont="1" applyFill="1" applyAlignment="1">
      <alignment horizontal="right" vertical="center"/>
    </xf>
    <xf numFmtId="0" fontId="52" fillId="6" borderId="0" xfId="0" applyFont="1" applyFill="1" applyAlignment="1">
      <alignment horizontal="left" vertical="center"/>
    </xf>
    <xf numFmtId="0" fontId="20" fillId="6" borderId="0" xfId="0" applyFont="1" applyFill="1"/>
    <xf numFmtId="0" fontId="10" fillId="6" borderId="0" xfId="0" applyFont="1" applyFill="1" applyAlignment="1">
      <alignment vertical="center"/>
    </xf>
    <xf numFmtId="0" fontId="18" fillId="6" borderId="0" xfId="0" applyFont="1" applyFill="1" applyAlignment="1">
      <alignment vertical="center"/>
    </xf>
    <xf numFmtId="0" fontId="20" fillId="6" borderId="10" xfId="0" applyFont="1" applyFill="1" applyBorder="1" applyAlignment="1">
      <alignment vertical="center"/>
    </xf>
    <xf numFmtId="0" fontId="20" fillId="6" borderId="13" xfId="0" applyFont="1" applyFill="1" applyBorder="1" applyAlignment="1">
      <alignment vertical="center"/>
    </xf>
    <xf numFmtId="0" fontId="20" fillId="6" borderId="16" xfId="0" applyFont="1" applyFill="1" applyBorder="1" applyAlignment="1">
      <alignment vertical="center"/>
    </xf>
    <xf numFmtId="0" fontId="0" fillId="6" borderId="0" xfId="0" applyFill="1"/>
    <xf numFmtId="0" fontId="5" fillId="6" borderId="0" xfId="0" applyFont="1" applyFill="1" applyAlignment="1">
      <alignment vertical="top"/>
    </xf>
    <xf numFmtId="49" fontId="48" fillId="6" borderId="0" xfId="0" applyNumberFormat="1" applyFont="1" applyFill="1" applyAlignment="1">
      <alignment horizontal="center" vertical="center"/>
    </xf>
    <xf numFmtId="49" fontId="38" fillId="6" borderId="0" xfId="0" applyNumberFormat="1" applyFont="1" applyFill="1" applyAlignment="1">
      <alignment horizontal="center" vertical="center"/>
    </xf>
    <xf numFmtId="49" fontId="45" fillId="6" borderId="0" xfId="0" applyNumberFormat="1" applyFont="1" applyFill="1" applyAlignment="1">
      <alignment vertical="center"/>
    </xf>
    <xf numFmtId="49" fontId="45" fillId="6" borderId="17" xfId="0" applyNumberFormat="1" applyFont="1" applyFill="1" applyBorder="1" applyAlignment="1">
      <alignment vertical="center"/>
    </xf>
    <xf numFmtId="49" fontId="30" fillId="6" borderId="29" xfId="0" applyNumberFormat="1" applyFont="1" applyFill="1" applyBorder="1" applyAlignment="1">
      <alignment vertical="center"/>
    </xf>
    <xf numFmtId="49" fontId="30" fillId="6" borderId="30" xfId="0" applyNumberFormat="1" applyFont="1" applyFill="1" applyBorder="1" applyAlignment="1">
      <alignment vertical="center"/>
    </xf>
    <xf numFmtId="49" fontId="45" fillId="6" borderId="7" xfId="0" applyNumberFormat="1" applyFont="1" applyFill="1" applyBorder="1" applyAlignment="1">
      <alignment vertical="center"/>
    </xf>
    <xf numFmtId="49" fontId="45" fillId="6" borderId="18" xfId="0" applyNumberFormat="1" applyFont="1" applyFill="1" applyBorder="1" applyAlignment="1">
      <alignment vertical="center"/>
    </xf>
    <xf numFmtId="49" fontId="38" fillId="6" borderId="7" xfId="0" applyNumberFormat="1" applyFont="1" applyFill="1" applyBorder="1" applyAlignment="1">
      <alignment horizontal="center" vertical="center"/>
    </xf>
    <xf numFmtId="49" fontId="9" fillId="6" borderId="29" xfId="0" applyNumberFormat="1" applyFont="1" applyFill="1" applyBorder="1" applyAlignment="1">
      <alignment vertical="center"/>
    </xf>
    <xf numFmtId="49" fontId="9" fillId="6" borderId="30" xfId="0" applyNumberFormat="1" applyFont="1" applyFill="1" applyBorder="1" applyAlignment="1">
      <alignment vertical="center"/>
    </xf>
    <xf numFmtId="49" fontId="9" fillId="6" borderId="30" xfId="0" applyNumberFormat="1" applyFont="1" applyFill="1" applyBorder="1" applyAlignment="1">
      <alignment horizontal="right" vertical="center"/>
    </xf>
    <xf numFmtId="49" fontId="9" fillId="6" borderId="23" xfId="0" applyNumberFormat="1" applyFont="1" applyFill="1" applyBorder="1" applyAlignment="1">
      <alignment horizontal="right" vertical="center"/>
    </xf>
    <xf numFmtId="49" fontId="9" fillId="6" borderId="31" xfId="0" applyNumberFormat="1" applyFont="1" applyFill="1" applyBorder="1" applyAlignment="1">
      <alignment vertical="center"/>
    </xf>
    <xf numFmtId="49" fontId="9" fillId="6" borderId="7" xfId="0" applyNumberFormat="1" applyFont="1" applyFill="1" applyBorder="1" applyAlignment="1">
      <alignment horizontal="right" vertical="center"/>
    </xf>
    <xf numFmtId="49" fontId="9" fillId="6" borderId="18" xfId="0" applyNumberFormat="1" applyFont="1" applyFill="1" applyBorder="1" applyAlignment="1">
      <alignment horizontal="right" vertical="center"/>
    </xf>
    <xf numFmtId="49" fontId="51" fillId="6" borderId="0" xfId="0" applyNumberFormat="1" applyFont="1" applyFill="1" applyBorder="1" applyAlignment="1">
      <alignment vertical="center"/>
    </xf>
    <xf numFmtId="49" fontId="83" fillId="2" borderId="0" xfId="0" applyNumberFormat="1" applyFont="1" applyFill="1" applyAlignment="1">
      <alignment horizontal="center" vertical="center"/>
    </xf>
    <xf numFmtId="0" fontId="83" fillId="6" borderId="7" xfId="0" applyFont="1" applyFill="1" applyBorder="1" applyAlignment="1">
      <alignment vertical="center"/>
    </xf>
    <xf numFmtId="0" fontId="89" fillId="6" borderId="7" xfId="0" applyFont="1" applyFill="1" applyBorder="1" applyAlignment="1">
      <alignment vertical="center"/>
    </xf>
    <xf numFmtId="49" fontId="89" fillId="2" borderId="0" xfId="0" applyNumberFormat="1" applyFont="1" applyFill="1" applyAlignment="1">
      <alignment horizontal="center" vertical="center"/>
    </xf>
    <xf numFmtId="0" fontId="1" fillId="2" borderId="0" xfId="0" applyFont="1" applyFill="1"/>
    <xf numFmtId="0" fontId="82" fillId="6" borderId="7" xfId="0" applyFont="1" applyFill="1" applyBorder="1"/>
    <xf numFmtId="0" fontId="83" fillId="6" borderId="7" xfId="0" applyFont="1" applyFill="1" applyBorder="1" applyAlignment="1">
      <alignment horizontal="center" vertical="center" shrinkToFit="1"/>
    </xf>
    <xf numFmtId="0" fontId="87" fillId="6" borderId="7" xfId="0" applyFont="1" applyFill="1" applyBorder="1"/>
    <xf numFmtId="49" fontId="15" fillId="6" borderId="0" xfId="0" applyNumberFormat="1" applyFont="1" applyFill="1" applyBorder="1" applyAlignment="1">
      <alignment horizontal="left"/>
    </xf>
    <xf numFmtId="49" fontId="39" fillId="6" borderId="0" xfId="0" applyNumberFormat="1" applyFont="1" applyFill="1" applyBorder="1" applyAlignment="1">
      <alignment horizontal="left"/>
    </xf>
    <xf numFmtId="49" fontId="32" fillId="0" borderId="0" xfId="0" applyNumberFormat="1" applyFont="1" applyFill="1" applyBorder="1" applyAlignment="1">
      <alignment vertical="top"/>
    </xf>
    <xf numFmtId="49" fontId="5" fillId="0" borderId="0" xfId="0" applyNumberFormat="1" applyFont="1" applyFill="1" applyBorder="1" applyAlignment="1">
      <alignment vertical="top"/>
    </xf>
    <xf numFmtId="0" fontId="0" fillId="0" borderId="0" xfId="0" applyFill="1" applyBorder="1"/>
    <xf numFmtId="49" fontId="16" fillId="0" borderId="0" xfId="0" applyNumberFormat="1" applyFont="1" applyFill="1" applyBorder="1"/>
    <xf numFmtId="49" fontId="20" fillId="0" borderId="0" xfId="0" applyNumberFormat="1" applyFont="1" applyFill="1" applyBorder="1"/>
    <xf numFmtId="49" fontId="24" fillId="0" borderId="0" xfId="0" applyNumberFormat="1" applyFont="1" applyFill="1" applyBorder="1" applyAlignment="1">
      <alignment vertical="center"/>
    </xf>
    <xf numFmtId="49" fontId="37" fillId="0" borderId="0" xfId="0" applyNumberFormat="1" applyFont="1" applyFill="1" applyBorder="1" applyAlignment="1">
      <alignment vertical="center"/>
    </xf>
    <xf numFmtId="49" fontId="25" fillId="0" borderId="0" xfId="0" applyNumberFormat="1" applyFont="1" applyFill="1" applyBorder="1" applyAlignment="1">
      <alignment horizontal="right" vertical="center"/>
    </xf>
    <xf numFmtId="49" fontId="47" fillId="0" borderId="0" xfId="0" applyNumberFormat="1" applyFont="1" applyFill="1" applyBorder="1" applyAlignment="1">
      <alignment vertical="center"/>
    </xf>
    <xf numFmtId="49" fontId="18" fillId="0" borderId="0" xfId="0" applyNumberFormat="1" applyFont="1" applyFill="1" applyBorder="1" applyAlignment="1">
      <alignment vertical="center"/>
    </xf>
    <xf numFmtId="0" fontId="0" fillId="6" borderId="0" xfId="0" applyFill="1" applyAlignment="1">
      <alignment horizontal="center"/>
    </xf>
    <xf numFmtId="0" fontId="87" fillId="6" borderId="0" xfId="0" applyFont="1" applyFill="1"/>
    <xf numFmtId="49" fontId="30" fillId="0" borderId="0" xfId="0" applyNumberFormat="1" applyFont="1" applyFill="1" applyBorder="1" applyAlignment="1">
      <alignment horizontal="left" vertical="center"/>
    </xf>
    <xf numFmtId="49" fontId="64" fillId="0" borderId="0" xfId="0" applyNumberFormat="1" applyFont="1" applyFill="1" applyBorder="1" applyAlignment="1">
      <alignment vertical="center"/>
    </xf>
    <xf numFmtId="49" fontId="30" fillId="0" borderId="0" xfId="0" applyNumberFormat="1" applyFont="1" applyFill="1" applyBorder="1" applyAlignment="1">
      <alignment vertical="center"/>
    </xf>
    <xf numFmtId="49" fontId="45" fillId="0" borderId="0" xfId="0" applyNumberFormat="1" applyFont="1" applyFill="1" applyBorder="1" applyAlignment="1">
      <alignment vertical="center"/>
    </xf>
    <xf numFmtId="49" fontId="9" fillId="0" borderId="0" xfId="0" applyNumberFormat="1" applyFont="1" applyFill="1" applyBorder="1" applyAlignment="1">
      <alignment vertical="center"/>
    </xf>
    <xf numFmtId="0" fontId="56" fillId="0" borderId="0" xfId="0" applyFont="1" applyFill="1" applyBorder="1" applyAlignment="1">
      <alignment horizontal="right" vertical="center"/>
    </xf>
    <xf numFmtId="49" fontId="63" fillId="2" borderId="30" xfId="0" applyNumberFormat="1" applyFont="1" applyFill="1" applyBorder="1" applyAlignment="1">
      <alignment horizontal="center" vertical="center"/>
    </xf>
    <xf numFmtId="49" fontId="63" fillId="2" borderId="30" xfId="0" applyNumberFormat="1" applyFont="1" applyFill="1" applyBorder="1" applyAlignment="1">
      <alignment vertical="center"/>
    </xf>
    <xf numFmtId="49" fontId="9" fillId="6" borderId="29" xfId="0" applyNumberFormat="1" applyFont="1" applyFill="1" applyBorder="1" applyAlignment="1">
      <alignment horizontal="center" vertical="center"/>
    </xf>
    <xf numFmtId="49" fontId="45" fillId="6" borderId="30" xfId="0" applyNumberFormat="1" applyFont="1" applyFill="1" applyBorder="1" applyAlignment="1">
      <alignment vertical="center"/>
    </xf>
    <xf numFmtId="0" fontId="0" fillId="6" borderId="23" xfId="0" applyFill="1" applyBorder="1"/>
    <xf numFmtId="49" fontId="9" fillId="6" borderId="28" xfId="0" applyNumberFormat="1" applyFont="1" applyFill="1" applyBorder="1" applyAlignment="1">
      <alignment horizontal="center" vertical="center"/>
    </xf>
    <xf numFmtId="49" fontId="9" fillId="6" borderId="0" xfId="0" applyNumberFormat="1" applyFont="1" applyFill="1" applyBorder="1" applyAlignment="1">
      <alignment vertical="center"/>
    </xf>
    <xf numFmtId="49" fontId="45" fillId="6" borderId="0" xfId="0" applyNumberFormat="1" applyFont="1" applyFill="1" applyBorder="1" applyAlignment="1">
      <alignment vertical="center"/>
    </xf>
    <xf numFmtId="0" fontId="0" fillId="6" borderId="17" xfId="0" applyFill="1" applyBorder="1"/>
    <xf numFmtId="0" fontId="9" fillId="6" borderId="0" xfId="0" applyFont="1" applyFill="1" applyBorder="1" applyAlignment="1">
      <alignment vertical="center"/>
    </xf>
    <xf numFmtId="0" fontId="0" fillId="6" borderId="0" xfId="0" applyFill="1" applyBorder="1"/>
    <xf numFmtId="49" fontId="9" fillId="6" borderId="31" xfId="0" applyNumberFormat="1" applyFont="1" applyFill="1" applyBorder="1" applyAlignment="1">
      <alignment horizontal="center" vertical="center"/>
    </xf>
    <xf numFmtId="0" fontId="0" fillId="6" borderId="18" xfId="0" applyFill="1" applyBorder="1"/>
    <xf numFmtId="49" fontId="38" fillId="6" borderId="29" xfId="0" applyNumberFormat="1" applyFont="1" applyFill="1" applyBorder="1" applyAlignment="1">
      <alignment horizontal="center" vertical="center"/>
    </xf>
    <xf numFmtId="49" fontId="9" fillId="6" borderId="23" xfId="0" applyNumberFormat="1" applyFont="1" applyFill="1" applyBorder="1" applyAlignment="1">
      <alignment vertical="center"/>
    </xf>
    <xf numFmtId="49" fontId="38" fillId="6" borderId="28" xfId="0" applyNumberFormat="1" applyFont="1" applyFill="1" applyBorder="1" applyAlignment="1">
      <alignment horizontal="center" vertical="center"/>
    </xf>
    <xf numFmtId="49" fontId="38" fillId="6" borderId="31" xfId="0" applyNumberFormat="1" applyFont="1" applyFill="1" applyBorder="1" applyAlignment="1">
      <alignment horizontal="center" vertical="center"/>
    </xf>
    <xf numFmtId="0" fontId="9" fillId="6" borderId="31" xfId="0" applyFont="1" applyFill="1" applyBorder="1" applyAlignment="1">
      <alignment vertical="center"/>
    </xf>
    <xf numFmtId="49" fontId="9" fillId="6" borderId="28" xfId="0" applyNumberFormat="1" applyFont="1" applyFill="1" applyBorder="1" applyAlignment="1">
      <alignment vertical="center"/>
    </xf>
    <xf numFmtId="0" fontId="0" fillId="2" borderId="25" xfId="0" applyFill="1" applyBorder="1"/>
    <xf numFmtId="0" fontId="0" fillId="6" borderId="30" xfId="0" applyFill="1" applyBorder="1"/>
    <xf numFmtId="0" fontId="1" fillId="6" borderId="0" xfId="0" applyFont="1" applyFill="1"/>
    <xf numFmtId="0" fontId="90" fillId="2" borderId="0" xfId="0" applyFont="1" applyFill="1" applyAlignment="1">
      <alignment horizontal="center" shrinkToFit="1"/>
    </xf>
    <xf numFmtId="0" fontId="91" fillId="12" borderId="0" xfId="0" applyFont="1" applyFill="1"/>
    <xf numFmtId="0" fontId="91" fillId="6" borderId="0" xfId="0" applyFont="1" applyFill="1"/>
    <xf numFmtId="0" fontId="87" fillId="6" borderId="7" xfId="0" applyFont="1" applyFill="1" applyBorder="1" applyAlignment="1">
      <alignment horizontal="center" vertical="center" shrinkToFit="1"/>
    </xf>
    <xf numFmtId="0" fontId="87" fillId="6" borderId="7" xfId="0" applyFont="1" applyFill="1" applyBorder="1" applyAlignment="1">
      <alignment vertical="center" shrinkToFit="1"/>
    </xf>
    <xf numFmtId="0" fontId="87" fillId="6" borderId="0" xfId="0" applyFont="1" applyFill="1" applyAlignment="1">
      <alignment shrinkToFit="1"/>
    </xf>
    <xf numFmtId="0" fontId="0" fillId="6" borderId="5" xfId="0" applyFill="1" applyBorder="1" applyAlignment="1">
      <alignment horizontal="center" vertical="center"/>
    </xf>
    <xf numFmtId="0" fontId="82" fillId="6" borderId="0" xfId="0" applyFont="1" applyFill="1" applyAlignment="1">
      <alignment horizontal="center"/>
    </xf>
    <xf numFmtId="0" fontId="0" fillId="6" borderId="5" xfId="0" applyFill="1" applyBorder="1"/>
    <xf numFmtId="0" fontId="0" fillId="6" borderId="0" xfId="0" applyFill="1" applyBorder="1" applyAlignment="1">
      <alignment horizontal="center"/>
    </xf>
    <xf numFmtId="0" fontId="82" fillId="12" borderId="5" xfId="0" applyFont="1" applyFill="1" applyBorder="1" applyAlignment="1">
      <alignment horizontal="center" vertical="center"/>
    </xf>
    <xf numFmtId="0" fontId="87" fillId="6" borderId="0" xfId="0" applyFont="1" applyFill="1" applyAlignment="1">
      <alignment horizontal="center" vertical="center"/>
    </xf>
    <xf numFmtId="0" fontId="0" fillId="6" borderId="0" xfId="0" applyFill="1" applyBorder="1" applyAlignment="1">
      <alignment horizontal="center" vertical="center"/>
    </xf>
    <xf numFmtId="0" fontId="0" fillId="6" borderId="0" xfId="0" applyFill="1" applyBorder="1" applyAlignment="1">
      <alignment horizontal="right" vertical="center" shrinkToFit="1"/>
    </xf>
    <xf numFmtId="0" fontId="82" fillId="6" borderId="0" xfId="0" applyFont="1" applyFill="1" applyBorder="1" applyAlignment="1">
      <alignment horizontal="center" vertical="center"/>
    </xf>
    <xf numFmtId="0" fontId="0" fillId="0" borderId="0" xfId="0" applyFill="1" applyBorder="1" applyAlignment="1">
      <alignment horizontal="center"/>
    </xf>
    <xf numFmtId="49" fontId="20" fillId="3" borderId="0" xfId="0" applyNumberFormat="1" applyFont="1" applyFill="1" applyBorder="1"/>
    <xf numFmtId="0" fontId="0" fillId="3" borderId="0" xfId="0" applyFill="1" applyBorder="1" applyAlignment="1">
      <alignment horizontal="center"/>
    </xf>
    <xf numFmtId="49" fontId="20" fillId="4" borderId="0" xfId="0" applyNumberFormat="1" applyFont="1" applyFill="1" applyBorder="1"/>
    <xf numFmtId="0" fontId="0" fillId="4" borderId="0" xfId="0" applyFill="1" applyBorder="1" applyAlignment="1">
      <alignment horizontal="center"/>
    </xf>
    <xf numFmtId="49" fontId="20" fillId="13" borderId="0" xfId="0" applyNumberFormat="1" applyFont="1" applyFill="1" applyBorder="1"/>
    <xf numFmtId="0" fontId="0" fillId="13" borderId="0" xfId="0" applyFill="1" applyBorder="1" applyAlignment="1">
      <alignment horizontal="center"/>
    </xf>
    <xf numFmtId="0" fontId="82" fillId="12" borderId="0" xfId="0" applyFont="1" applyFill="1" applyAlignment="1">
      <alignment horizontal="center"/>
    </xf>
    <xf numFmtId="0" fontId="92" fillId="6" borderId="0" xfId="0" applyFont="1" applyFill="1" applyAlignment="1">
      <alignment horizontal="center"/>
    </xf>
    <xf numFmtId="0" fontId="92" fillId="12" borderId="0" xfId="0" applyFont="1" applyFill="1" applyAlignment="1">
      <alignment horizontal="center"/>
    </xf>
    <xf numFmtId="0" fontId="3" fillId="2" borderId="0" xfId="1" applyFill="1" applyBorder="1"/>
    <xf numFmtId="49" fontId="75" fillId="2" borderId="0" xfId="0" applyNumberFormat="1" applyFont="1" applyFill="1" applyBorder="1" applyAlignment="1">
      <alignment vertical="center"/>
    </xf>
    <xf numFmtId="0" fontId="0" fillId="0" borderId="0" xfId="0" applyFill="1"/>
    <xf numFmtId="0" fontId="0" fillId="3" borderId="0" xfId="0" applyFill="1"/>
    <xf numFmtId="49" fontId="0" fillId="3" borderId="0" xfId="0" applyNumberFormat="1" applyFill="1"/>
    <xf numFmtId="0" fontId="0" fillId="14" borderId="40" xfId="0" applyNumberFormat="1" applyFill="1" applyBorder="1" applyAlignment="1">
      <alignment horizontal="center"/>
    </xf>
    <xf numFmtId="0" fontId="0" fillId="0" borderId="6" xfId="0" applyBorder="1"/>
    <xf numFmtId="49" fontId="19" fillId="4" borderId="5" xfId="0" applyNumberFormat="1" applyFont="1" applyFill="1" applyBorder="1" applyAlignment="1">
      <alignment horizontal="left" vertical="center"/>
    </xf>
    <xf numFmtId="0" fontId="10" fillId="2" borderId="0" xfId="0" applyNumberFormat="1" applyFont="1" applyFill="1" applyAlignment="1">
      <alignment horizontal="right" vertical="center"/>
    </xf>
    <xf numFmtId="0" fontId="10" fillId="2" borderId="0" xfId="0" applyNumberFormat="1" applyFont="1" applyFill="1" applyAlignment="1">
      <alignment horizontal="center" vertical="center"/>
    </xf>
    <xf numFmtId="0" fontId="10" fillId="2" borderId="0" xfId="0" applyNumberFormat="1" applyFont="1" applyFill="1" applyAlignment="1">
      <alignment horizontal="left" vertical="center"/>
    </xf>
    <xf numFmtId="0" fontId="0" fillId="2" borderId="0" xfId="0" applyNumberFormat="1" applyFont="1" applyFill="1" applyAlignment="1">
      <alignment vertical="center"/>
    </xf>
    <xf numFmtId="0" fontId="42" fillId="2" borderId="0" xfId="0" applyNumberFormat="1" applyFont="1" applyFill="1" applyAlignment="1">
      <alignment horizontal="center" vertical="center"/>
    </xf>
    <xf numFmtId="0" fontId="42" fillId="2" borderId="0" xfId="0" applyNumberFormat="1" applyFont="1" applyFill="1" applyAlignment="1">
      <alignment vertical="center"/>
    </xf>
    <xf numFmtId="0" fontId="0" fillId="3" borderId="0" xfId="0" applyFill="1" applyAlignment="1">
      <alignment horizontal="center"/>
    </xf>
    <xf numFmtId="0" fontId="0" fillId="15" borderId="0" xfId="0" applyFill="1"/>
    <xf numFmtId="0" fontId="93" fillId="16" borderId="0" xfId="0" applyFont="1" applyFill="1" applyAlignment="1">
      <alignment horizontal="center" vertical="center"/>
    </xf>
    <xf numFmtId="0" fontId="0" fillId="12" borderId="7" xfId="0" applyFill="1" applyBorder="1" applyAlignment="1">
      <alignment horizontal="center"/>
    </xf>
    <xf numFmtId="0" fontId="94" fillId="6" borderId="7" xfId="0" applyFont="1" applyFill="1" applyBorder="1" applyAlignment="1">
      <alignment horizontal="center"/>
    </xf>
    <xf numFmtId="0" fontId="94" fillId="6" borderId="0" xfId="0" applyFont="1" applyFill="1" applyBorder="1" applyAlignment="1">
      <alignment horizontal="center"/>
    </xf>
    <xf numFmtId="0" fontId="94" fillId="6" borderId="0" xfId="0" applyFont="1" applyFill="1" applyAlignment="1">
      <alignment horizontal="center"/>
    </xf>
    <xf numFmtId="0" fontId="20" fillId="0" borderId="0" xfId="0" applyFont="1" applyFill="1" applyAlignment="1">
      <alignment vertical="center"/>
    </xf>
    <xf numFmtId="0" fontId="0" fillId="0" borderId="0" xfId="0" applyFill="1" applyAlignment="1">
      <alignment vertical="center"/>
    </xf>
    <xf numFmtId="0" fontId="9" fillId="0" borderId="0" xfId="0" applyFont="1" applyFill="1" applyAlignment="1">
      <alignment vertical="center"/>
    </xf>
    <xf numFmtId="0" fontId="5" fillId="0" borderId="0" xfId="0" applyFont="1" applyFill="1" applyAlignment="1">
      <alignment vertical="top"/>
    </xf>
    <xf numFmtId="49" fontId="10" fillId="2" borderId="0" xfId="0" applyNumberFormat="1" applyFont="1" applyFill="1" applyAlignment="1">
      <alignment horizontal="center" vertical="center"/>
    </xf>
    <xf numFmtId="0" fontId="10" fillId="2" borderId="0" xfId="0" applyFont="1" applyFill="1" applyAlignment="1">
      <alignment horizontal="center" vertical="center"/>
    </xf>
    <xf numFmtId="49" fontId="42" fillId="2" borderId="0" xfId="0" applyNumberFormat="1" applyFont="1" applyFill="1" applyAlignment="1">
      <alignment vertical="center"/>
    </xf>
    <xf numFmtId="0" fontId="1" fillId="3" borderId="0" xfId="0" applyFont="1" applyFill="1"/>
    <xf numFmtId="0" fontId="1" fillId="3" borderId="0" xfId="0" applyFont="1" applyFill="1" applyAlignment="1">
      <alignment horizontal="center"/>
    </xf>
    <xf numFmtId="0" fontId="1" fillId="6" borderId="0" xfId="0" applyFont="1" applyFill="1" applyAlignment="1">
      <alignment horizontal="center" vertical="center"/>
    </xf>
    <xf numFmtId="0" fontId="1" fillId="6" borderId="0" xfId="0" applyFont="1" applyFill="1" applyAlignment="1">
      <alignment vertical="center"/>
    </xf>
    <xf numFmtId="0" fontId="95" fillId="6" borderId="0" xfId="0" applyFont="1" applyFill="1" applyAlignment="1">
      <alignment vertical="center"/>
    </xf>
    <xf numFmtId="0" fontId="96" fillId="6" borderId="0" xfId="0" applyFont="1" applyFill="1"/>
    <xf numFmtId="49" fontId="82" fillId="2" borderId="0" xfId="0" applyNumberFormat="1" applyFont="1" applyFill="1" applyAlignment="1">
      <alignment horizontal="center" vertical="center"/>
    </xf>
    <xf numFmtId="49" fontId="12" fillId="4" borderId="27" xfId="0" applyNumberFormat="1" applyFont="1" applyFill="1" applyBorder="1" applyAlignment="1">
      <alignment vertical="center"/>
    </xf>
    <xf numFmtId="0" fontId="89" fillId="0" borderId="7" xfId="0" applyFont="1" applyBorder="1" applyAlignment="1">
      <alignment vertical="center" shrinkToFit="1"/>
    </xf>
    <xf numFmtId="0" fontId="89" fillId="0" borderId="7" xfId="0" applyFont="1" applyBorder="1" applyAlignment="1">
      <alignment vertical="center"/>
    </xf>
    <xf numFmtId="0" fontId="82" fillId="0" borderId="7" xfId="0" applyFont="1" applyBorder="1" applyAlignment="1">
      <alignment vertical="center"/>
    </xf>
    <xf numFmtId="49" fontId="77" fillId="3" borderId="1" xfId="0" applyNumberFormat="1" applyFont="1" applyFill="1" applyBorder="1" applyAlignment="1">
      <alignment vertical="center" shrinkToFit="1"/>
    </xf>
    <xf numFmtId="0" fontId="75" fillId="0" borderId="2" xfId="0" applyFont="1" applyBorder="1" applyAlignment="1">
      <alignment vertical="center" shrinkToFit="1"/>
    </xf>
    <xf numFmtId="49" fontId="35" fillId="2" borderId="20" xfId="0" applyNumberFormat="1" applyFont="1" applyFill="1" applyBorder="1" applyAlignment="1">
      <alignment horizontal="center" wrapText="1"/>
    </xf>
    <xf numFmtId="0" fontId="20" fillId="0" borderId="33" xfId="0" applyNumberFormat="1" applyFont="1" applyBorder="1" applyAlignment="1">
      <alignment horizontal="center" vertical="center"/>
    </xf>
    <xf numFmtId="0" fontId="20" fillId="0" borderId="34" xfId="0" applyNumberFormat="1" applyFont="1" applyBorder="1" applyAlignment="1">
      <alignment horizontal="center" vertical="center"/>
    </xf>
    <xf numFmtId="0" fontId="20" fillId="0" borderId="47" xfId="0" applyNumberFormat="1" applyFont="1" applyBorder="1" applyAlignment="1">
      <alignment horizontal="center" vertical="center"/>
    </xf>
    <xf numFmtId="0" fontId="20" fillId="0" borderId="44" xfId="0" applyNumberFormat="1" applyFont="1" applyBorder="1" applyAlignment="1">
      <alignment horizontal="center" vertical="center"/>
    </xf>
    <xf numFmtId="0" fontId="56" fillId="9" borderId="0" xfId="0" applyFont="1" applyFill="1" applyBorder="1" applyAlignment="1">
      <alignment horizontal="right" vertical="center"/>
    </xf>
    <xf numFmtId="49" fontId="51" fillId="0" borderId="0" xfId="0" applyNumberFormat="1" applyFont="1" applyBorder="1" applyAlignment="1">
      <alignment vertical="center"/>
    </xf>
    <xf numFmtId="0" fontId="51" fillId="0" borderId="0" xfId="0" applyFont="1" applyBorder="1" applyAlignment="1">
      <alignment vertical="center"/>
    </xf>
    <xf numFmtId="0" fontId="56" fillId="18" borderId="0" xfId="0" applyFont="1" applyFill="1" applyBorder="1" applyAlignment="1">
      <alignment horizontal="right" vertical="center"/>
    </xf>
    <xf numFmtId="0" fontId="52" fillId="6" borderId="0" xfId="0" applyFont="1" applyFill="1" applyBorder="1" applyAlignment="1">
      <alignment vertical="center"/>
    </xf>
    <xf numFmtId="0" fontId="53" fillId="6" borderId="0" xfId="0" applyFont="1" applyFill="1" applyBorder="1" applyAlignment="1">
      <alignment vertical="center"/>
    </xf>
    <xf numFmtId="0" fontId="20" fillId="0" borderId="9" xfId="0" applyFont="1" applyBorder="1" applyAlignment="1">
      <alignment vertical="center"/>
    </xf>
    <xf numFmtId="0" fontId="20" fillId="0" borderId="15" xfId="0" applyFont="1" applyBorder="1" applyAlignment="1">
      <alignment vertical="center"/>
    </xf>
    <xf numFmtId="0" fontId="20" fillId="6" borderId="0" xfId="0" applyFont="1" applyFill="1" applyBorder="1" applyAlignment="1">
      <alignment vertical="center"/>
    </xf>
    <xf numFmtId="0" fontId="20" fillId="0" borderId="0" xfId="0" applyFont="1" applyBorder="1" applyAlignment="1">
      <alignment vertical="center"/>
    </xf>
    <xf numFmtId="0" fontId="88" fillId="8" borderId="7" xfId="0" applyFont="1" applyFill="1" applyBorder="1" applyAlignment="1">
      <alignment horizontal="center" vertical="center"/>
    </xf>
    <xf numFmtId="49" fontId="9" fillId="2" borderId="1" xfId="0" applyNumberFormat="1" applyFont="1" applyFill="1" applyBorder="1" applyAlignment="1">
      <alignment horizontal="center" wrapText="1"/>
    </xf>
    <xf numFmtId="49" fontId="77" fillId="3" borderId="2" xfId="0" applyNumberFormat="1" applyFont="1" applyFill="1" applyBorder="1" applyAlignment="1">
      <alignment vertical="center" shrinkToFit="1"/>
    </xf>
    <xf numFmtId="49" fontId="77" fillId="3" borderId="41" xfId="0" applyNumberFormat="1" applyFont="1" applyFill="1" applyBorder="1" applyAlignment="1">
      <alignment vertical="center" shrinkToFit="1"/>
    </xf>
    <xf numFmtId="49" fontId="20" fillId="0" borderId="6" xfId="0" applyNumberFormat="1" applyFont="1" applyBorder="1" applyAlignment="1">
      <alignment horizontal="left"/>
    </xf>
    <xf numFmtId="0" fontId="9" fillId="2" borderId="1" xfId="0" applyFont="1" applyFill="1" applyBorder="1" applyAlignment="1">
      <alignment wrapText="1"/>
    </xf>
    <xf numFmtId="0" fontId="9" fillId="2" borderId="41" xfId="0" applyFont="1" applyFill="1" applyBorder="1" applyAlignment="1">
      <alignment wrapText="1"/>
    </xf>
    <xf numFmtId="0" fontId="20" fillId="0" borderId="48" xfId="0" applyFont="1" applyBorder="1" applyAlignment="1">
      <alignment horizontal="center" vertical="center"/>
    </xf>
    <xf numFmtId="0" fontId="20" fillId="0" borderId="47" xfId="0" applyFont="1" applyBorder="1" applyAlignment="1">
      <alignment horizontal="center" vertical="center"/>
    </xf>
    <xf numFmtId="0" fontId="50" fillId="19" borderId="7" xfId="0" applyFont="1" applyFill="1" applyBorder="1" applyAlignment="1">
      <alignment horizontal="center" vertical="center"/>
    </xf>
    <xf numFmtId="0" fontId="49" fillId="19" borderId="7" xfId="0" applyFont="1" applyFill="1" applyBorder="1" applyAlignment="1">
      <alignment horizontal="center" vertical="center"/>
    </xf>
    <xf numFmtId="0" fontId="49" fillId="19" borderId="7" xfId="0" applyFont="1" applyFill="1" applyBorder="1" applyAlignment="1">
      <alignment horizontal="center" vertical="center" shrinkToFit="1"/>
    </xf>
    <xf numFmtId="0" fontId="52" fillId="19" borderId="7" xfId="0" applyFont="1" applyFill="1" applyBorder="1" applyAlignment="1">
      <alignment vertical="center"/>
    </xf>
    <xf numFmtId="49" fontId="25" fillId="2" borderId="32" xfId="0" applyNumberFormat="1" applyFont="1" applyFill="1" applyBorder="1" applyAlignment="1">
      <alignment horizontal="right" vertical="center"/>
    </xf>
    <xf numFmtId="0" fontId="20" fillId="0" borderId="25" xfId="0" applyFont="1" applyBorder="1" applyAlignment="1">
      <alignment horizontal="center" vertical="center"/>
    </xf>
    <xf numFmtId="0" fontId="20" fillId="5" borderId="25" xfId="0" applyFont="1" applyFill="1" applyBorder="1" applyAlignment="1">
      <alignment horizontal="center" vertical="center"/>
    </xf>
    <xf numFmtId="0" fontId="20" fillId="0" borderId="7" xfId="0" applyFont="1" applyBorder="1" applyAlignment="1">
      <alignment horizontal="center" vertical="center"/>
    </xf>
    <xf numFmtId="0" fontId="49" fillId="0" borderId="30" xfId="0" applyFont="1" applyBorder="1" applyAlignment="1">
      <alignment horizontal="center" vertical="center"/>
    </xf>
    <xf numFmtId="0" fontId="9" fillId="0" borderId="0" xfId="0" applyNumberFormat="1" applyFont="1" applyAlignment="1">
      <alignment horizontal="center" vertical="center"/>
    </xf>
    <xf numFmtId="0" fontId="98" fillId="0" borderId="7" xfId="0" applyFont="1" applyBorder="1" applyAlignment="1">
      <alignment horizontal="center" vertical="center"/>
    </xf>
    <xf numFmtId="0" fontId="101" fillId="0" borderId="0" xfId="0" applyFont="1" applyAlignment="1">
      <alignment horizontal="right" vertical="center"/>
    </xf>
    <xf numFmtId="0" fontId="102" fillId="0" borderId="0" xfId="0" applyFont="1" applyAlignment="1">
      <alignment horizontal="right" vertical="center"/>
    </xf>
    <xf numFmtId="0" fontId="88" fillId="6" borderId="7" xfId="0" applyFont="1" applyFill="1" applyBorder="1" applyAlignment="1">
      <alignment horizontal="center" vertical="center"/>
    </xf>
    <xf numFmtId="0" fontId="88" fillId="6" borderId="0" xfId="0" applyFont="1" applyFill="1" applyAlignment="1">
      <alignment horizontal="center" vertical="center"/>
    </xf>
    <xf numFmtId="0" fontId="84" fillId="6" borderId="0" xfId="0" applyFont="1" applyFill="1" applyAlignment="1">
      <alignment vertical="center"/>
    </xf>
    <xf numFmtId="0" fontId="85" fillId="6" borderId="0" xfId="0" applyFont="1" applyFill="1" applyAlignment="1">
      <alignment vertical="center"/>
    </xf>
    <xf numFmtId="0" fontId="52" fillId="8" borderId="7" xfId="0" applyFont="1" applyFill="1" applyBorder="1" applyAlignment="1">
      <alignment horizontal="center" vertical="center"/>
    </xf>
    <xf numFmtId="49" fontId="75" fillId="0" borderId="2" xfId="0" applyNumberFormat="1" applyFont="1" applyBorder="1" applyAlignment="1">
      <alignment vertical="center" shrinkToFit="1"/>
    </xf>
    <xf numFmtId="49" fontId="0" fillId="0" borderId="0" xfId="0" applyNumberFormat="1" applyAlignment="1">
      <alignment horizontal="center"/>
    </xf>
    <xf numFmtId="1" fontId="15" fillId="0" borderId="0" xfId="0" applyNumberFormat="1" applyFont="1" applyFill="1" applyAlignment="1">
      <alignment horizontal="left"/>
    </xf>
    <xf numFmtId="1" fontId="20" fillId="0" borderId="6" xfId="0" applyNumberFormat="1" applyFont="1" applyBorder="1" applyAlignment="1">
      <alignment horizontal="left"/>
    </xf>
    <xf numFmtId="1" fontId="75" fillId="0" borderId="2" xfId="0" applyNumberFormat="1" applyFont="1" applyBorder="1" applyAlignment="1">
      <alignment vertical="center" shrinkToFit="1"/>
    </xf>
    <xf numFmtId="1" fontId="97" fillId="2" borderId="20" xfId="0" applyNumberFormat="1" applyFont="1" applyFill="1" applyBorder="1" applyAlignment="1">
      <alignment horizontal="right" vertical="center"/>
    </xf>
    <xf numFmtId="1" fontId="19" fillId="0" borderId="6" xfId="0" applyNumberFormat="1" applyFont="1" applyBorder="1" applyAlignment="1">
      <alignment horizontal="right" vertical="center"/>
    </xf>
    <xf numFmtId="1" fontId="9" fillId="2" borderId="1" xfId="0" applyNumberFormat="1" applyFont="1" applyFill="1" applyBorder="1" applyAlignment="1">
      <alignment horizontal="center" wrapText="1"/>
    </xf>
    <xf numFmtId="1" fontId="20" fillId="0" borderId="47" xfId="0" applyNumberFormat="1" applyFont="1" applyBorder="1" applyAlignment="1">
      <alignment horizontal="center" vertical="center"/>
    </xf>
    <xf numFmtId="1" fontId="0" fillId="0" borderId="0" xfId="0" applyNumberFormat="1" applyAlignment="1">
      <alignment horizontal="center"/>
    </xf>
    <xf numFmtId="49" fontId="20" fillId="0" borderId="12" xfId="0" applyNumberFormat="1" applyFont="1" applyBorder="1" applyAlignment="1">
      <alignment horizontal="center" vertical="center" wrapText="1"/>
    </xf>
    <xf numFmtId="49" fontId="25" fillId="2" borderId="20" xfId="0" applyNumberFormat="1" applyFont="1" applyFill="1" applyBorder="1" applyAlignment="1">
      <alignment horizontal="right" vertical="center"/>
    </xf>
    <xf numFmtId="49" fontId="78" fillId="0" borderId="15" xfId="0" applyNumberFormat="1" applyFont="1" applyBorder="1" applyAlignment="1">
      <alignment horizontal="right" vertical="center"/>
    </xf>
    <xf numFmtId="0" fontId="20" fillId="0" borderId="7" xfId="0" applyNumberFormat="1" applyFont="1" applyBorder="1" applyAlignment="1">
      <alignment horizontal="center" vertical="center"/>
    </xf>
    <xf numFmtId="0" fontId="20" fillId="0" borderId="43" xfId="0" applyNumberFormat="1" applyFont="1" applyBorder="1" applyAlignment="1">
      <alignment horizontal="center" vertical="center"/>
    </xf>
    <xf numFmtId="0" fontId="101" fillId="6" borderId="0" xfId="0" applyFont="1" applyFill="1" applyAlignment="1">
      <alignment horizontal="right" vertical="center"/>
    </xf>
    <xf numFmtId="1" fontId="20" fillId="0" borderId="7" xfId="0" applyNumberFormat="1" applyFont="1" applyBorder="1" applyAlignment="1">
      <alignment horizontal="center" vertical="center"/>
    </xf>
    <xf numFmtId="1" fontId="20" fillId="0" borderId="6" xfId="0" applyNumberFormat="1" applyFont="1" applyBorder="1" applyAlignment="1">
      <alignment horizontal="center" vertical="center"/>
    </xf>
    <xf numFmtId="49" fontId="9" fillId="2" borderId="49" xfId="0" applyNumberFormat="1" applyFont="1" applyFill="1" applyBorder="1" applyAlignment="1">
      <alignment horizontal="center" wrapText="1"/>
    </xf>
    <xf numFmtId="0" fontId="87" fillId="6" borderId="5" xfId="0" applyFont="1" applyFill="1" applyBorder="1" applyAlignment="1">
      <alignment horizontal="center" vertical="center"/>
    </xf>
    <xf numFmtId="0" fontId="87" fillId="6" borderId="0" xfId="0" applyFont="1" applyFill="1" applyAlignment="1">
      <alignment horizontal="center"/>
    </xf>
    <xf numFmtId="0" fontId="89" fillId="6" borderId="7" xfId="0" applyFont="1" applyFill="1" applyBorder="1" applyAlignment="1">
      <alignment horizontal="center" vertical="center" shrinkToFit="1"/>
    </xf>
    <xf numFmtId="0" fontId="103" fillId="12" borderId="0" xfId="0" applyFont="1" applyFill="1" applyAlignment="1">
      <alignment horizontal="center"/>
    </xf>
    <xf numFmtId="0" fontId="104" fillId="12" borderId="0" xfId="0" applyFont="1" applyFill="1" applyAlignment="1">
      <alignment horizontal="center"/>
    </xf>
    <xf numFmtId="0" fontId="20" fillId="0" borderId="50" xfId="0" applyFont="1" applyBorder="1" applyAlignment="1">
      <alignment horizontal="center" vertical="center"/>
    </xf>
    <xf numFmtId="0" fontId="39" fillId="0" borderId="50" xfId="0" applyFont="1" applyBorder="1" applyAlignment="1">
      <alignment horizontal="center" vertical="center"/>
    </xf>
    <xf numFmtId="0" fontId="39" fillId="0" borderId="48" xfId="0" applyFont="1" applyBorder="1" applyAlignment="1">
      <alignment horizontal="center" vertical="center"/>
    </xf>
    <xf numFmtId="49" fontId="77" fillId="19" borderId="1" xfId="0" applyNumberFormat="1" applyFont="1" applyFill="1" applyBorder="1" applyAlignment="1">
      <alignment vertical="center" shrinkToFit="1"/>
    </xf>
    <xf numFmtId="0" fontId="0" fillId="20" borderId="20" xfId="0" applyFill="1" applyBorder="1" applyAlignment="1">
      <alignment vertical="center"/>
    </xf>
    <xf numFmtId="0" fontId="43" fillId="19" borderId="15" xfId="0" applyFont="1" applyFill="1" applyBorder="1" applyAlignment="1">
      <alignment horizontal="right" vertical="center"/>
    </xf>
    <xf numFmtId="0" fontId="20" fillId="0" borderId="50" xfId="0" applyNumberFormat="1" applyFont="1" applyBorder="1" applyAlignment="1">
      <alignment horizontal="center" vertical="center"/>
    </xf>
    <xf numFmtId="0" fontId="0" fillId="0" borderId="28" xfId="0" applyBorder="1"/>
    <xf numFmtId="0" fontId="0" fillId="2" borderId="27" xfId="0" applyFill="1" applyBorder="1"/>
    <xf numFmtId="0" fontId="87" fillId="3" borderId="0" xfId="0" applyFont="1" applyFill="1" applyBorder="1" applyAlignment="1">
      <alignment horizontal="center"/>
    </xf>
    <xf numFmtId="0" fontId="87" fillId="4" borderId="0" xfId="0" applyFont="1" applyFill="1" applyBorder="1" applyAlignment="1">
      <alignment horizontal="center"/>
    </xf>
    <xf numFmtId="0" fontId="87" fillId="13" borderId="0" xfId="0" applyFont="1" applyFill="1" applyBorder="1" applyAlignment="1">
      <alignment horizontal="center"/>
    </xf>
    <xf numFmtId="0" fontId="52" fillId="19" borderId="0" xfId="0" applyFont="1" applyFill="1" applyAlignment="1">
      <alignment vertical="center"/>
    </xf>
    <xf numFmtId="49" fontId="61" fillId="19" borderId="0" xfId="0" applyNumberFormat="1" applyFont="1" applyFill="1" applyAlignment="1">
      <alignment vertical="center"/>
    </xf>
    <xf numFmtId="49" fontId="24" fillId="20" borderId="0" xfId="0" applyNumberFormat="1" applyFont="1" applyFill="1" applyAlignment="1">
      <alignment horizontal="right" vertical="center"/>
    </xf>
    <xf numFmtId="0" fontId="87" fillId="0" borderId="18" xfId="0" applyFont="1" applyBorder="1" applyAlignment="1">
      <alignment vertical="center"/>
    </xf>
    <xf numFmtId="1" fontId="20" fillId="0" borderId="18" xfId="0" applyNumberFormat="1" applyFont="1" applyBorder="1" applyAlignment="1">
      <alignment horizontal="center" vertical="center"/>
    </xf>
    <xf numFmtId="0" fontId="20" fillId="0" borderId="18" xfId="0" applyFont="1" applyFill="1" applyBorder="1" applyAlignment="1">
      <alignment horizontal="center" vertical="center"/>
    </xf>
    <xf numFmtId="49" fontId="20" fillId="0" borderId="18" xfId="0" applyNumberFormat="1" applyFont="1" applyBorder="1" applyAlignment="1">
      <alignment horizontal="center" vertical="center"/>
    </xf>
    <xf numFmtId="49" fontId="0" fillId="0" borderId="18" xfId="0" applyNumberFormat="1" applyBorder="1" applyAlignment="1">
      <alignment horizontal="center" vertical="center"/>
    </xf>
    <xf numFmtId="49" fontId="20" fillId="0" borderId="18" xfId="0" applyNumberFormat="1" applyFont="1" applyBorder="1" applyAlignment="1">
      <alignment horizontal="center" vertical="center" wrapText="1"/>
    </xf>
    <xf numFmtId="49" fontId="20" fillId="0" borderId="21" xfId="0" applyNumberFormat="1" applyFont="1" applyBorder="1" applyAlignment="1">
      <alignment horizontal="center" vertical="center"/>
    </xf>
    <xf numFmtId="0" fontId="20" fillId="0" borderId="15" xfId="0" applyFont="1" applyBorder="1" applyAlignment="1">
      <alignment horizontal="center" vertical="center"/>
    </xf>
    <xf numFmtId="49" fontId="20" fillId="0" borderId="29" xfId="0" applyNumberFormat="1" applyFont="1" applyBorder="1" applyAlignment="1">
      <alignment horizontal="center" vertical="center"/>
    </xf>
    <xf numFmtId="49" fontId="0" fillId="0" borderId="12" xfId="0" applyNumberFormat="1" applyBorder="1" applyAlignment="1">
      <alignment horizontal="center" vertical="center"/>
    </xf>
    <xf numFmtId="0" fontId="79" fillId="0" borderId="0" xfId="0" applyNumberFormat="1" applyFont="1" applyAlignment="1">
      <alignment horizontal="left"/>
    </xf>
    <xf numFmtId="0" fontId="14" fillId="6" borderId="0" xfId="0" applyNumberFormat="1" applyFont="1" applyFill="1" applyAlignment="1">
      <alignment horizontal="left"/>
    </xf>
    <xf numFmtId="0" fontId="24" fillId="2" borderId="0" xfId="0" applyNumberFormat="1" applyFont="1" applyFill="1" applyAlignment="1">
      <alignment vertical="center"/>
    </xf>
    <xf numFmtId="0" fontId="51" fillId="0" borderId="0" xfId="0" applyNumberFormat="1" applyFont="1" applyAlignment="1">
      <alignment vertical="center"/>
    </xf>
    <xf numFmtId="0" fontId="20" fillId="0" borderId="0" xfId="0" applyNumberFormat="1" applyFont="1" applyAlignment="1">
      <alignment vertical="center"/>
    </xf>
    <xf numFmtId="49" fontId="11" fillId="4" borderId="24" xfId="0" applyNumberFormat="1" applyFont="1" applyFill="1" applyBorder="1" applyAlignment="1">
      <alignment vertical="center"/>
    </xf>
    <xf numFmtId="0" fontId="49" fillId="0" borderId="7" xfId="0" applyFont="1" applyBorder="1" applyAlignment="1">
      <alignment vertical="center"/>
    </xf>
    <xf numFmtId="0" fontId="60" fillId="0" borderId="7" xfId="0" applyFont="1" applyBorder="1" applyAlignment="1">
      <alignment vertical="center"/>
    </xf>
    <xf numFmtId="0" fontId="60" fillId="6" borderId="7" xfId="0" applyFont="1" applyFill="1" applyBorder="1" applyAlignment="1">
      <alignment vertical="center"/>
    </xf>
    <xf numFmtId="0" fontId="35" fillId="6" borderId="7" xfId="0" applyFont="1" applyFill="1" applyBorder="1"/>
    <xf numFmtId="0" fontId="49" fillId="6" borderId="7" xfId="0" applyFont="1" applyFill="1" applyBorder="1" applyAlignment="1">
      <alignment vertical="center"/>
    </xf>
    <xf numFmtId="0" fontId="2" fillId="6" borderId="7" xfId="0" applyFont="1" applyFill="1" applyBorder="1"/>
    <xf numFmtId="0" fontId="105" fillId="6" borderId="7" xfId="0" applyFont="1" applyFill="1" applyBorder="1" applyAlignment="1">
      <alignment vertical="center"/>
    </xf>
    <xf numFmtId="0" fontId="106" fillId="6" borderId="7" xfId="0" applyFont="1" applyFill="1" applyBorder="1"/>
    <xf numFmtId="14" fontId="26" fillId="2" borderId="30" xfId="0" applyNumberFormat="1" applyFont="1" applyFill="1" applyBorder="1" applyAlignment="1">
      <alignment horizontal="left" vertical="center" wrapText="1"/>
    </xf>
    <xf numFmtId="0" fontId="9" fillId="6" borderId="30" xfId="0" applyFont="1" applyFill="1" applyBorder="1" applyAlignment="1">
      <alignment horizontal="left" vertical="center"/>
    </xf>
    <xf numFmtId="0" fontId="9" fillId="6" borderId="0" xfId="0" applyFont="1" applyFill="1" applyBorder="1" applyAlignment="1">
      <alignment horizontal="left" vertical="center"/>
    </xf>
    <xf numFmtId="0" fontId="0" fillId="0" borderId="5" xfId="0" applyBorder="1" applyAlignment="1">
      <alignment horizontal="right" vertical="center" shrinkToFit="1"/>
    </xf>
    <xf numFmtId="0" fontId="0" fillId="0" borderId="5" xfId="0" applyBorder="1" applyAlignment="1">
      <alignment horizontal="center" vertical="center"/>
    </xf>
    <xf numFmtId="0" fontId="0" fillId="0" borderId="5" xfId="0" applyBorder="1" applyAlignment="1">
      <alignment horizontal="center" vertical="center" shrinkToFit="1"/>
    </xf>
    <xf numFmtId="0" fontId="0" fillId="17" borderId="5" xfId="0" applyFill="1" applyBorder="1" applyAlignment="1">
      <alignment horizontal="center" vertical="center"/>
    </xf>
    <xf numFmtId="0" fontId="0" fillId="2" borderId="5" xfId="0" applyFill="1" applyBorder="1" applyAlignment="1">
      <alignment vertical="center"/>
    </xf>
    <xf numFmtId="0" fontId="2" fillId="6" borderId="7" xfId="0" applyFont="1" applyFill="1" applyBorder="1" applyAlignment="1">
      <alignment vertical="center" shrinkToFit="1"/>
    </xf>
    <xf numFmtId="0" fontId="87" fillId="6" borderId="7" xfId="0" applyFont="1" applyFill="1" applyBorder="1" applyAlignment="1">
      <alignment vertical="center" shrinkToFit="1"/>
    </xf>
    <xf numFmtId="49" fontId="12" fillId="6" borderId="0" xfId="0" applyNumberFormat="1" applyFont="1" applyFill="1" applyAlignment="1">
      <alignment vertical="top" shrinkToFit="1"/>
    </xf>
    <xf numFmtId="14" fontId="18" fillId="6" borderId="6" xfId="0" applyNumberFormat="1" applyFont="1" applyFill="1" applyBorder="1" applyAlignment="1">
      <alignment horizontal="left" vertical="center"/>
    </xf>
    <xf numFmtId="0" fontId="0" fillId="0" borderId="24" xfId="0" applyBorder="1" applyAlignment="1">
      <alignment horizontal="center" vertical="center" shrinkToFit="1"/>
    </xf>
    <xf numFmtId="0" fontId="0" fillId="0" borderId="27" xfId="0" applyBorder="1" applyAlignment="1">
      <alignment horizontal="center" vertical="center" shrinkToFit="1"/>
    </xf>
    <xf numFmtId="0" fontId="0" fillId="0" borderId="24" xfId="0" applyBorder="1" applyAlignment="1">
      <alignment horizontal="right" vertical="center" shrinkToFit="1"/>
    </xf>
    <xf numFmtId="0" fontId="0" fillId="0" borderId="27" xfId="0" applyBorder="1" applyAlignment="1">
      <alignment horizontal="right" vertical="center" shrinkToFit="1"/>
    </xf>
    <xf numFmtId="0" fontId="0" fillId="6" borderId="7" xfId="0" applyFill="1" applyBorder="1" applyAlignment="1">
      <alignment horizontal="center"/>
    </xf>
    <xf numFmtId="14" fontId="18" fillId="0" borderId="6" xfId="0" applyNumberFormat="1" applyFont="1" applyBorder="1" applyAlignment="1">
      <alignment horizontal="left" vertical="center"/>
    </xf>
    <xf numFmtId="0" fontId="52" fillId="2" borderId="0" xfId="0" applyFont="1" applyFill="1" applyAlignment="1">
      <alignment horizontal="center" vertical="center"/>
    </xf>
    <xf numFmtId="0" fontId="52" fillId="2" borderId="17" xfId="0" applyFont="1" applyFill="1" applyBorder="1" applyAlignment="1">
      <alignment horizontal="center" vertical="center"/>
    </xf>
    <xf numFmtId="0" fontId="51" fillId="2" borderId="0" xfId="0" applyNumberFormat="1" applyFont="1" applyFill="1" applyAlignment="1">
      <alignment horizontal="center" vertical="center"/>
    </xf>
    <xf numFmtId="0" fontId="51" fillId="2" borderId="17" xfId="0" applyNumberFormat="1" applyFont="1" applyFill="1" applyBorder="1" applyAlignment="1">
      <alignment horizontal="center" vertical="center"/>
    </xf>
    <xf numFmtId="49" fontId="35" fillId="2" borderId="51" xfId="0" applyNumberFormat="1" applyFont="1" applyFill="1" applyBorder="1" applyAlignment="1">
      <alignment horizontal="center" wrapText="1"/>
    </xf>
    <xf numFmtId="49" fontId="35" fillId="2" borderId="20" xfId="0" applyNumberFormat="1" applyFont="1" applyFill="1" applyBorder="1" applyAlignment="1">
      <alignment horizontal="center" wrapText="1"/>
    </xf>
    <xf numFmtId="49" fontId="35" fillId="2" borderId="19" xfId="0" applyNumberFormat="1" applyFont="1" applyFill="1" applyBorder="1" applyAlignment="1">
      <alignment horizontal="center" wrapText="1"/>
    </xf>
    <xf numFmtId="49" fontId="35" fillId="2" borderId="32" xfId="0" applyNumberFormat="1" applyFont="1" applyFill="1" applyBorder="1" applyAlignment="1">
      <alignment horizontal="center" wrapText="1"/>
    </xf>
    <xf numFmtId="0" fontId="108" fillId="0" borderId="24" xfId="0" applyFont="1" applyBorder="1" applyAlignment="1">
      <alignment horizontal="center" vertical="center"/>
    </xf>
    <xf numFmtId="0" fontId="108" fillId="0" borderId="25" xfId="0" applyFont="1" applyBorder="1" applyAlignment="1">
      <alignment horizontal="center" vertical="center"/>
    </xf>
    <xf numFmtId="0" fontId="108" fillId="0" borderId="27" xfId="0" applyFont="1" applyBorder="1" applyAlignment="1">
      <alignment horizontal="center" vertical="center"/>
    </xf>
    <xf numFmtId="0" fontId="109" fillId="21" borderId="29" xfId="0" applyFont="1" applyFill="1" applyBorder="1" applyAlignment="1">
      <alignment horizontal="center" vertical="center" wrapText="1"/>
    </xf>
    <xf numFmtId="0" fontId="109" fillId="21" borderId="30" xfId="0" applyFont="1" applyFill="1" applyBorder="1" applyAlignment="1">
      <alignment horizontal="center" vertical="center" wrapText="1"/>
    </xf>
    <xf numFmtId="0" fontId="109" fillId="21" borderId="23" xfId="0" applyFont="1" applyFill="1" applyBorder="1" applyAlignment="1">
      <alignment horizontal="center" vertical="center" wrapText="1"/>
    </xf>
    <xf numFmtId="0" fontId="109" fillId="21" borderId="31" xfId="0" applyFont="1" applyFill="1" applyBorder="1" applyAlignment="1">
      <alignment horizontal="center" vertical="center" wrapText="1"/>
    </xf>
    <xf numFmtId="0" fontId="109" fillId="21" borderId="7" xfId="0" applyFont="1" applyFill="1" applyBorder="1" applyAlignment="1">
      <alignment horizontal="center" vertical="center" wrapText="1"/>
    </xf>
    <xf numFmtId="0" fontId="109" fillId="21" borderId="18" xfId="0" applyFont="1" applyFill="1" applyBorder="1" applyAlignment="1">
      <alignment horizontal="center" vertical="center" wrapText="1"/>
    </xf>
    <xf numFmtId="49" fontId="110" fillId="0" borderId="5" xfId="0" applyNumberFormat="1" applyFont="1" applyBorder="1" applyAlignment="1">
      <alignment textRotation="90" wrapText="1"/>
    </xf>
    <xf numFmtId="49" fontId="0" fillId="0" borderId="5" xfId="0" applyNumberFormat="1" applyBorder="1"/>
    <xf numFmtId="49" fontId="111" fillId="0" borderId="40" xfId="0" applyNumberFormat="1" applyFont="1" applyBorder="1"/>
    <xf numFmtId="49" fontId="112" fillId="19" borderId="40" xfId="0" applyNumberFormat="1" applyFont="1" applyFill="1" applyBorder="1"/>
    <xf numFmtId="0" fontId="111" fillId="0" borderId="0" xfId="0" applyFont="1" applyAlignment="1">
      <alignment horizontal="left"/>
    </xf>
    <xf numFmtId="49" fontId="111" fillId="0" borderId="5" xfId="0" applyNumberFormat="1" applyFont="1" applyBorder="1"/>
    <xf numFmtId="49" fontId="111" fillId="0" borderId="40" xfId="0" applyNumberFormat="1" applyFont="1" applyBorder="1" applyAlignment="1">
      <alignment horizontal="center" vertical="center"/>
    </xf>
    <xf numFmtId="49" fontId="112" fillId="0" borderId="5" xfId="0" applyNumberFormat="1" applyFont="1" applyBorder="1"/>
    <xf numFmtId="49" fontId="111" fillId="0" borderId="5" xfId="0" applyNumberFormat="1" applyFont="1" applyBorder="1" applyAlignment="1">
      <alignment horizontal="left"/>
    </xf>
    <xf numFmtId="49" fontId="111" fillId="0" borderId="5" xfId="0" applyNumberFormat="1" applyFont="1" applyBorder="1" applyAlignment="1">
      <alignment horizontal="center" vertical="center"/>
    </xf>
    <xf numFmtId="0" fontId="111" fillId="0" borderId="18" xfId="0" applyFont="1" applyBorder="1"/>
    <xf numFmtId="49" fontId="112" fillId="0" borderId="5" xfId="0" applyNumberFormat="1" applyFont="1" applyBorder="1" applyAlignment="1">
      <alignment horizontal="center"/>
    </xf>
    <xf numFmtId="49" fontId="111" fillId="0" borderId="0" xfId="0" applyNumberFormat="1" applyFont="1"/>
    <xf numFmtId="49" fontId="113" fillId="0" borderId="40" xfId="0" applyNumberFormat="1" applyFont="1" applyBorder="1"/>
    <xf numFmtId="49" fontId="114" fillId="19" borderId="40" xfId="0" applyNumberFormat="1" applyFont="1" applyFill="1" applyBorder="1"/>
    <xf numFmtId="0" fontId="113" fillId="0" borderId="0" xfId="0" applyFont="1" applyAlignment="1">
      <alignment horizontal="left"/>
    </xf>
    <xf numFmtId="49" fontId="113" fillId="0" borderId="5" xfId="0" applyNumberFormat="1" applyFont="1" applyBorder="1"/>
    <xf numFmtId="49" fontId="113" fillId="0" borderId="40" xfId="0" applyNumberFormat="1" applyFont="1" applyBorder="1" applyAlignment="1">
      <alignment horizontal="center" vertical="center"/>
    </xf>
    <xf numFmtId="49" fontId="114" fillId="0" borderId="5" xfId="0" applyNumberFormat="1" applyFont="1" applyBorder="1"/>
    <xf numFmtId="49" fontId="113" fillId="0" borderId="5" xfId="0" applyNumberFormat="1" applyFont="1" applyBorder="1" applyAlignment="1">
      <alignment horizontal="left"/>
    </xf>
    <xf numFmtId="49" fontId="113" fillId="0" borderId="5" xfId="0" applyNumberFormat="1" applyFont="1" applyBorder="1" applyAlignment="1">
      <alignment horizontal="center" vertical="center"/>
    </xf>
    <xf numFmtId="0" fontId="0" fillId="0" borderId="5" xfId="0" applyBorder="1"/>
    <xf numFmtId="0" fontId="100" fillId="0" borderId="5" xfId="0" applyFont="1" applyBorder="1"/>
    <xf numFmtId="0" fontId="115" fillId="0" borderId="0" xfId="0" applyFont="1" applyAlignment="1">
      <alignment wrapText="1"/>
    </xf>
  </cellXfs>
  <cellStyles count="3">
    <cellStyle name="Hivatkozás" xfId="1" builtinId="8"/>
    <cellStyle name="Normál" xfId="0" builtinId="0"/>
    <cellStyle name="Pénznem" xfId="2" builtinId="4"/>
  </cellStyles>
  <dxfs count="549">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color indexed="8"/>
      </font>
      <fill>
        <patternFill>
          <bgColor indexed="42"/>
        </patternFill>
      </fill>
    </dxf>
    <dxf>
      <font>
        <b val="0"/>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color indexed="8"/>
      </font>
      <fill>
        <patternFill>
          <bgColor indexed="42"/>
        </patternFill>
      </fill>
    </dxf>
    <dxf>
      <font>
        <b val="0"/>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color indexed="8"/>
      </font>
      <fill>
        <patternFill>
          <bgColor indexed="42"/>
        </patternFill>
      </fill>
    </dxf>
    <dxf>
      <font>
        <b val="0"/>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i val="0"/>
        <condense val="0"/>
        <extend val="0"/>
      </font>
    </dxf>
    <dxf>
      <font>
        <b/>
        <i val="0"/>
        <condense val="0"/>
        <extend val="0"/>
      </font>
    </dxf>
    <dxf>
      <font>
        <b/>
        <i val="0"/>
        <condense val="0"/>
        <extend val="0"/>
        <color indexed="8"/>
      </font>
      <fill>
        <patternFill patternType="solid">
          <bgColor indexed="42"/>
        </patternFill>
      </fill>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i val="0"/>
        <condense val="0"/>
        <extend val="0"/>
        <color indexed="8"/>
      </font>
      <fill>
        <patternFill patternType="solid">
          <bgColor indexed="42"/>
        </patternFill>
      </fill>
    </dxf>
    <dxf>
      <font>
        <b/>
        <i val="0"/>
        <condense val="0"/>
        <extend val="0"/>
      </font>
    </dxf>
    <dxf>
      <font>
        <b/>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color indexed="8"/>
      </font>
      <fill>
        <patternFill patternType="solid">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val="0"/>
        <i val="0"/>
        <condense val="0"/>
        <extend val="0"/>
      </font>
    </dxf>
    <dxf>
      <font>
        <b/>
        <i val="0"/>
        <condense val="0"/>
        <extend val="0"/>
        <color indexed="8"/>
      </font>
      <fill>
        <patternFill patternType="solid">
          <bgColor indexed="42"/>
        </patternFill>
      </fill>
    </dxf>
    <dxf>
      <font>
        <i val="0"/>
        <condense val="0"/>
        <extend val="0"/>
        <color indexed="9"/>
      </font>
      <fill>
        <patternFill>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b/>
        <i val="0"/>
        <condense val="0"/>
        <extend val="0"/>
      </font>
    </dxf>
    <dxf>
      <font>
        <b val="0"/>
        <i val="0"/>
        <condense val="0"/>
        <extend val="0"/>
      </font>
    </dxf>
    <dxf>
      <font>
        <b/>
        <i val="0"/>
        <condense val="0"/>
        <extend val="0"/>
        <color indexed="8"/>
      </font>
      <fill>
        <patternFill patternType="solid">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val="0"/>
        <i val="0"/>
        <condense val="0"/>
        <extend val="0"/>
      </font>
    </dxf>
    <dxf>
      <font>
        <b/>
        <i val="0"/>
        <condense val="0"/>
        <extend val="0"/>
        <color indexed="8"/>
      </font>
      <fill>
        <patternFill patternType="solid">
          <bgColor indexed="42"/>
        </patternFill>
      </fill>
    </dxf>
    <dxf>
      <font>
        <i val="0"/>
        <condense val="0"/>
        <extend val="0"/>
        <color indexed="9"/>
      </font>
      <fill>
        <patternFill>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b/>
        <i val="0"/>
        <condense val="0"/>
        <extend val="0"/>
      </font>
    </dxf>
    <dxf>
      <font>
        <b val="0"/>
        <i val="0"/>
        <condense val="0"/>
        <extend val="0"/>
      </font>
    </dxf>
    <dxf>
      <font>
        <b/>
        <i val="0"/>
        <condense val="0"/>
        <extend val="0"/>
        <color indexed="8"/>
      </font>
      <fill>
        <patternFill patternType="solid">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b/>
        <i val="0"/>
        <condense val="0"/>
        <extend val="0"/>
      </font>
    </dxf>
    <dxf>
      <fill>
        <patternFill>
          <bgColor indexed="43"/>
        </patternFill>
      </fill>
    </dxf>
    <dxf>
      <fill>
        <patternFill>
          <bgColor indexed="13"/>
        </patternFill>
      </fill>
    </dxf>
    <dxf>
      <fill>
        <patternFill>
          <bgColor indexed="10"/>
        </patternFill>
      </fill>
    </dxf>
    <dxf>
      <font>
        <b/>
        <i val="0"/>
        <condense val="0"/>
        <extend val="0"/>
      </font>
    </dxf>
    <dxf>
      <fill>
        <patternFill>
          <bgColor indexed="43"/>
        </patternFill>
      </fill>
    </dxf>
    <dxf>
      <fill>
        <patternFill>
          <bgColor indexed="13"/>
        </patternFill>
      </fill>
    </dxf>
    <dxf>
      <fill>
        <patternFill>
          <bgColor indexed="10"/>
        </patternFill>
      </fill>
    </dxf>
    <dxf>
      <font>
        <b/>
        <i val="0"/>
        <condense val="0"/>
        <extend val="0"/>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ont>
        <b/>
        <i val="0"/>
        <condense val="0"/>
        <extend val="0"/>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ont>
        <b/>
        <i val="0"/>
        <condense val="0"/>
        <extend val="0"/>
        <color indexed="8"/>
      </font>
      <fill>
        <patternFill patternType="solid">
          <bgColor indexed="42"/>
        </patternFill>
      </fill>
    </dxf>
    <dxf>
      <font>
        <b val="0"/>
        <i val="0"/>
        <condense val="0"/>
        <extend val="0"/>
      </font>
    </dxf>
    <dxf>
      <font>
        <i val="0"/>
        <condense val="0"/>
        <extend val="0"/>
        <color indexed="9"/>
      </font>
      <fill>
        <patternFill>
          <bgColor indexed="42"/>
        </patternFill>
      </fill>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i val="0"/>
        <condense val="0"/>
        <extend val="0"/>
        <color indexed="9"/>
      </font>
      <fill>
        <patternFill>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i val="0"/>
        <condense val="0"/>
        <extend val="0"/>
        <color indexed="9"/>
      </font>
      <fill>
        <patternFill>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ont>
        <b/>
        <i val="0"/>
        <condense val="0"/>
        <extend val="0"/>
      </font>
    </dxf>
    <dxf>
      <font>
        <b/>
        <i val="0"/>
        <condense val="0"/>
        <extend val="0"/>
      </font>
    </dxf>
    <dxf>
      <font>
        <i val="0"/>
        <condense val="0"/>
        <extend val="0"/>
        <color indexed="23"/>
      </font>
      <fill>
        <patternFill>
          <bgColor indexed="23"/>
        </patternFill>
      </fill>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color indexed="8"/>
      </font>
      <fill>
        <patternFill>
          <bgColor indexed="42"/>
        </patternFill>
      </fill>
    </dxf>
    <dxf>
      <font>
        <b val="0"/>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color indexed="8"/>
      </font>
      <fill>
        <patternFill>
          <bgColor indexed="42"/>
        </patternFill>
      </fill>
    </dxf>
    <dxf>
      <font>
        <b val="0"/>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color indexed="8"/>
      </font>
      <fill>
        <patternFill>
          <bgColor indexed="42"/>
        </patternFill>
      </fill>
    </dxf>
    <dxf>
      <font>
        <b val="0"/>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i val="0"/>
        <condense val="0"/>
        <extend val="0"/>
      </font>
    </dxf>
    <dxf>
      <font>
        <b/>
        <i val="0"/>
        <condense val="0"/>
        <extend val="0"/>
      </font>
    </dxf>
    <dxf>
      <font>
        <b/>
        <i val="0"/>
        <condense val="0"/>
        <extend val="0"/>
        <color indexed="8"/>
      </font>
      <fill>
        <patternFill patternType="solid">
          <bgColor indexed="42"/>
        </patternFill>
      </fill>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i val="0"/>
        <condense val="0"/>
        <extend val="0"/>
        <color indexed="8"/>
      </font>
      <fill>
        <patternFill patternType="solid">
          <bgColor indexed="42"/>
        </patternFill>
      </fill>
    </dxf>
    <dxf>
      <font>
        <b/>
        <i val="0"/>
        <condense val="0"/>
        <extend val="0"/>
      </font>
    </dxf>
    <dxf>
      <font>
        <b/>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color indexed="8"/>
      </font>
      <fill>
        <patternFill patternType="solid">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val="0"/>
        <i val="0"/>
        <condense val="0"/>
        <extend val="0"/>
      </font>
    </dxf>
    <dxf>
      <font>
        <b/>
        <i val="0"/>
        <condense val="0"/>
        <extend val="0"/>
        <color indexed="8"/>
      </font>
      <fill>
        <patternFill patternType="solid">
          <bgColor indexed="42"/>
        </patternFill>
      </fill>
    </dxf>
    <dxf>
      <font>
        <i val="0"/>
        <condense val="0"/>
        <extend val="0"/>
        <color indexed="9"/>
      </font>
      <fill>
        <patternFill>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b/>
        <i val="0"/>
        <condense val="0"/>
        <extend val="0"/>
      </font>
    </dxf>
    <dxf>
      <font>
        <b val="0"/>
        <i val="0"/>
        <condense val="0"/>
        <extend val="0"/>
      </font>
    </dxf>
    <dxf>
      <font>
        <b/>
        <i val="0"/>
        <condense val="0"/>
        <extend val="0"/>
        <color indexed="8"/>
      </font>
      <fill>
        <patternFill patternType="solid">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val="0"/>
        <i val="0"/>
        <condense val="0"/>
        <extend val="0"/>
      </font>
    </dxf>
    <dxf>
      <font>
        <b/>
        <i val="0"/>
        <condense val="0"/>
        <extend val="0"/>
        <color indexed="8"/>
      </font>
      <fill>
        <patternFill patternType="solid">
          <bgColor indexed="42"/>
        </patternFill>
      </fill>
    </dxf>
    <dxf>
      <font>
        <i val="0"/>
        <condense val="0"/>
        <extend val="0"/>
        <color indexed="9"/>
      </font>
      <fill>
        <patternFill>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b/>
        <i val="0"/>
        <condense val="0"/>
        <extend val="0"/>
      </font>
    </dxf>
    <dxf>
      <font>
        <b val="0"/>
        <i val="0"/>
        <condense val="0"/>
        <extend val="0"/>
      </font>
    </dxf>
    <dxf>
      <font>
        <b/>
        <i val="0"/>
        <condense val="0"/>
        <extend val="0"/>
        <color indexed="8"/>
      </font>
      <fill>
        <patternFill patternType="solid">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b/>
        <i val="0"/>
        <condense val="0"/>
        <extend val="0"/>
      </font>
    </dxf>
    <dxf>
      <fill>
        <patternFill>
          <bgColor indexed="43"/>
        </patternFill>
      </fill>
    </dxf>
    <dxf>
      <fill>
        <patternFill>
          <bgColor indexed="13"/>
        </patternFill>
      </fill>
    </dxf>
    <dxf>
      <fill>
        <patternFill>
          <bgColor indexed="10"/>
        </patternFill>
      </fill>
    </dxf>
    <dxf>
      <font>
        <b/>
        <i val="0"/>
        <condense val="0"/>
        <extend val="0"/>
      </font>
    </dxf>
    <dxf>
      <fill>
        <patternFill>
          <bgColor indexed="43"/>
        </patternFill>
      </fill>
    </dxf>
    <dxf>
      <fill>
        <patternFill>
          <bgColor indexed="13"/>
        </patternFill>
      </fill>
    </dxf>
    <dxf>
      <fill>
        <patternFill>
          <bgColor indexed="10"/>
        </patternFill>
      </fill>
    </dxf>
    <dxf>
      <font>
        <b/>
        <i val="0"/>
        <condense val="0"/>
        <extend val="0"/>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ont>
        <b/>
        <i val="0"/>
        <condense val="0"/>
        <extend val="0"/>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ont>
        <b/>
        <i val="0"/>
        <condense val="0"/>
        <extend val="0"/>
        <color indexed="8"/>
      </font>
      <fill>
        <patternFill patternType="solid">
          <bgColor indexed="42"/>
        </patternFill>
      </fill>
    </dxf>
    <dxf>
      <font>
        <b val="0"/>
        <i val="0"/>
        <condense val="0"/>
        <extend val="0"/>
      </font>
    </dxf>
    <dxf>
      <font>
        <i val="0"/>
        <condense val="0"/>
        <extend val="0"/>
        <color indexed="9"/>
      </font>
      <fill>
        <patternFill>
          <bgColor indexed="42"/>
        </patternFill>
      </fill>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i val="0"/>
        <condense val="0"/>
        <extend val="0"/>
        <color indexed="9"/>
      </font>
      <fill>
        <patternFill>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i val="0"/>
        <condense val="0"/>
        <extend val="0"/>
        <color indexed="9"/>
      </font>
      <fill>
        <patternFill>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ont>
        <b/>
        <i val="0"/>
        <condense val="0"/>
        <extend val="0"/>
      </font>
    </dxf>
    <dxf>
      <font>
        <b/>
        <i val="0"/>
        <condense val="0"/>
        <extend val="0"/>
      </font>
    </dxf>
    <dxf>
      <font>
        <i val="0"/>
        <condense val="0"/>
        <extend val="0"/>
        <color indexed="23"/>
      </font>
      <fill>
        <patternFill>
          <bgColor indexed="23"/>
        </patternFill>
      </fill>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color indexed="8"/>
      </font>
      <fill>
        <patternFill>
          <bgColor indexed="42"/>
        </patternFill>
      </fill>
    </dxf>
    <dxf>
      <font>
        <b val="0"/>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color indexed="8"/>
      </font>
      <fill>
        <patternFill>
          <bgColor indexed="42"/>
        </patternFill>
      </fill>
    </dxf>
    <dxf>
      <font>
        <b val="0"/>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color indexed="8"/>
      </font>
      <fill>
        <patternFill>
          <bgColor indexed="42"/>
        </patternFill>
      </fill>
    </dxf>
    <dxf>
      <font>
        <b val="0"/>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i val="0"/>
        <condense val="0"/>
        <extend val="0"/>
      </font>
    </dxf>
    <dxf>
      <font>
        <b/>
        <i val="0"/>
        <condense val="0"/>
        <extend val="0"/>
      </font>
    </dxf>
    <dxf>
      <font>
        <b/>
        <i val="0"/>
        <condense val="0"/>
        <extend val="0"/>
        <color indexed="8"/>
      </font>
      <fill>
        <patternFill patternType="solid">
          <bgColor indexed="42"/>
        </patternFill>
      </fill>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i val="0"/>
        <condense val="0"/>
        <extend val="0"/>
        <color indexed="8"/>
      </font>
      <fill>
        <patternFill patternType="solid">
          <bgColor indexed="42"/>
        </patternFill>
      </fill>
    </dxf>
    <dxf>
      <font>
        <b/>
        <i val="0"/>
        <condense val="0"/>
        <extend val="0"/>
      </font>
    </dxf>
    <dxf>
      <font>
        <b/>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color indexed="8"/>
      </font>
      <fill>
        <patternFill patternType="solid">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val="0"/>
        <i val="0"/>
        <condense val="0"/>
        <extend val="0"/>
      </font>
    </dxf>
    <dxf>
      <font>
        <b/>
        <i val="0"/>
        <condense val="0"/>
        <extend val="0"/>
        <color indexed="8"/>
      </font>
      <fill>
        <patternFill patternType="solid">
          <bgColor indexed="42"/>
        </patternFill>
      </fill>
    </dxf>
    <dxf>
      <font>
        <i val="0"/>
        <condense val="0"/>
        <extend val="0"/>
        <color indexed="9"/>
      </font>
      <fill>
        <patternFill>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b/>
        <i val="0"/>
        <condense val="0"/>
        <extend val="0"/>
      </font>
    </dxf>
    <dxf>
      <font>
        <b val="0"/>
        <i val="0"/>
        <condense val="0"/>
        <extend val="0"/>
      </font>
    </dxf>
    <dxf>
      <font>
        <b/>
        <i val="0"/>
        <condense val="0"/>
        <extend val="0"/>
        <color indexed="8"/>
      </font>
      <fill>
        <patternFill patternType="solid">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val="0"/>
        <i val="0"/>
        <condense val="0"/>
        <extend val="0"/>
      </font>
    </dxf>
    <dxf>
      <font>
        <b/>
        <i val="0"/>
        <condense val="0"/>
        <extend val="0"/>
        <color indexed="8"/>
      </font>
      <fill>
        <patternFill patternType="solid">
          <bgColor indexed="42"/>
        </patternFill>
      </fill>
    </dxf>
    <dxf>
      <font>
        <i val="0"/>
        <condense val="0"/>
        <extend val="0"/>
        <color indexed="9"/>
      </font>
      <fill>
        <patternFill>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b/>
        <i val="0"/>
        <condense val="0"/>
        <extend val="0"/>
      </font>
    </dxf>
    <dxf>
      <font>
        <b val="0"/>
        <i val="0"/>
        <condense val="0"/>
        <extend val="0"/>
      </font>
    </dxf>
    <dxf>
      <font>
        <b/>
        <i val="0"/>
        <condense val="0"/>
        <extend val="0"/>
        <color indexed="8"/>
      </font>
      <fill>
        <patternFill patternType="solid">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i val="0"/>
        <condense val="0"/>
        <extend val="0"/>
        <color indexed="9"/>
      </font>
      <fill>
        <patternFill>
          <bgColor indexed="42"/>
        </patternFill>
      </fill>
    </dxf>
    <dxf>
      <font>
        <b val="0"/>
        <i val="0"/>
        <condense val="0"/>
        <extend val="0"/>
      </font>
    </dxf>
    <dxf>
      <font>
        <b val="0"/>
        <i val="0"/>
        <condense val="0"/>
        <extend val="0"/>
      </font>
    </dxf>
    <dxf>
      <font>
        <i val="0"/>
        <condense val="0"/>
        <extend val="0"/>
        <color indexed="9"/>
      </font>
      <fill>
        <patternFill>
          <bgColor indexed="42"/>
        </patternFill>
      </fill>
    </dxf>
    <dxf>
      <font>
        <b/>
        <i val="0"/>
        <condense val="0"/>
        <extend val="0"/>
        <color indexed="8"/>
      </font>
      <fill>
        <patternFill>
          <bgColor indexed="42"/>
        </patternFill>
      </fill>
    </dxf>
    <dxf>
      <font>
        <b val="0"/>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val="0"/>
        <i val="0"/>
        <condense val="0"/>
        <extend val="0"/>
      </font>
    </dxf>
    <dxf>
      <font>
        <b/>
        <i val="0"/>
        <condense val="0"/>
        <extend val="0"/>
        <color indexed="8"/>
      </font>
      <fill>
        <patternFill patternType="solid">
          <bgColor indexed="42"/>
        </patternFill>
      </fill>
    </dxf>
    <dxf>
      <font>
        <i val="0"/>
        <condense val="0"/>
        <extend val="0"/>
        <color indexed="9"/>
      </font>
      <fill>
        <patternFill>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b/>
        <i val="0"/>
        <condense val="0"/>
        <extend val="0"/>
      </font>
    </dxf>
    <dxf>
      <font>
        <b val="0"/>
        <i val="0"/>
        <condense val="0"/>
        <extend val="0"/>
      </font>
    </dxf>
    <dxf>
      <font>
        <b/>
        <i val="0"/>
        <condense val="0"/>
        <extend val="0"/>
        <color indexed="8"/>
      </font>
      <fill>
        <patternFill patternType="solid">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val="0"/>
        <i val="0"/>
        <condense val="0"/>
        <extend val="0"/>
      </font>
    </dxf>
    <dxf>
      <font>
        <i val="0"/>
        <condense val="0"/>
        <extend val="0"/>
        <color indexed="9"/>
      </font>
      <fill>
        <patternFill>
          <bgColor indexed="42"/>
        </patternFill>
      </fill>
    </dxf>
    <dxf>
      <font>
        <i val="0"/>
        <condense val="0"/>
        <extend val="0"/>
        <color indexed="9"/>
      </font>
      <fill>
        <patternFill>
          <bgColor indexed="42"/>
        </patternFill>
      </fill>
    </dxf>
    <dxf>
      <font>
        <b val="0"/>
        <i val="0"/>
        <condense val="0"/>
        <extend val="0"/>
      </font>
    </dxf>
    <dxf>
      <font>
        <b val="0"/>
        <i val="0"/>
        <condense val="0"/>
        <extend val="0"/>
      </font>
    </dxf>
    <dxf>
      <font>
        <i val="0"/>
        <condense val="0"/>
        <extend val="0"/>
        <color indexed="9"/>
      </font>
      <fill>
        <patternFill>
          <bgColor indexed="42"/>
        </patternFill>
      </fill>
    </dxf>
    <dxf>
      <font>
        <i val="0"/>
        <condense val="0"/>
        <extend val="0"/>
        <color indexed="9"/>
      </font>
      <fill>
        <patternFill>
          <bgColor indexed="42"/>
        </patternFill>
      </fill>
    </dxf>
    <dxf>
      <font>
        <b val="0"/>
        <i val="0"/>
        <condense val="0"/>
        <extend val="0"/>
      </font>
    </dxf>
    <dxf>
      <font>
        <b val="0"/>
        <i val="0"/>
        <condense val="0"/>
        <extend val="0"/>
      </font>
    </dxf>
    <dxf>
      <font>
        <i val="0"/>
        <condense val="0"/>
        <extend val="0"/>
        <color indexed="9"/>
      </font>
      <fill>
        <patternFill>
          <bgColor indexed="42"/>
        </patternFill>
      </fill>
    </dxf>
    <dxf>
      <font>
        <b/>
        <i val="0"/>
        <condense val="0"/>
        <extend val="0"/>
        <color indexed="8"/>
      </font>
      <fill>
        <patternFill>
          <bgColor indexed="42"/>
        </patternFill>
      </fill>
    </dxf>
    <dxf>
      <font>
        <b val="0"/>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font>
    </dxf>
    <dxf>
      <font>
        <i val="0"/>
        <condense val="0"/>
        <extend val="0"/>
        <color indexed="11"/>
      </font>
    </dxf>
    <dxf>
      <font>
        <b/>
        <i val="0"/>
        <condense val="0"/>
        <extend val="0"/>
        <color indexed="11"/>
      </font>
    </dxf>
    <dxf>
      <font>
        <b val="0"/>
        <i/>
        <condense val="0"/>
        <extend val="0"/>
        <color indexed="10"/>
      </font>
    </dxf>
    <dxf>
      <font>
        <i val="0"/>
        <condense val="0"/>
        <extend val="0"/>
        <color indexed="9"/>
      </font>
      <fill>
        <patternFill>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b/>
        <i val="0"/>
        <condense val="0"/>
        <extend val="0"/>
      </font>
    </dxf>
    <dxf>
      <font>
        <b val="0"/>
        <i val="0"/>
        <condense val="0"/>
        <extend val="0"/>
      </font>
    </dxf>
    <dxf>
      <font>
        <b/>
        <i val="0"/>
        <condense val="0"/>
        <extend val="0"/>
        <color indexed="8"/>
      </font>
      <fill>
        <patternFill patternType="solid">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i val="0"/>
        <condense val="0"/>
        <extend val="0"/>
        <color indexed="9"/>
      </font>
      <fill>
        <patternFill>
          <bgColor indexed="42"/>
        </patternFill>
      </fill>
    </dxf>
    <dxf>
      <font>
        <b val="0"/>
        <i val="0"/>
        <condense val="0"/>
        <extend val="0"/>
      </font>
    </dxf>
    <dxf>
      <font>
        <b val="0"/>
        <i val="0"/>
        <condense val="0"/>
        <extend val="0"/>
      </font>
    </dxf>
    <dxf>
      <font>
        <i val="0"/>
        <condense val="0"/>
        <extend val="0"/>
        <color indexed="9"/>
      </font>
      <fill>
        <patternFill>
          <bgColor indexed="42"/>
        </patternFill>
      </fill>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b val="0"/>
        <i val="0"/>
        <condense val="0"/>
        <extend val="0"/>
      </font>
    </dxf>
    <dxf>
      <font>
        <i val="0"/>
        <condense val="0"/>
        <extend val="0"/>
        <color indexed="9"/>
      </font>
      <fill>
        <patternFill>
          <bgColor indexed="42"/>
        </patternFill>
      </fill>
    </dxf>
    <dxf>
      <font>
        <i val="0"/>
        <condense val="0"/>
        <extend val="0"/>
        <color indexed="9"/>
      </font>
      <fill>
        <patternFill>
          <bgColor indexed="42"/>
        </patternFill>
      </fill>
    </dxf>
    <dxf>
      <font>
        <b val="0"/>
        <i val="0"/>
        <condense val="0"/>
        <extend val="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FF9933"/>
      <rgbColor rgb="00008000"/>
      <rgbColor rgb="00000080"/>
      <rgbColor rgb="0099FF66"/>
      <rgbColor rgb="00800080"/>
      <rgbColor rgb="00008080"/>
      <rgbColor rgb="00EAEAEA"/>
      <rgbColor rgb="00DDDDDD"/>
      <rgbColor rgb="00FF9933"/>
      <rgbColor rgb="00FFFF66"/>
      <rgbColor rgb="0066FF66"/>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DBFFF0"/>
      <rgbColor rgb="00CCFFFF"/>
      <rgbColor rgb="00FDFFBF"/>
      <rgbColor rgb="00A6CAF0"/>
      <rgbColor rgb="00CCFFCC"/>
      <rgbColor rgb="00CC99FF"/>
      <rgbColor rgb="00E3E3E3"/>
      <rgbColor rgb="003366FF"/>
      <rgbColor rgb="0033CCCC"/>
      <rgbColor rgb="00339933"/>
      <rgbColor rgb="00999933"/>
      <rgbColor rgb="00996633"/>
      <rgbColor rgb="00FFFF66"/>
      <rgbColor rgb="00666699"/>
      <rgbColor rgb="00DDDDDD"/>
      <rgbColor rgb="003333CC"/>
      <rgbColor rgb="00336666"/>
      <rgbColor rgb="00003300"/>
      <rgbColor rgb="00333300"/>
      <rgbColor rgb="00663300"/>
      <rgbColor rgb="00993366"/>
      <rgbColor rgb="00333399"/>
      <rgbColor rgb="00B2B2B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s>
</file>

<file path=xl/ctrlProps/ctrlProp1.xml><?xml version="1.0" encoding="utf-8"?>
<formControlPr xmlns="http://schemas.microsoft.com/office/spreadsheetml/2009/9/main" objectType="Label"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9.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9.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4</xdr:col>
      <xdr:colOff>312420</xdr:colOff>
      <xdr:row>11</xdr:row>
      <xdr:rowOff>0</xdr:rowOff>
    </xdr:from>
    <xdr:to>
      <xdr:col>4</xdr:col>
      <xdr:colOff>1259252</xdr:colOff>
      <xdr:row>11</xdr:row>
      <xdr:rowOff>0</xdr:rowOff>
    </xdr:to>
    <xdr:sp macro="" textlink="">
      <xdr:nvSpPr>
        <xdr:cNvPr id="1028" name="Text 4">
          <a:extLst>
            <a:ext uri="{FF2B5EF4-FFF2-40B4-BE49-F238E27FC236}">
              <a16:creationId xmlns:a16="http://schemas.microsoft.com/office/drawing/2014/main" id="{BE73CD04-339A-4D4B-B649-7EA6F95A0B2D}"/>
            </a:ext>
          </a:extLst>
        </xdr:cNvPr>
        <xdr:cNvSpPr txBox="1">
          <a:spLocks noChangeArrowheads="1"/>
        </xdr:cNvSpPr>
      </xdr:nvSpPr>
      <xdr:spPr bwMode="auto">
        <a:xfrm>
          <a:off x="5410200" y="2867025"/>
          <a:ext cx="923925" cy="0"/>
        </a:xfrm>
        <a:prstGeom prst="rect">
          <a:avLst/>
        </a:prstGeom>
        <a:noFill/>
        <a:ln w="1">
          <a:noFill/>
          <a:miter lim="800000"/>
          <a:headEnd/>
          <a:tailEnd/>
        </a:ln>
      </xdr:spPr>
      <xdr:txBody>
        <a:bodyPr vertOverflow="clip" wrap="square" lIns="45720" tIns="36576" rIns="0" bIns="0" anchor="t" upright="1"/>
        <a:lstStyle/>
        <a:p>
          <a:pPr algn="l" rtl="0">
            <a:defRPr sz="1000"/>
          </a:pPr>
          <a:r>
            <a:rPr lang="hu-HU" sz="2200" b="0" i="0" u="none" strike="noStrike" baseline="0">
              <a:solidFill>
                <a:srgbClr val="000000"/>
              </a:solidFill>
              <a:latin typeface="ITF"/>
            </a:rPr>
            <a:t>I</a:t>
          </a:r>
        </a:p>
      </xdr:txBody>
    </xdr:sp>
    <xdr:clientData/>
  </xdr:twoCellAnchor>
  <xdr:twoCellAnchor>
    <xdr:from>
      <xdr:col>4</xdr:col>
      <xdr:colOff>678180</xdr:colOff>
      <xdr:row>0</xdr:row>
      <xdr:rowOff>83820</xdr:rowOff>
    </xdr:from>
    <xdr:to>
      <xdr:col>4</xdr:col>
      <xdr:colOff>1257300</xdr:colOff>
      <xdr:row>0</xdr:row>
      <xdr:rowOff>495300</xdr:rowOff>
    </xdr:to>
    <xdr:pic>
      <xdr:nvPicPr>
        <xdr:cNvPr id="1281" name="Picture 13">
          <a:extLst>
            <a:ext uri="{FF2B5EF4-FFF2-40B4-BE49-F238E27FC236}">
              <a16:creationId xmlns:a16="http://schemas.microsoft.com/office/drawing/2014/main" id="{874FD0EC-9F1B-9065-54F4-EA2043C87D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20740" y="83820"/>
          <a:ext cx="5791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16</xdr:col>
      <xdr:colOff>236220</xdr:colOff>
      <xdr:row>0</xdr:row>
      <xdr:rowOff>22860</xdr:rowOff>
    </xdr:from>
    <xdr:to>
      <xdr:col>17</xdr:col>
      <xdr:colOff>76200</xdr:colOff>
      <xdr:row>1</xdr:row>
      <xdr:rowOff>160020</xdr:rowOff>
    </xdr:to>
    <xdr:pic>
      <xdr:nvPicPr>
        <xdr:cNvPr id="295007" name="Picture 3">
          <a:extLst>
            <a:ext uri="{FF2B5EF4-FFF2-40B4-BE49-F238E27FC236}">
              <a16:creationId xmlns:a16="http://schemas.microsoft.com/office/drawing/2014/main" id="{A67F8354-A38C-67EF-B834-CE141D6E0C5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63640" y="22860"/>
          <a:ext cx="5715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294913" name="Button 1" hidden="1">
              <a:extLst>
                <a:ext uri="{63B3BB69-23CF-44E3-9099-C40C66FF867C}">
                  <a14:compatExt spid="_x0000_s294913"/>
                </a:ext>
                <a:ext uri="{FF2B5EF4-FFF2-40B4-BE49-F238E27FC236}">
                  <a16:creationId xmlns:a16="http://schemas.microsoft.com/office/drawing/2014/main" id="{474739F2-CF8A-296A-CD16-7C0145403F56}"/>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294914" name="Button 2" hidden="1">
              <a:extLst>
                <a:ext uri="{63B3BB69-23CF-44E3-9099-C40C66FF867C}">
                  <a14:compatExt spid="_x0000_s294914"/>
                </a:ext>
                <a:ext uri="{FF2B5EF4-FFF2-40B4-BE49-F238E27FC236}">
                  <a16:creationId xmlns:a16="http://schemas.microsoft.com/office/drawing/2014/main" id="{04745399-7B0D-E757-E8B1-0CB7AE9422D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16</xdr:col>
      <xdr:colOff>266700</xdr:colOff>
      <xdr:row>0</xdr:row>
      <xdr:rowOff>30480</xdr:rowOff>
    </xdr:from>
    <xdr:to>
      <xdr:col>17</xdr:col>
      <xdr:colOff>106680</xdr:colOff>
      <xdr:row>2</xdr:row>
      <xdr:rowOff>0</xdr:rowOff>
    </xdr:to>
    <xdr:pic>
      <xdr:nvPicPr>
        <xdr:cNvPr id="278622" name="Picture 6">
          <a:extLst>
            <a:ext uri="{FF2B5EF4-FFF2-40B4-BE49-F238E27FC236}">
              <a16:creationId xmlns:a16="http://schemas.microsoft.com/office/drawing/2014/main" id="{9268EEFC-5C18-50C5-871B-A7F74E3115B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87440" y="30480"/>
          <a:ext cx="5715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12</xdr:col>
          <xdr:colOff>510540</xdr:colOff>
          <xdr:row>0</xdr:row>
          <xdr:rowOff>7620</xdr:rowOff>
        </xdr:from>
        <xdr:to>
          <xdr:col>14</xdr:col>
          <xdr:colOff>350520</xdr:colOff>
          <xdr:row>0</xdr:row>
          <xdr:rowOff>175260</xdr:rowOff>
        </xdr:to>
        <xdr:sp macro="" textlink="">
          <xdr:nvSpPr>
            <xdr:cNvPr id="278529" name="Button 1" hidden="1">
              <a:extLst>
                <a:ext uri="{63B3BB69-23CF-44E3-9099-C40C66FF867C}">
                  <a14:compatExt spid="_x0000_s278529"/>
                </a:ext>
                <a:ext uri="{FF2B5EF4-FFF2-40B4-BE49-F238E27FC236}">
                  <a16:creationId xmlns:a16="http://schemas.microsoft.com/office/drawing/2014/main" id="{0A147D51-46FD-843D-5AAC-E7CDB59811D6}"/>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278530" name="Button 2" hidden="1">
              <a:extLst>
                <a:ext uri="{63B3BB69-23CF-44E3-9099-C40C66FF867C}">
                  <a14:compatExt spid="_x0000_s278530"/>
                </a:ext>
                <a:ext uri="{FF2B5EF4-FFF2-40B4-BE49-F238E27FC236}">
                  <a16:creationId xmlns:a16="http://schemas.microsoft.com/office/drawing/2014/main" id="{9149B955-9F4F-FDA8-50A7-9E3E170118F4}"/>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11</xdr:col>
      <xdr:colOff>175260</xdr:colOff>
      <xdr:row>0</xdr:row>
      <xdr:rowOff>0</xdr:rowOff>
    </xdr:from>
    <xdr:to>
      <xdr:col>12</xdr:col>
      <xdr:colOff>381000</xdr:colOff>
      <xdr:row>2</xdr:row>
      <xdr:rowOff>7620</xdr:rowOff>
    </xdr:to>
    <xdr:pic>
      <xdr:nvPicPr>
        <xdr:cNvPr id="299097" name="Picture 1">
          <a:extLst>
            <a:ext uri="{FF2B5EF4-FFF2-40B4-BE49-F238E27FC236}">
              <a16:creationId xmlns:a16="http://schemas.microsoft.com/office/drawing/2014/main" id="{0CC320FF-257E-40C1-C6F4-F08A76F0A2D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0"/>
          <a:ext cx="792480" cy="487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11</xdr:col>
      <xdr:colOff>175260</xdr:colOff>
      <xdr:row>0</xdr:row>
      <xdr:rowOff>0</xdr:rowOff>
    </xdr:from>
    <xdr:to>
      <xdr:col>12</xdr:col>
      <xdr:colOff>381000</xdr:colOff>
      <xdr:row>2</xdr:row>
      <xdr:rowOff>7620</xdr:rowOff>
    </xdr:to>
    <xdr:pic>
      <xdr:nvPicPr>
        <xdr:cNvPr id="660507" name="Picture 1">
          <a:extLst>
            <a:ext uri="{FF2B5EF4-FFF2-40B4-BE49-F238E27FC236}">
              <a16:creationId xmlns:a16="http://schemas.microsoft.com/office/drawing/2014/main" id="{894B4651-26A4-5627-9E92-FE045224800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35980" y="0"/>
          <a:ext cx="792480" cy="487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11</xdr:col>
      <xdr:colOff>175260</xdr:colOff>
      <xdr:row>0</xdr:row>
      <xdr:rowOff>0</xdr:rowOff>
    </xdr:from>
    <xdr:to>
      <xdr:col>12</xdr:col>
      <xdr:colOff>381000</xdr:colOff>
      <xdr:row>2</xdr:row>
      <xdr:rowOff>7620</xdr:rowOff>
    </xdr:to>
    <xdr:pic>
      <xdr:nvPicPr>
        <xdr:cNvPr id="662555" name="Picture 1">
          <a:extLst>
            <a:ext uri="{FF2B5EF4-FFF2-40B4-BE49-F238E27FC236}">
              <a16:creationId xmlns:a16="http://schemas.microsoft.com/office/drawing/2014/main" id="{9296571E-0E2A-494A-17FA-25D3BE82669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0"/>
          <a:ext cx="792480" cy="487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11</xdr:col>
      <xdr:colOff>175260</xdr:colOff>
      <xdr:row>0</xdr:row>
      <xdr:rowOff>0</xdr:rowOff>
    </xdr:from>
    <xdr:to>
      <xdr:col>12</xdr:col>
      <xdr:colOff>381000</xdr:colOff>
      <xdr:row>2</xdr:row>
      <xdr:rowOff>7620</xdr:rowOff>
    </xdr:to>
    <xdr:pic>
      <xdr:nvPicPr>
        <xdr:cNvPr id="659483" name="Picture 3">
          <a:extLst>
            <a:ext uri="{FF2B5EF4-FFF2-40B4-BE49-F238E27FC236}">
              <a16:creationId xmlns:a16="http://schemas.microsoft.com/office/drawing/2014/main" id="{7A42EFA1-0D3F-68D4-73D6-A08F081DB62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74080" y="0"/>
          <a:ext cx="792480" cy="487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11</xdr:col>
      <xdr:colOff>175260</xdr:colOff>
      <xdr:row>0</xdr:row>
      <xdr:rowOff>0</xdr:rowOff>
    </xdr:from>
    <xdr:to>
      <xdr:col>12</xdr:col>
      <xdr:colOff>381000</xdr:colOff>
      <xdr:row>2</xdr:row>
      <xdr:rowOff>7620</xdr:rowOff>
    </xdr:to>
    <xdr:pic>
      <xdr:nvPicPr>
        <xdr:cNvPr id="664603" name="Picture 1">
          <a:extLst>
            <a:ext uri="{FF2B5EF4-FFF2-40B4-BE49-F238E27FC236}">
              <a16:creationId xmlns:a16="http://schemas.microsoft.com/office/drawing/2014/main" id="{B2CF4541-376D-69EE-F533-98AC587A641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0"/>
          <a:ext cx="792480" cy="487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16</xdr:col>
      <xdr:colOff>236220</xdr:colOff>
      <xdr:row>0</xdr:row>
      <xdr:rowOff>22860</xdr:rowOff>
    </xdr:from>
    <xdr:to>
      <xdr:col>17</xdr:col>
      <xdr:colOff>76200</xdr:colOff>
      <xdr:row>1</xdr:row>
      <xdr:rowOff>160020</xdr:rowOff>
    </xdr:to>
    <xdr:pic>
      <xdr:nvPicPr>
        <xdr:cNvPr id="103525" name="Picture 9">
          <a:extLst>
            <a:ext uri="{FF2B5EF4-FFF2-40B4-BE49-F238E27FC236}">
              <a16:creationId xmlns:a16="http://schemas.microsoft.com/office/drawing/2014/main" id="{B9B73178-9CA6-FFA2-6A4B-0925BE35FD2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63640" y="22860"/>
          <a:ext cx="5715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103425" name="Button 1" hidden="1">
              <a:extLst>
                <a:ext uri="{63B3BB69-23CF-44E3-9099-C40C66FF867C}">
                  <a14:compatExt spid="_x0000_s103425"/>
                </a:ext>
                <a:ext uri="{FF2B5EF4-FFF2-40B4-BE49-F238E27FC236}">
                  <a16:creationId xmlns:a16="http://schemas.microsoft.com/office/drawing/2014/main" id="{58831BB9-B367-CD07-3863-1050E1539E6B}"/>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103426" name="Button 2" hidden="1">
              <a:extLst>
                <a:ext uri="{63B3BB69-23CF-44E3-9099-C40C66FF867C}">
                  <a14:compatExt spid="_x0000_s103426"/>
                </a:ext>
                <a:ext uri="{FF2B5EF4-FFF2-40B4-BE49-F238E27FC236}">
                  <a16:creationId xmlns:a16="http://schemas.microsoft.com/office/drawing/2014/main" id="{A7157FAC-3FF4-E636-7613-9F8477167C28}"/>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16</xdr:col>
      <xdr:colOff>266700</xdr:colOff>
      <xdr:row>0</xdr:row>
      <xdr:rowOff>22860</xdr:rowOff>
    </xdr:from>
    <xdr:to>
      <xdr:col>17</xdr:col>
      <xdr:colOff>106680</xdr:colOff>
      <xdr:row>1</xdr:row>
      <xdr:rowOff>160020</xdr:rowOff>
    </xdr:to>
    <xdr:pic>
      <xdr:nvPicPr>
        <xdr:cNvPr id="119907" name="Picture 7">
          <a:extLst>
            <a:ext uri="{FF2B5EF4-FFF2-40B4-BE49-F238E27FC236}">
              <a16:creationId xmlns:a16="http://schemas.microsoft.com/office/drawing/2014/main" id="{217F889B-81C0-5CA8-6036-9D7497DBBE7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72200" y="22860"/>
          <a:ext cx="5715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12</xdr:col>
          <xdr:colOff>510540</xdr:colOff>
          <xdr:row>0</xdr:row>
          <xdr:rowOff>7620</xdr:rowOff>
        </xdr:from>
        <xdr:to>
          <xdr:col>14</xdr:col>
          <xdr:colOff>350520</xdr:colOff>
          <xdr:row>0</xdr:row>
          <xdr:rowOff>175260</xdr:rowOff>
        </xdr:to>
        <xdr:sp macro="" textlink="">
          <xdr:nvSpPr>
            <xdr:cNvPr id="119809" name="Button 1" hidden="1">
              <a:extLst>
                <a:ext uri="{63B3BB69-23CF-44E3-9099-C40C66FF867C}">
                  <a14:compatExt spid="_x0000_s119809"/>
                </a:ext>
                <a:ext uri="{FF2B5EF4-FFF2-40B4-BE49-F238E27FC236}">
                  <a16:creationId xmlns:a16="http://schemas.microsoft.com/office/drawing/2014/main" id="{DA7AF229-C3BA-3477-82CD-A2B278F1D87B}"/>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119810" name="Button 2" hidden="1">
              <a:extLst>
                <a:ext uri="{63B3BB69-23CF-44E3-9099-C40C66FF867C}">
                  <a14:compatExt spid="_x0000_s119810"/>
                </a:ext>
                <a:ext uri="{FF2B5EF4-FFF2-40B4-BE49-F238E27FC236}">
                  <a16:creationId xmlns:a16="http://schemas.microsoft.com/office/drawing/2014/main" id="{BB702469-7AC4-9356-549C-03590E9D2013}"/>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wsDr>
</file>

<file path=xl/drawings/drawing19.xml><?xml version="1.0" encoding="utf-8"?>
<xdr:wsDr xmlns:xdr="http://schemas.openxmlformats.org/drawingml/2006/spreadsheetDrawing" xmlns:a="http://schemas.openxmlformats.org/drawingml/2006/main">
  <xdr:twoCellAnchor>
    <xdr:from>
      <xdr:col>11</xdr:col>
      <xdr:colOff>175260</xdr:colOff>
      <xdr:row>0</xdr:row>
      <xdr:rowOff>0</xdr:rowOff>
    </xdr:from>
    <xdr:to>
      <xdr:col>12</xdr:col>
      <xdr:colOff>381000</xdr:colOff>
      <xdr:row>2</xdr:row>
      <xdr:rowOff>7620</xdr:rowOff>
    </xdr:to>
    <xdr:pic>
      <xdr:nvPicPr>
        <xdr:cNvPr id="300121" name="Picture 1">
          <a:extLst>
            <a:ext uri="{FF2B5EF4-FFF2-40B4-BE49-F238E27FC236}">
              <a16:creationId xmlns:a16="http://schemas.microsoft.com/office/drawing/2014/main" id="{409F4927-CCF5-B36F-6E73-6B3BAD29817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40780" y="0"/>
          <a:ext cx="792480" cy="487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1379220</xdr:colOff>
      <xdr:row>0</xdr:row>
      <xdr:rowOff>68580</xdr:rowOff>
    </xdr:from>
    <xdr:to>
      <xdr:col>13</xdr:col>
      <xdr:colOff>419100</xdr:colOff>
      <xdr:row>1</xdr:row>
      <xdr:rowOff>160020</xdr:rowOff>
    </xdr:to>
    <xdr:pic>
      <xdr:nvPicPr>
        <xdr:cNvPr id="39023" name="Picture 23">
          <a:extLst>
            <a:ext uri="{FF2B5EF4-FFF2-40B4-BE49-F238E27FC236}">
              <a16:creationId xmlns:a16="http://schemas.microsoft.com/office/drawing/2014/main" id="{7E4346BD-7CA9-8633-6C54-BA768673EFB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91840" y="68580"/>
          <a:ext cx="57912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22860</xdr:colOff>
          <xdr:row>29</xdr:row>
          <xdr:rowOff>0</xdr:rowOff>
        </xdr:from>
        <xdr:to>
          <xdr:col>13</xdr:col>
          <xdr:colOff>495300</xdr:colOff>
          <xdr:row>29</xdr:row>
          <xdr:rowOff>0</xdr:rowOff>
        </xdr:to>
        <xdr:sp macro="" textlink="">
          <xdr:nvSpPr>
            <xdr:cNvPr id="38928" name="Label 16" hidden="1">
              <a:extLst>
                <a:ext uri="{63B3BB69-23CF-44E3-9099-C40C66FF867C}">
                  <a14:compatExt spid="_x0000_s38928"/>
                </a:ext>
                <a:ext uri="{FF2B5EF4-FFF2-40B4-BE49-F238E27FC236}">
                  <a16:creationId xmlns:a16="http://schemas.microsoft.com/office/drawing/2014/main" id="{1E153C85-5CE0-CA3A-34FD-C2918940BEBD}"/>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27432" rIns="0" bIns="0" anchor="t" upright="1"/>
            <a:lstStyle/>
            <a:p>
              <a:pPr algn="l" rtl="0">
                <a:defRPr sz="1000"/>
              </a:pPr>
              <a:r>
                <a:rPr lang="hu-HU" sz="800" b="0" i="0" u="none" strike="noStrike" baseline="0">
                  <a:solidFill>
                    <a:srgbClr val="000000"/>
                  </a:solidFill>
                  <a:latin typeface="Segoe UI"/>
                  <a:cs typeface="Segoe UI"/>
                </a:rPr>
                <a:t>*</a:t>
              </a:r>
            </a:p>
            <a:p>
              <a:pPr algn="l" rtl="0">
                <a:defRPr sz="1000"/>
              </a:pPr>
              <a:endParaRPr lang="hu-HU" sz="800" b="0" i="0" u="none" strike="noStrike" baseline="0">
                <a:solidFill>
                  <a:srgbClr val="000000"/>
                </a:solidFill>
                <a:latin typeface="Segoe UI"/>
                <a:cs typeface="Segoe UI"/>
              </a:endParaRPr>
            </a:p>
            <a:p>
              <a:pPr algn="l" rtl="0">
                <a:defRPr sz="1000"/>
              </a:pPr>
              <a:endParaRPr lang="hu-HU" sz="800" b="0" i="0" u="none" strike="noStrike" baseline="0">
                <a:solidFill>
                  <a:srgbClr val="000000"/>
                </a:solidFill>
                <a:latin typeface="Segoe UI"/>
                <a:cs typeface="Segoe UI"/>
              </a:endParaRPr>
            </a:p>
          </xdr:txBody>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11</xdr:col>
      <xdr:colOff>175260</xdr:colOff>
      <xdr:row>0</xdr:row>
      <xdr:rowOff>0</xdr:rowOff>
    </xdr:from>
    <xdr:to>
      <xdr:col>12</xdr:col>
      <xdr:colOff>381000</xdr:colOff>
      <xdr:row>2</xdr:row>
      <xdr:rowOff>7620</xdr:rowOff>
    </xdr:to>
    <xdr:pic>
      <xdr:nvPicPr>
        <xdr:cNvPr id="298073" name="Picture 1">
          <a:extLst>
            <a:ext uri="{FF2B5EF4-FFF2-40B4-BE49-F238E27FC236}">
              <a16:creationId xmlns:a16="http://schemas.microsoft.com/office/drawing/2014/main" id="{1AF18567-2A1F-078D-B122-321C4D3696B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0"/>
          <a:ext cx="792480" cy="487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11</xdr:col>
      <xdr:colOff>175260</xdr:colOff>
      <xdr:row>0</xdr:row>
      <xdr:rowOff>0</xdr:rowOff>
    </xdr:from>
    <xdr:to>
      <xdr:col>12</xdr:col>
      <xdr:colOff>381000</xdr:colOff>
      <xdr:row>2</xdr:row>
      <xdr:rowOff>7620</xdr:rowOff>
    </xdr:to>
    <xdr:pic>
      <xdr:nvPicPr>
        <xdr:cNvPr id="663579" name="Picture 1">
          <a:extLst>
            <a:ext uri="{FF2B5EF4-FFF2-40B4-BE49-F238E27FC236}">
              <a16:creationId xmlns:a16="http://schemas.microsoft.com/office/drawing/2014/main" id="{902180F3-A60F-BE1C-ACFE-6CF4913704F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0"/>
          <a:ext cx="792480" cy="487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11</xdr:col>
      <xdr:colOff>175260</xdr:colOff>
      <xdr:row>0</xdr:row>
      <xdr:rowOff>0</xdr:rowOff>
    </xdr:from>
    <xdr:to>
      <xdr:col>12</xdr:col>
      <xdr:colOff>381000</xdr:colOff>
      <xdr:row>2</xdr:row>
      <xdr:rowOff>7620</xdr:rowOff>
    </xdr:to>
    <xdr:pic>
      <xdr:nvPicPr>
        <xdr:cNvPr id="728090" name="Picture 1">
          <a:extLst>
            <a:ext uri="{FF2B5EF4-FFF2-40B4-BE49-F238E27FC236}">
              <a16:creationId xmlns:a16="http://schemas.microsoft.com/office/drawing/2014/main" id="{3C724185-A750-ABFA-E058-E0600F1E809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0"/>
          <a:ext cx="792480" cy="487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11</xdr:col>
      <xdr:colOff>175260</xdr:colOff>
      <xdr:row>0</xdr:row>
      <xdr:rowOff>0</xdr:rowOff>
    </xdr:from>
    <xdr:to>
      <xdr:col>12</xdr:col>
      <xdr:colOff>381000</xdr:colOff>
      <xdr:row>2</xdr:row>
      <xdr:rowOff>7620</xdr:rowOff>
    </xdr:to>
    <xdr:pic>
      <xdr:nvPicPr>
        <xdr:cNvPr id="729114" name="Picture 1">
          <a:extLst>
            <a:ext uri="{FF2B5EF4-FFF2-40B4-BE49-F238E27FC236}">
              <a16:creationId xmlns:a16="http://schemas.microsoft.com/office/drawing/2014/main" id="{9C16DE72-1C8A-E3E8-CF2A-EA6E7210599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0"/>
          <a:ext cx="792480" cy="487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16</xdr:col>
      <xdr:colOff>236220</xdr:colOff>
      <xdr:row>0</xdr:row>
      <xdr:rowOff>22860</xdr:rowOff>
    </xdr:from>
    <xdr:to>
      <xdr:col>17</xdr:col>
      <xdr:colOff>76200</xdr:colOff>
      <xdr:row>1</xdr:row>
      <xdr:rowOff>160020</xdr:rowOff>
    </xdr:to>
    <xdr:pic>
      <xdr:nvPicPr>
        <xdr:cNvPr id="689181" name="Picture 3">
          <a:extLst>
            <a:ext uri="{FF2B5EF4-FFF2-40B4-BE49-F238E27FC236}">
              <a16:creationId xmlns:a16="http://schemas.microsoft.com/office/drawing/2014/main" id="{AD45CB5D-7363-B63C-BD75-D594F49723D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63640" y="22860"/>
          <a:ext cx="5715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689153" name="Button 1" hidden="1">
              <a:extLst>
                <a:ext uri="{63B3BB69-23CF-44E3-9099-C40C66FF867C}">
                  <a14:compatExt spid="_x0000_s689153"/>
                </a:ext>
                <a:ext uri="{FF2B5EF4-FFF2-40B4-BE49-F238E27FC236}">
                  <a16:creationId xmlns:a16="http://schemas.microsoft.com/office/drawing/2014/main" id="{CC054071-4794-DB7D-A232-C78577F1E955}"/>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689154" name="Button 2" hidden="1">
              <a:extLst>
                <a:ext uri="{63B3BB69-23CF-44E3-9099-C40C66FF867C}">
                  <a14:compatExt spid="_x0000_s689154"/>
                </a:ext>
                <a:ext uri="{FF2B5EF4-FFF2-40B4-BE49-F238E27FC236}">
                  <a16:creationId xmlns:a16="http://schemas.microsoft.com/office/drawing/2014/main" id="{B59316AA-18F5-4A98-E175-026C6A00C289}"/>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wsDr>
</file>

<file path=xl/drawings/drawing25.xml><?xml version="1.0" encoding="utf-8"?>
<xdr:wsDr xmlns:xdr="http://schemas.openxmlformats.org/drawingml/2006/spreadsheetDrawing" xmlns:a="http://schemas.openxmlformats.org/drawingml/2006/main">
  <xdr:twoCellAnchor>
    <xdr:from>
      <xdr:col>16</xdr:col>
      <xdr:colOff>236220</xdr:colOff>
      <xdr:row>0</xdr:row>
      <xdr:rowOff>22860</xdr:rowOff>
    </xdr:from>
    <xdr:to>
      <xdr:col>17</xdr:col>
      <xdr:colOff>76200</xdr:colOff>
      <xdr:row>1</xdr:row>
      <xdr:rowOff>160020</xdr:rowOff>
    </xdr:to>
    <xdr:pic>
      <xdr:nvPicPr>
        <xdr:cNvPr id="690205" name="Picture 9">
          <a:extLst>
            <a:ext uri="{FF2B5EF4-FFF2-40B4-BE49-F238E27FC236}">
              <a16:creationId xmlns:a16="http://schemas.microsoft.com/office/drawing/2014/main" id="{047CA228-5674-EBFB-D30E-1767A0E6C1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63640" y="22860"/>
          <a:ext cx="5715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690177" name="Button 1" hidden="1">
              <a:extLst>
                <a:ext uri="{63B3BB69-23CF-44E3-9099-C40C66FF867C}">
                  <a14:compatExt spid="_x0000_s690177"/>
                </a:ext>
                <a:ext uri="{FF2B5EF4-FFF2-40B4-BE49-F238E27FC236}">
                  <a16:creationId xmlns:a16="http://schemas.microsoft.com/office/drawing/2014/main" id="{9F1E9AE0-8ECE-75FA-FB78-86C675BFA0A6}"/>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690178" name="Button 2" hidden="1">
              <a:extLst>
                <a:ext uri="{63B3BB69-23CF-44E3-9099-C40C66FF867C}">
                  <a14:compatExt spid="_x0000_s690178"/>
                </a:ext>
                <a:ext uri="{FF2B5EF4-FFF2-40B4-BE49-F238E27FC236}">
                  <a16:creationId xmlns:a16="http://schemas.microsoft.com/office/drawing/2014/main" id="{99317412-2C4F-D6AC-43A4-AE78574B2E81}"/>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wsDr>
</file>

<file path=xl/drawings/drawing26.xml><?xml version="1.0" encoding="utf-8"?>
<xdr:wsDr xmlns:xdr="http://schemas.openxmlformats.org/drawingml/2006/spreadsheetDrawing" xmlns:a="http://schemas.openxmlformats.org/drawingml/2006/main">
  <xdr:twoCellAnchor>
    <xdr:from>
      <xdr:col>16</xdr:col>
      <xdr:colOff>236220</xdr:colOff>
      <xdr:row>0</xdr:row>
      <xdr:rowOff>22860</xdr:rowOff>
    </xdr:from>
    <xdr:to>
      <xdr:col>17</xdr:col>
      <xdr:colOff>76200</xdr:colOff>
      <xdr:row>1</xdr:row>
      <xdr:rowOff>160020</xdr:rowOff>
    </xdr:to>
    <xdr:pic>
      <xdr:nvPicPr>
        <xdr:cNvPr id="691229" name="Picture 7">
          <a:extLst>
            <a:ext uri="{FF2B5EF4-FFF2-40B4-BE49-F238E27FC236}">
              <a16:creationId xmlns:a16="http://schemas.microsoft.com/office/drawing/2014/main" id="{8AF23270-E97E-ADD1-CB68-E05E7B41DEE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63640" y="22860"/>
          <a:ext cx="5715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691201" name="Button 1" hidden="1">
              <a:extLst>
                <a:ext uri="{63B3BB69-23CF-44E3-9099-C40C66FF867C}">
                  <a14:compatExt spid="_x0000_s691201"/>
                </a:ext>
                <a:ext uri="{FF2B5EF4-FFF2-40B4-BE49-F238E27FC236}">
                  <a16:creationId xmlns:a16="http://schemas.microsoft.com/office/drawing/2014/main" id="{85A90072-FEB0-E965-C0AB-1E53347ECA08}"/>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691202" name="Button 2" hidden="1">
              <a:extLst>
                <a:ext uri="{63B3BB69-23CF-44E3-9099-C40C66FF867C}">
                  <a14:compatExt spid="_x0000_s691202"/>
                </a:ext>
                <a:ext uri="{FF2B5EF4-FFF2-40B4-BE49-F238E27FC236}">
                  <a16:creationId xmlns:a16="http://schemas.microsoft.com/office/drawing/2014/main" id="{2E47FDA6-6E46-5595-1745-9E61E60E28FE}"/>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wsDr>
</file>

<file path=xl/drawings/drawing27.xml><?xml version="1.0" encoding="utf-8"?>
<xdr:wsDr xmlns:xdr="http://schemas.openxmlformats.org/drawingml/2006/spreadsheetDrawing" xmlns:a="http://schemas.openxmlformats.org/drawingml/2006/main">
  <xdr:twoCellAnchor>
    <xdr:from>
      <xdr:col>16</xdr:col>
      <xdr:colOff>236220</xdr:colOff>
      <xdr:row>0</xdr:row>
      <xdr:rowOff>22860</xdr:rowOff>
    </xdr:from>
    <xdr:to>
      <xdr:col>17</xdr:col>
      <xdr:colOff>76200</xdr:colOff>
      <xdr:row>1</xdr:row>
      <xdr:rowOff>160020</xdr:rowOff>
    </xdr:to>
    <xdr:pic>
      <xdr:nvPicPr>
        <xdr:cNvPr id="692253" name="Picture 8">
          <a:extLst>
            <a:ext uri="{FF2B5EF4-FFF2-40B4-BE49-F238E27FC236}">
              <a16:creationId xmlns:a16="http://schemas.microsoft.com/office/drawing/2014/main" id="{AA995980-3624-9781-5C5E-8664FC3D6B3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63640" y="22860"/>
          <a:ext cx="5715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12</xdr:col>
          <xdr:colOff>548640</xdr:colOff>
          <xdr:row>0</xdr:row>
          <xdr:rowOff>7620</xdr:rowOff>
        </xdr:from>
        <xdr:to>
          <xdr:col>14</xdr:col>
          <xdr:colOff>388620</xdr:colOff>
          <xdr:row>0</xdr:row>
          <xdr:rowOff>175260</xdr:rowOff>
        </xdr:to>
        <xdr:sp macro="" textlink="">
          <xdr:nvSpPr>
            <xdr:cNvPr id="692225" name="Button 1" hidden="1">
              <a:extLst>
                <a:ext uri="{63B3BB69-23CF-44E3-9099-C40C66FF867C}">
                  <a14:compatExt spid="_x0000_s692225"/>
                </a:ext>
                <a:ext uri="{FF2B5EF4-FFF2-40B4-BE49-F238E27FC236}">
                  <a16:creationId xmlns:a16="http://schemas.microsoft.com/office/drawing/2014/main" id="{8694E249-2E41-98B9-F873-A249BD9850D8}"/>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533400</xdr:colOff>
          <xdr:row>0</xdr:row>
          <xdr:rowOff>182880</xdr:rowOff>
        </xdr:from>
        <xdr:to>
          <xdr:col>14</xdr:col>
          <xdr:colOff>388620</xdr:colOff>
          <xdr:row>1</xdr:row>
          <xdr:rowOff>60960</xdr:rowOff>
        </xdr:to>
        <xdr:sp macro="" textlink="">
          <xdr:nvSpPr>
            <xdr:cNvPr id="692226" name="Button 2" hidden="1">
              <a:extLst>
                <a:ext uri="{63B3BB69-23CF-44E3-9099-C40C66FF867C}">
                  <a14:compatExt spid="_x0000_s692226"/>
                </a:ext>
                <a:ext uri="{FF2B5EF4-FFF2-40B4-BE49-F238E27FC236}">
                  <a16:creationId xmlns:a16="http://schemas.microsoft.com/office/drawing/2014/main" id="{33261BA1-439D-5A21-6CB0-737E5014F0B1}"/>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wsDr>
</file>

<file path=xl/drawings/drawing28.xml><?xml version="1.0" encoding="utf-8"?>
<xdr:wsDr xmlns:xdr="http://schemas.openxmlformats.org/drawingml/2006/spreadsheetDrawing" xmlns:a="http://schemas.openxmlformats.org/drawingml/2006/main">
  <xdr:twoCellAnchor>
    <xdr:from>
      <xdr:col>14</xdr:col>
      <xdr:colOff>205740</xdr:colOff>
      <xdr:row>0</xdr:row>
      <xdr:rowOff>45720</xdr:rowOff>
    </xdr:from>
    <xdr:to>
      <xdr:col>15</xdr:col>
      <xdr:colOff>381000</xdr:colOff>
      <xdr:row>1</xdr:row>
      <xdr:rowOff>129540</xdr:rowOff>
    </xdr:to>
    <xdr:pic>
      <xdr:nvPicPr>
        <xdr:cNvPr id="693275" name="Picture 5">
          <a:extLst>
            <a:ext uri="{FF2B5EF4-FFF2-40B4-BE49-F238E27FC236}">
              <a16:creationId xmlns:a16="http://schemas.microsoft.com/office/drawing/2014/main" id="{C487CBCD-2BBF-5E1A-8B11-F715D104B43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50680" y="45720"/>
          <a:ext cx="57912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9</xdr:col>
          <xdr:colOff>281940</xdr:colOff>
          <xdr:row>0</xdr:row>
          <xdr:rowOff>91440</xdr:rowOff>
        </xdr:from>
        <xdr:to>
          <xdr:col>12</xdr:col>
          <xdr:colOff>45720</xdr:colOff>
          <xdr:row>1</xdr:row>
          <xdr:rowOff>137160</xdr:rowOff>
        </xdr:to>
        <xdr:sp macro="" textlink="">
          <xdr:nvSpPr>
            <xdr:cNvPr id="693249" name="Button 1" hidden="1">
              <a:extLst>
                <a:ext uri="{63B3BB69-23CF-44E3-9099-C40C66FF867C}">
                  <a14:compatExt spid="_x0000_s693249"/>
                </a:ext>
                <a:ext uri="{FF2B5EF4-FFF2-40B4-BE49-F238E27FC236}">
                  <a16:creationId xmlns:a16="http://schemas.microsoft.com/office/drawing/2014/main" id="{3FF3B9B8-B3A9-E7CF-CEBC-3DC3BBEE117D}"/>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hu-HU" sz="1000" b="0" i="0" u="none" strike="noStrike" baseline="0">
                  <a:solidFill>
                    <a:srgbClr val="000000"/>
                  </a:solidFill>
                  <a:latin typeface="Arial"/>
                  <a:cs typeface="Arial"/>
                </a:rPr>
                <a:t>Sorsolási rangsor </a:t>
              </a:r>
            </a:p>
            <a:p>
              <a:pPr algn="ctr" rtl="0">
                <a:defRPr sz="1000"/>
              </a:pPr>
              <a:r>
                <a:rPr lang="hu-HU" sz="1000" b="0" i="0" u="none" strike="noStrike" baseline="0">
                  <a:solidFill>
                    <a:srgbClr val="000000"/>
                  </a:solidFill>
                  <a:latin typeface="Arial"/>
                  <a:cs typeface="Arial"/>
                </a:rPr>
                <a:t>szerinti sorbarakás</a:t>
              </a:r>
            </a:p>
          </xdr:txBody>
        </xdr:sp>
        <xdr:clientData fPrintsWithSheet="0"/>
      </xdr:twoCellAnchor>
    </mc:Choice>
    <mc:Fallback/>
  </mc:AlternateContent>
</xdr:wsDr>
</file>

<file path=xl/drawings/drawing29.xml><?xml version="1.0" encoding="utf-8"?>
<xdr:wsDr xmlns:xdr="http://schemas.openxmlformats.org/drawingml/2006/spreadsheetDrawing" xmlns:a="http://schemas.openxmlformats.org/drawingml/2006/main">
  <xdr:twoCellAnchor>
    <xdr:from>
      <xdr:col>16</xdr:col>
      <xdr:colOff>266700</xdr:colOff>
      <xdr:row>0</xdr:row>
      <xdr:rowOff>30480</xdr:rowOff>
    </xdr:from>
    <xdr:to>
      <xdr:col>17</xdr:col>
      <xdr:colOff>106680</xdr:colOff>
      <xdr:row>2</xdr:row>
      <xdr:rowOff>0</xdr:rowOff>
    </xdr:to>
    <xdr:pic>
      <xdr:nvPicPr>
        <xdr:cNvPr id="694301" name="Picture 6">
          <a:extLst>
            <a:ext uri="{FF2B5EF4-FFF2-40B4-BE49-F238E27FC236}">
              <a16:creationId xmlns:a16="http://schemas.microsoft.com/office/drawing/2014/main" id="{3E16F36E-C5C0-EC3B-5EE8-68A7749EE45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87440" y="30480"/>
          <a:ext cx="5715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12</xdr:col>
          <xdr:colOff>510540</xdr:colOff>
          <xdr:row>0</xdr:row>
          <xdr:rowOff>7620</xdr:rowOff>
        </xdr:from>
        <xdr:to>
          <xdr:col>14</xdr:col>
          <xdr:colOff>350520</xdr:colOff>
          <xdr:row>0</xdr:row>
          <xdr:rowOff>175260</xdr:rowOff>
        </xdr:to>
        <xdr:sp macro="" textlink="">
          <xdr:nvSpPr>
            <xdr:cNvPr id="694273" name="Button 1" hidden="1">
              <a:extLst>
                <a:ext uri="{63B3BB69-23CF-44E3-9099-C40C66FF867C}">
                  <a14:compatExt spid="_x0000_s694273"/>
                </a:ext>
                <a:ext uri="{FF2B5EF4-FFF2-40B4-BE49-F238E27FC236}">
                  <a16:creationId xmlns:a16="http://schemas.microsoft.com/office/drawing/2014/main" id="{24700D3C-7EC4-D037-4916-E477694EF986}"/>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694274" name="Button 2" hidden="1">
              <a:extLst>
                <a:ext uri="{63B3BB69-23CF-44E3-9099-C40C66FF867C}">
                  <a14:compatExt spid="_x0000_s694274"/>
                </a:ext>
                <a:ext uri="{FF2B5EF4-FFF2-40B4-BE49-F238E27FC236}">
                  <a16:creationId xmlns:a16="http://schemas.microsoft.com/office/drawing/2014/main" id="{3A22BC55-F047-642C-6785-6CE75F62D3A1}"/>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11</xdr:col>
      <xdr:colOff>175260</xdr:colOff>
      <xdr:row>0</xdr:row>
      <xdr:rowOff>0</xdr:rowOff>
    </xdr:from>
    <xdr:to>
      <xdr:col>12</xdr:col>
      <xdr:colOff>381000</xdr:colOff>
      <xdr:row>2</xdr:row>
      <xdr:rowOff>7620</xdr:rowOff>
    </xdr:to>
    <xdr:pic>
      <xdr:nvPicPr>
        <xdr:cNvPr id="661531" name="Picture 1">
          <a:extLst>
            <a:ext uri="{FF2B5EF4-FFF2-40B4-BE49-F238E27FC236}">
              <a16:creationId xmlns:a16="http://schemas.microsoft.com/office/drawing/2014/main" id="{938F7028-FB36-A861-71EE-ECD6A1FE5B1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0"/>
          <a:ext cx="792480" cy="487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16</xdr:col>
      <xdr:colOff>266700</xdr:colOff>
      <xdr:row>0</xdr:row>
      <xdr:rowOff>22860</xdr:rowOff>
    </xdr:from>
    <xdr:to>
      <xdr:col>17</xdr:col>
      <xdr:colOff>106680</xdr:colOff>
      <xdr:row>1</xdr:row>
      <xdr:rowOff>160020</xdr:rowOff>
    </xdr:to>
    <xdr:pic>
      <xdr:nvPicPr>
        <xdr:cNvPr id="695325" name="Picture 7">
          <a:extLst>
            <a:ext uri="{FF2B5EF4-FFF2-40B4-BE49-F238E27FC236}">
              <a16:creationId xmlns:a16="http://schemas.microsoft.com/office/drawing/2014/main" id="{5C73D2B9-F7A4-33AC-7E10-00AA4EB75A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72200" y="22860"/>
          <a:ext cx="5715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12</xdr:col>
          <xdr:colOff>510540</xdr:colOff>
          <xdr:row>0</xdr:row>
          <xdr:rowOff>7620</xdr:rowOff>
        </xdr:from>
        <xdr:to>
          <xdr:col>14</xdr:col>
          <xdr:colOff>350520</xdr:colOff>
          <xdr:row>0</xdr:row>
          <xdr:rowOff>175260</xdr:rowOff>
        </xdr:to>
        <xdr:sp macro="" textlink="">
          <xdr:nvSpPr>
            <xdr:cNvPr id="695297" name="Button 1" hidden="1">
              <a:extLst>
                <a:ext uri="{63B3BB69-23CF-44E3-9099-C40C66FF867C}">
                  <a14:compatExt spid="_x0000_s695297"/>
                </a:ext>
                <a:ext uri="{FF2B5EF4-FFF2-40B4-BE49-F238E27FC236}">
                  <a16:creationId xmlns:a16="http://schemas.microsoft.com/office/drawing/2014/main" id="{C085452C-53BC-0336-F6E7-F37E24F1733D}"/>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695298" name="Button 2" hidden="1">
              <a:extLst>
                <a:ext uri="{63B3BB69-23CF-44E3-9099-C40C66FF867C}">
                  <a14:compatExt spid="_x0000_s695298"/>
                </a:ext>
                <a:ext uri="{FF2B5EF4-FFF2-40B4-BE49-F238E27FC236}">
                  <a16:creationId xmlns:a16="http://schemas.microsoft.com/office/drawing/2014/main" id="{1484E515-B14E-7AC9-A40A-4318FFB81AB8}"/>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wsDr>
</file>

<file path=xl/drawings/drawing31.xml><?xml version="1.0" encoding="utf-8"?>
<xdr:wsDr xmlns:xdr="http://schemas.openxmlformats.org/drawingml/2006/spreadsheetDrawing" xmlns:a="http://schemas.openxmlformats.org/drawingml/2006/main">
  <xdr:twoCellAnchor>
    <xdr:from>
      <xdr:col>16</xdr:col>
      <xdr:colOff>281940</xdr:colOff>
      <xdr:row>0</xdr:row>
      <xdr:rowOff>30480</xdr:rowOff>
    </xdr:from>
    <xdr:to>
      <xdr:col>18</xdr:col>
      <xdr:colOff>7620</xdr:colOff>
      <xdr:row>2</xdr:row>
      <xdr:rowOff>0</xdr:rowOff>
    </xdr:to>
    <xdr:pic>
      <xdr:nvPicPr>
        <xdr:cNvPr id="696349" name="Picture 7">
          <a:extLst>
            <a:ext uri="{FF2B5EF4-FFF2-40B4-BE49-F238E27FC236}">
              <a16:creationId xmlns:a16="http://schemas.microsoft.com/office/drawing/2014/main" id="{8FA147B4-9545-9975-FADA-C62226DC898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88380" y="30480"/>
          <a:ext cx="5715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12</xdr:col>
          <xdr:colOff>510540</xdr:colOff>
          <xdr:row>0</xdr:row>
          <xdr:rowOff>7620</xdr:rowOff>
        </xdr:from>
        <xdr:to>
          <xdr:col>14</xdr:col>
          <xdr:colOff>350520</xdr:colOff>
          <xdr:row>0</xdr:row>
          <xdr:rowOff>175260</xdr:rowOff>
        </xdr:to>
        <xdr:sp macro="" textlink="">
          <xdr:nvSpPr>
            <xdr:cNvPr id="696321" name="Button 1" hidden="1">
              <a:extLst>
                <a:ext uri="{63B3BB69-23CF-44E3-9099-C40C66FF867C}">
                  <a14:compatExt spid="_x0000_s696321"/>
                </a:ext>
                <a:ext uri="{FF2B5EF4-FFF2-40B4-BE49-F238E27FC236}">
                  <a16:creationId xmlns:a16="http://schemas.microsoft.com/office/drawing/2014/main" id="{42832EF0-33CB-36A8-E18A-FD960077A789}"/>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696322" name="Button 2" hidden="1">
              <a:extLst>
                <a:ext uri="{63B3BB69-23CF-44E3-9099-C40C66FF867C}">
                  <a14:compatExt spid="_x0000_s696322"/>
                </a:ext>
                <a:ext uri="{FF2B5EF4-FFF2-40B4-BE49-F238E27FC236}">
                  <a16:creationId xmlns:a16="http://schemas.microsoft.com/office/drawing/2014/main" id="{B6100637-2584-D5B7-3624-06F42D165342}"/>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wsDr>
</file>

<file path=xl/drawings/drawing32.xml><?xml version="1.0" encoding="utf-8"?>
<xdr:wsDr xmlns:xdr="http://schemas.openxmlformats.org/drawingml/2006/spreadsheetDrawing" xmlns:a="http://schemas.openxmlformats.org/drawingml/2006/main">
  <xdr:twoCellAnchor>
    <xdr:from>
      <xdr:col>12</xdr:col>
      <xdr:colOff>381000</xdr:colOff>
      <xdr:row>0</xdr:row>
      <xdr:rowOff>38100</xdr:rowOff>
    </xdr:from>
    <xdr:to>
      <xdr:col>14</xdr:col>
      <xdr:colOff>449580</xdr:colOff>
      <xdr:row>1</xdr:row>
      <xdr:rowOff>114300</xdr:rowOff>
    </xdr:to>
    <xdr:pic>
      <xdr:nvPicPr>
        <xdr:cNvPr id="697373" name="Picture 7">
          <a:extLst>
            <a:ext uri="{FF2B5EF4-FFF2-40B4-BE49-F238E27FC236}">
              <a16:creationId xmlns:a16="http://schemas.microsoft.com/office/drawing/2014/main" id="{3D914A92-B063-2519-3F09-24F960E7881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75220" y="38100"/>
          <a:ext cx="57912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5</xdr:col>
          <xdr:colOff>914400</xdr:colOff>
          <xdr:row>0</xdr:row>
          <xdr:rowOff>152400</xdr:rowOff>
        </xdr:from>
        <xdr:to>
          <xdr:col>11</xdr:col>
          <xdr:colOff>22860</xdr:colOff>
          <xdr:row>1</xdr:row>
          <xdr:rowOff>114300</xdr:rowOff>
        </xdr:to>
        <xdr:sp macro="" textlink="">
          <xdr:nvSpPr>
            <xdr:cNvPr id="697345" name="Button 1" hidden="1">
              <a:extLst>
                <a:ext uri="{63B3BB69-23CF-44E3-9099-C40C66FF867C}">
                  <a14:compatExt spid="_x0000_s697345"/>
                </a:ext>
                <a:ext uri="{FF2B5EF4-FFF2-40B4-BE49-F238E27FC236}">
                  <a16:creationId xmlns:a16="http://schemas.microsoft.com/office/drawing/2014/main" id="{9B4D3DE5-1E1F-97EB-0382-5C0F5E233D5C}"/>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wsDr>
</file>

<file path=xl/drawings/drawing33.xml><?xml version="1.0" encoding="utf-8"?>
<xdr:wsDr xmlns:xdr="http://schemas.openxmlformats.org/drawingml/2006/spreadsheetDrawing" xmlns:a="http://schemas.openxmlformats.org/drawingml/2006/main">
  <xdr:twoCellAnchor>
    <xdr:from>
      <xdr:col>16</xdr:col>
      <xdr:colOff>198120</xdr:colOff>
      <xdr:row>0</xdr:row>
      <xdr:rowOff>22860</xdr:rowOff>
    </xdr:from>
    <xdr:to>
      <xdr:col>17</xdr:col>
      <xdr:colOff>91440</xdr:colOff>
      <xdr:row>1</xdr:row>
      <xdr:rowOff>160020</xdr:rowOff>
    </xdr:to>
    <xdr:pic>
      <xdr:nvPicPr>
        <xdr:cNvPr id="698397" name="Picture 7">
          <a:extLst>
            <a:ext uri="{FF2B5EF4-FFF2-40B4-BE49-F238E27FC236}">
              <a16:creationId xmlns:a16="http://schemas.microsoft.com/office/drawing/2014/main" id="{CB644F8A-B9E2-B07B-79D1-B1F84EED5E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5520" y="22860"/>
          <a:ext cx="5715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12</xdr:col>
          <xdr:colOff>533400</xdr:colOff>
          <xdr:row>0</xdr:row>
          <xdr:rowOff>7620</xdr:rowOff>
        </xdr:from>
        <xdr:to>
          <xdr:col>14</xdr:col>
          <xdr:colOff>373380</xdr:colOff>
          <xdr:row>0</xdr:row>
          <xdr:rowOff>175260</xdr:rowOff>
        </xdr:to>
        <xdr:sp macro="" textlink="">
          <xdr:nvSpPr>
            <xdr:cNvPr id="698369" name="Button 1" hidden="1">
              <a:extLst>
                <a:ext uri="{63B3BB69-23CF-44E3-9099-C40C66FF867C}">
                  <a14:compatExt spid="_x0000_s698369"/>
                </a:ext>
                <a:ext uri="{FF2B5EF4-FFF2-40B4-BE49-F238E27FC236}">
                  <a16:creationId xmlns:a16="http://schemas.microsoft.com/office/drawing/2014/main" id="{EDBBE329-2ECB-8C3B-1E23-8072CCB7EE38}"/>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698370" name="Button 2" hidden="1">
              <a:extLst>
                <a:ext uri="{63B3BB69-23CF-44E3-9099-C40C66FF867C}">
                  <a14:compatExt spid="_x0000_s698370"/>
                </a:ext>
                <a:ext uri="{FF2B5EF4-FFF2-40B4-BE49-F238E27FC236}">
                  <a16:creationId xmlns:a16="http://schemas.microsoft.com/office/drawing/2014/main" id="{8C839B01-720B-ABFA-BFDE-0F2487B265B2}"/>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wsDr>
</file>

<file path=xl/drawings/drawing34.xml><?xml version="1.0" encoding="utf-8"?>
<xdr:wsDr xmlns:xdr="http://schemas.openxmlformats.org/drawingml/2006/spreadsheetDrawing" xmlns:a="http://schemas.openxmlformats.org/drawingml/2006/main">
  <xdr:twoCellAnchor>
    <xdr:from>
      <xdr:col>16</xdr:col>
      <xdr:colOff>251460</xdr:colOff>
      <xdr:row>0</xdr:row>
      <xdr:rowOff>7620</xdr:rowOff>
    </xdr:from>
    <xdr:to>
      <xdr:col>17</xdr:col>
      <xdr:colOff>91440</xdr:colOff>
      <xdr:row>1</xdr:row>
      <xdr:rowOff>144780</xdr:rowOff>
    </xdr:to>
    <xdr:pic>
      <xdr:nvPicPr>
        <xdr:cNvPr id="699421" name="Picture 7">
          <a:extLst>
            <a:ext uri="{FF2B5EF4-FFF2-40B4-BE49-F238E27FC236}">
              <a16:creationId xmlns:a16="http://schemas.microsoft.com/office/drawing/2014/main" id="{AF02D333-F76B-EAF5-CE4B-3CF7E1E834B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70320" y="7620"/>
          <a:ext cx="5715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699393" name="Button 1" hidden="1">
              <a:extLst>
                <a:ext uri="{63B3BB69-23CF-44E3-9099-C40C66FF867C}">
                  <a14:compatExt spid="_x0000_s699393"/>
                </a:ext>
                <a:ext uri="{FF2B5EF4-FFF2-40B4-BE49-F238E27FC236}">
                  <a16:creationId xmlns:a16="http://schemas.microsoft.com/office/drawing/2014/main" id="{5C2A2A7D-4B15-7E77-2E65-BD82169A8E96}"/>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699394" name="Button 2" hidden="1">
              <a:extLst>
                <a:ext uri="{63B3BB69-23CF-44E3-9099-C40C66FF867C}">
                  <a14:compatExt spid="_x0000_s699394"/>
                </a:ext>
                <a:ext uri="{FF2B5EF4-FFF2-40B4-BE49-F238E27FC236}">
                  <a16:creationId xmlns:a16="http://schemas.microsoft.com/office/drawing/2014/main" id="{18722B69-5A5D-83CD-A4F5-6F100DBAAA0E}"/>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wsDr>
</file>

<file path=xl/drawings/drawing35.xml><?xml version="1.0" encoding="utf-8"?>
<xdr:wsDr xmlns:xdr="http://schemas.openxmlformats.org/drawingml/2006/spreadsheetDrawing" xmlns:a="http://schemas.openxmlformats.org/drawingml/2006/main">
  <xdr:twoCellAnchor>
    <xdr:from>
      <xdr:col>14</xdr:col>
      <xdr:colOff>708660</xdr:colOff>
      <xdr:row>0</xdr:row>
      <xdr:rowOff>22860</xdr:rowOff>
    </xdr:from>
    <xdr:to>
      <xdr:col>17</xdr:col>
      <xdr:colOff>83820</xdr:colOff>
      <xdr:row>1</xdr:row>
      <xdr:rowOff>160020</xdr:rowOff>
    </xdr:to>
    <xdr:pic>
      <xdr:nvPicPr>
        <xdr:cNvPr id="700445" name="Picture 11">
          <a:extLst>
            <a:ext uri="{FF2B5EF4-FFF2-40B4-BE49-F238E27FC236}">
              <a16:creationId xmlns:a16="http://schemas.microsoft.com/office/drawing/2014/main" id="{003B48F7-3A78-9513-BB56-1BDC647D33E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85560" y="22860"/>
          <a:ext cx="5715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700417" name="Button 1" hidden="1">
              <a:extLst>
                <a:ext uri="{63B3BB69-23CF-44E3-9099-C40C66FF867C}">
                  <a14:compatExt spid="_x0000_s700417"/>
                </a:ext>
                <a:ext uri="{FF2B5EF4-FFF2-40B4-BE49-F238E27FC236}">
                  <a16:creationId xmlns:a16="http://schemas.microsoft.com/office/drawing/2014/main" id="{135367CA-D993-6E4F-3D7E-6D964CAB0D29}"/>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700418" name="Button 2" hidden="1">
              <a:extLst>
                <a:ext uri="{63B3BB69-23CF-44E3-9099-C40C66FF867C}">
                  <a14:compatExt spid="_x0000_s700418"/>
                </a:ext>
                <a:ext uri="{FF2B5EF4-FFF2-40B4-BE49-F238E27FC236}">
                  <a16:creationId xmlns:a16="http://schemas.microsoft.com/office/drawing/2014/main" id="{08AA5C8D-ABCE-6888-36F7-C3309EAFC1CD}"/>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wsDr>
</file>

<file path=xl/drawings/drawing36.xml><?xml version="1.0" encoding="utf-8"?>
<xdr:wsDr xmlns:xdr="http://schemas.openxmlformats.org/drawingml/2006/spreadsheetDrawing" xmlns:a="http://schemas.openxmlformats.org/drawingml/2006/main">
  <xdr:twoCellAnchor>
    <xdr:from>
      <xdr:col>14</xdr:col>
      <xdr:colOff>419100</xdr:colOff>
      <xdr:row>0</xdr:row>
      <xdr:rowOff>30480</xdr:rowOff>
    </xdr:from>
    <xdr:to>
      <xdr:col>16</xdr:col>
      <xdr:colOff>487680</xdr:colOff>
      <xdr:row>1</xdr:row>
      <xdr:rowOff>106680</xdr:rowOff>
    </xdr:to>
    <xdr:pic>
      <xdr:nvPicPr>
        <xdr:cNvPr id="701469" name="Picture 21">
          <a:extLst>
            <a:ext uri="{FF2B5EF4-FFF2-40B4-BE49-F238E27FC236}">
              <a16:creationId xmlns:a16="http://schemas.microsoft.com/office/drawing/2014/main" id="{1637DEA7-0E60-0465-0D32-5C8451A80CD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16140" y="30480"/>
          <a:ext cx="57912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7</xdr:col>
          <xdr:colOff>205740</xdr:colOff>
          <xdr:row>0</xdr:row>
          <xdr:rowOff>68580</xdr:rowOff>
        </xdr:from>
        <xdr:to>
          <xdr:col>14</xdr:col>
          <xdr:colOff>129540</xdr:colOff>
          <xdr:row>1</xdr:row>
          <xdr:rowOff>137160</xdr:rowOff>
        </xdr:to>
        <xdr:sp macro="" textlink="">
          <xdr:nvSpPr>
            <xdr:cNvPr id="701441" name="Button 1" hidden="1">
              <a:extLst>
                <a:ext uri="{63B3BB69-23CF-44E3-9099-C40C66FF867C}">
                  <a14:compatExt spid="_x0000_s701441"/>
                </a:ext>
                <a:ext uri="{FF2B5EF4-FFF2-40B4-BE49-F238E27FC236}">
                  <a16:creationId xmlns:a16="http://schemas.microsoft.com/office/drawing/2014/main" id="{A934393A-D7EB-3816-77B3-F70F389AF072}"/>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wsDr>
</file>

<file path=xl/drawings/drawing37.xml><?xml version="1.0" encoding="utf-8"?>
<xdr:wsDr xmlns:xdr="http://schemas.openxmlformats.org/drawingml/2006/spreadsheetDrawing" xmlns:a="http://schemas.openxmlformats.org/drawingml/2006/main">
  <xdr:twoCellAnchor>
    <xdr:from>
      <xdr:col>11</xdr:col>
      <xdr:colOff>175260</xdr:colOff>
      <xdr:row>0</xdr:row>
      <xdr:rowOff>0</xdr:rowOff>
    </xdr:from>
    <xdr:to>
      <xdr:col>12</xdr:col>
      <xdr:colOff>381000</xdr:colOff>
      <xdr:row>2</xdr:row>
      <xdr:rowOff>7620</xdr:rowOff>
    </xdr:to>
    <xdr:pic>
      <xdr:nvPicPr>
        <xdr:cNvPr id="735258" name="Picture 3">
          <a:extLst>
            <a:ext uri="{FF2B5EF4-FFF2-40B4-BE49-F238E27FC236}">
              <a16:creationId xmlns:a16="http://schemas.microsoft.com/office/drawing/2014/main" id="{CAE655D1-1E53-CB8C-8072-74DBE607227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74080" y="0"/>
          <a:ext cx="792480" cy="487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11</xdr:col>
      <xdr:colOff>175260</xdr:colOff>
      <xdr:row>0</xdr:row>
      <xdr:rowOff>0</xdr:rowOff>
    </xdr:from>
    <xdr:to>
      <xdr:col>12</xdr:col>
      <xdr:colOff>381000</xdr:colOff>
      <xdr:row>2</xdr:row>
      <xdr:rowOff>7620</xdr:rowOff>
    </xdr:to>
    <xdr:pic>
      <xdr:nvPicPr>
        <xdr:cNvPr id="736282" name="Picture 1">
          <a:extLst>
            <a:ext uri="{FF2B5EF4-FFF2-40B4-BE49-F238E27FC236}">
              <a16:creationId xmlns:a16="http://schemas.microsoft.com/office/drawing/2014/main" id="{33B46E79-DCF4-ABAC-B625-5DD919F1161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35980" y="0"/>
          <a:ext cx="792480" cy="487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11</xdr:col>
      <xdr:colOff>175260</xdr:colOff>
      <xdr:row>0</xdr:row>
      <xdr:rowOff>0</xdr:rowOff>
    </xdr:from>
    <xdr:to>
      <xdr:col>12</xdr:col>
      <xdr:colOff>381000</xdr:colOff>
      <xdr:row>2</xdr:row>
      <xdr:rowOff>7620</xdr:rowOff>
    </xdr:to>
    <xdr:pic>
      <xdr:nvPicPr>
        <xdr:cNvPr id="737306" name="Picture 1">
          <a:extLst>
            <a:ext uri="{FF2B5EF4-FFF2-40B4-BE49-F238E27FC236}">
              <a16:creationId xmlns:a16="http://schemas.microsoft.com/office/drawing/2014/main" id="{FB8370C3-5877-2FF9-D7A3-43665E062D3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0"/>
          <a:ext cx="792480" cy="487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11</xdr:col>
      <xdr:colOff>175260</xdr:colOff>
      <xdr:row>0</xdr:row>
      <xdr:rowOff>0</xdr:rowOff>
    </xdr:from>
    <xdr:to>
      <xdr:col>12</xdr:col>
      <xdr:colOff>381000</xdr:colOff>
      <xdr:row>2</xdr:row>
      <xdr:rowOff>7620</xdr:rowOff>
    </xdr:to>
    <xdr:pic>
      <xdr:nvPicPr>
        <xdr:cNvPr id="615498" name="Picture 1">
          <a:extLst>
            <a:ext uri="{FF2B5EF4-FFF2-40B4-BE49-F238E27FC236}">
              <a16:creationId xmlns:a16="http://schemas.microsoft.com/office/drawing/2014/main" id="{52A737A3-9B91-0D72-7C9A-719BDAA4271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0"/>
          <a:ext cx="792480" cy="487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11</xdr:col>
      <xdr:colOff>175260</xdr:colOff>
      <xdr:row>0</xdr:row>
      <xdr:rowOff>0</xdr:rowOff>
    </xdr:from>
    <xdr:to>
      <xdr:col>12</xdr:col>
      <xdr:colOff>381000</xdr:colOff>
      <xdr:row>2</xdr:row>
      <xdr:rowOff>7620</xdr:rowOff>
    </xdr:to>
    <xdr:pic>
      <xdr:nvPicPr>
        <xdr:cNvPr id="738330" name="Picture 1">
          <a:extLst>
            <a:ext uri="{FF2B5EF4-FFF2-40B4-BE49-F238E27FC236}">
              <a16:creationId xmlns:a16="http://schemas.microsoft.com/office/drawing/2014/main" id="{080F1A71-481F-D6D8-95A5-70FFB5C57E5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0"/>
          <a:ext cx="792480" cy="487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11</xdr:col>
      <xdr:colOff>175260</xdr:colOff>
      <xdr:row>0</xdr:row>
      <xdr:rowOff>0</xdr:rowOff>
    </xdr:from>
    <xdr:to>
      <xdr:col>12</xdr:col>
      <xdr:colOff>381000</xdr:colOff>
      <xdr:row>2</xdr:row>
      <xdr:rowOff>7620</xdr:rowOff>
    </xdr:to>
    <xdr:pic>
      <xdr:nvPicPr>
        <xdr:cNvPr id="739354" name="Picture 1">
          <a:extLst>
            <a:ext uri="{FF2B5EF4-FFF2-40B4-BE49-F238E27FC236}">
              <a16:creationId xmlns:a16="http://schemas.microsoft.com/office/drawing/2014/main" id="{C2823CDD-7E88-430F-4A59-B46452420A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0"/>
          <a:ext cx="792480" cy="487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xdr:from>
      <xdr:col>11</xdr:col>
      <xdr:colOff>175260</xdr:colOff>
      <xdr:row>0</xdr:row>
      <xdr:rowOff>0</xdr:rowOff>
    </xdr:from>
    <xdr:to>
      <xdr:col>12</xdr:col>
      <xdr:colOff>381000</xdr:colOff>
      <xdr:row>2</xdr:row>
      <xdr:rowOff>7620</xdr:rowOff>
    </xdr:to>
    <xdr:pic>
      <xdr:nvPicPr>
        <xdr:cNvPr id="740378" name="Picture 1">
          <a:extLst>
            <a:ext uri="{FF2B5EF4-FFF2-40B4-BE49-F238E27FC236}">
              <a16:creationId xmlns:a16="http://schemas.microsoft.com/office/drawing/2014/main" id="{1959F96C-3E1D-2B88-0A75-C53EA8586B0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0"/>
          <a:ext cx="792480" cy="487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16</xdr:col>
      <xdr:colOff>236220</xdr:colOff>
      <xdr:row>0</xdr:row>
      <xdr:rowOff>22860</xdr:rowOff>
    </xdr:from>
    <xdr:to>
      <xdr:col>17</xdr:col>
      <xdr:colOff>76200</xdr:colOff>
      <xdr:row>1</xdr:row>
      <xdr:rowOff>160020</xdr:rowOff>
    </xdr:to>
    <xdr:pic>
      <xdr:nvPicPr>
        <xdr:cNvPr id="702493" name="Picture 3">
          <a:extLst>
            <a:ext uri="{FF2B5EF4-FFF2-40B4-BE49-F238E27FC236}">
              <a16:creationId xmlns:a16="http://schemas.microsoft.com/office/drawing/2014/main" id="{4F351179-0663-4966-2F3D-B2C64840A4D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63640" y="22860"/>
          <a:ext cx="5715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702465" name="Button 1" hidden="1">
              <a:extLst>
                <a:ext uri="{63B3BB69-23CF-44E3-9099-C40C66FF867C}">
                  <a14:compatExt spid="_x0000_s702465"/>
                </a:ext>
                <a:ext uri="{FF2B5EF4-FFF2-40B4-BE49-F238E27FC236}">
                  <a16:creationId xmlns:a16="http://schemas.microsoft.com/office/drawing/2014/main" id="{957500DE-11DF-623C-929A-EEECCC3B81FD}"/>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702466" name="Button 2" hidden="1">
              <a:extLst>
                <a:ext uri="{63B3BB69-23CF-44E3-9099-C40C66FF867C}">
                  <a14:compatExt spid="_x0000_s702466"/>
                </a:ext>
                <a:ext uri="{FF2B5EF4-FFF2-40B4-BE49-F238E27FC236}">
                  <a16:creationId xmlns:a16="http://schemas.microsoft.com/office/drawing/2014/main" id="{A10DD179-1150-743B-A78A-4840BAF43755}"/>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wsDr>
</file>

<file path=xl/drawings/drawing44.xml><?xml version="1.0" encoding="utf-8"?>
<xdr:wsDr xmlns:xdr="http://schemas.openxmlformats.org/drawingml/2006/spreadsheetDrawing" xmlns:a="http://schemas.openxmlformats.org/drawingml/2006/main">
  <xdr:twoCellAnchor>
    <xdr:from>
      <xdr:col>16</xdr:col>
      <xdr:colOff>236220</xdr:colOff>
      <xdr:row>0</xdr:row>
      <xdr:rowOff>22860</xdr:rowOff>
    </xdr:from>
    <xdr:to>
      <xdr:col>17</xdr:col>
      <xdr:colOff>76200</xdr:colOff>
      <xdr:row>1</xdr:row>
      <xdr:rowOff>160020</xdr:rowOff>
    </xdr:to>
    <xdr:pic>
      <xdr:nvPicPr>
        <xdr:cNvPr id="703517" name="Picture 9">
          <a:extLst>
            <a:ext uri="{FF2B5EF4-FFF2-40B4-BE49-F238E27FC236}">
              <a16:creationId xmlns:a16="http://schemas.microsoft.com/office/drawing/2014/main" id="{DB20F330-406E-EBCB-DD70-4064048FD44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63640" y="22860"/>
          <a:ext cx="5715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703489" name="Button 1" hidden="1">
              <a:extLst>
                <a:ext uri="{63B3BB69-23CF-44E3-9099-C40C66FF867C}">
                  <a14:compatExt spid="_x0000_s703489"/>
                </a:ext>
                <a:ext uri="{FF2B5EF4-FFF2-40B4-BE49-F238E27FC236}">
                  <a16:creationId xmlns:a16="http://schemas.microsoft.com/office/drawing/2014/main" id="{4C977364-057D-C383-1D40-E39C2655A0A4}"/>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703490" name="Button 2" hidden="1">
              <a:extLst>
                <a:ext uri="{63B3BB69-23CF-44E3-9099-C40C66FF867C}">
                  <a14:compatExt spid="_x0000_s703490"/>
                </a:ext>
                <a:ext uri="{FF2B5EF4-FFF2-40B4-BE49-F238E27FC236}">
                  <a16:creationId xmlns:a16="http://schemas.microsoft.com/office/drawing/2014/main" id="{CE32C570-7D94-AD8A-B128-3AB8761C630F}"/>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wsDr>
</file>

<file path=xl/drawings/drawing45.xml><?xml version="1.0" encoding="utf-8"?>
<xdr:wsDr xmlns:xdr="http://schemas.openxmlformats.org/drawingml/2006/spreadsheetDrawing" xmlns:a="http://schemas.openxmlformats.org/drawingml/2006/main">
  <xdr:twoCellAnchor>
    <xdr:from>
      <xdr:col>16</xdr:col>
      <xdr:colOff>236220</xdr:colOff>
      <xdr:row>0</xdr:row>
      <xdr:rowOff>22860</xdr:rowOff>
    </xdr:from>
    <xdr:to>
      <xdr:col>17</xdr:col>
      <xdr:colOff>76200</xdr:colOff>
      <xdr:row>1</xdr:row>
      <xdr:rowOff>160020</xdr:rowOff>
    </xdr:to>
    <xdr:pic>
      <xdr:nvPicPr>
        <xdr:cNvPr id="704541" name="Picture 7">
          <a:extLst>
            <a:ext uri="{FF2B5EF4-FFF2-40B4-BE49-F238E27FC236}">
              <a16:creationId xmlns:a16="http://schemas.microsoft.com/office/drawing/2014/main" id="{E5B83B7A-A661-AD1E-CF79-4D30DD9D196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63640" y="22860"/>
          <a:ext cx="5715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704513" name="Button 1" hidden="1">
              <a:extLst>
                <a:ext uri="{63B3BB69-23CF-44E3-9099-C40C66FF867C}">
                  <a14:compatExt spid="_x0000_s704513"/>
                </a:ext>
                <a:ext uri="{FF2B5EF4-FFF2-40B4-BE49-F238E27FC236}">
                  <a16:creationId xmlns:a16="http://schemas.microsoft.com/office/drawing/2014/main" id="{975862FC-E9EA-203F-6B12-581EDD56C4A1}"/>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704514" name="Button 2" hidden="1">
              <a:extLst>
                <a:ext uri="{63B3BB69-23CF-44E3-9099-C40C66FF867C}">
                  <a14:compatExt spid="_x0000_s704514"/>
                </a:ext>
                <a:ext uri="{FF2B5EF4-FFF2-40B4-BE49-F238E27FC236}">
                  <a16:creationId xmlns:a16="http://schemas.microsoft.com/office/drawing/2014/main" id="{02B1EA3B-1823-D59B-C603-DAC769142CA3}"/>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wsDr>
</file>

<file path=xl/drawings/drawing46.xml><?xml version="1.0" encoding="utf-8"?>
<xdr:wsDr xmlns:xdr="http://schemas.openxmlformats.org/drawingml/2006/spreadsheetDrawing" xmlns:a="http://schemas.openxmlformats.org/drawingml/2006/main">
  <xdr:twoCellAnchor>
    <xdr:from>
      <xdr:col>16</xdr:col>
      <xdr:colOff>236220</xdr:colOff>
      <xdr:row>0</xdr:row>
      <xdr:rowOff>22860</xdr:rowOff>
    </xdr:from>
    <xdr:to>
      <xdr:col>17</xdr:col>
      <xdr:colOff>76200</xdr:colOff>
      <xdr:row>1</xdr:row>
      <xdr:rowOff>160020</xdr:rowOff>
    </xdr:to>
    <xdr:pic>
      <xdr:nvPicPr>
        <xdr:cNvPr id="705565" name="Picture 8">
          <a:extLst>
            <a:ext uri="{FF2B5EF4-FFF2-40B4-BE49-F238E27FC236}">
              <a16:creationId xmlns:a16="http://schemas.microsoft.com/office/drawing/2014/main" id="{6F92AAFB-FA1A-E2BB-84D7-A885AEA707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63640" y="22860"/>
          <a:ext cx="5715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12</xdr:col>
          <xdr:colOff>548640</xdr:colOff>
          <xdr:row>0</xdr:row>
          <xdr:rowOff>7620</xdr:rowOff>
        </xdr:from>
        <xdr:to>
          <xdr:col>14</xdr:col>
          <xdr:colOff>388620</xdr:colOff>
          <xdr:row>0</xdr:row>
          <xdr:rowOff>175260</xdr:rowOff>
        </xdr:to>
        <xdr:sp macro="" textlink="">
          <xdr:nvSpPr>
            <xdr:cNvPr id="705537" name="Button 1" hidden="1">
              <a:extLst>
                <a:ext uri="{63B3BB69-23CF-44E3-9099-C40C66FF867C}">
                  <a14:compatExt spid="_x0000_s705537"/>
                </a:ext>
                <a:ext uri="{FF2B5EF4-FFF2-40B4-BE49-F238E27FC236}">
                  <a16:creationId xmlns:a16="http://schemas.microsoft.com/office/drawing/2014/main" id="{A9D6148D-E01E-B490-2CBC-0E608426FA31}"/>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533400</xdr:colOff>
          <xdr:row>0</xdr:row>
          <xdr:rowOff>182880</xdr:rowOff>
        </xdr:from>
        <xdr:to>
          <xdr:col>14</xdr:col>
          <xdr:colOff>388620</xdr:colOff>
          <xdr:row>1</xdr:row>
          <xdr:rowOff>60960</xdr:rowOff>
        </xdr:to>
        <xdr:sp macro="" textlink="">
          <xdr:nvSpPr>
            <xdr:cNvPr id="705538" name="Button 2" hidden="1">
              <a:extLst>
                <a:ext uri="{63B3BB69-23CF-44E3-9099-C40C66FF867C}">
                  <a14:compatExt spid="_x0000_s705538"/>
                </a:ext>
                <a:ext uri="{FF2B5EF4-FFF2-40B4-BE49-F238E27FC236}">
                  <a16:creationId xmlns:a16="http://schemas.microsoft.com/office/drawing/2014/main" id="{7F5F921F-EC4D-5CA6-8B5F-83F03EE14F77}"/>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wsDr>
</file>

<file path=xl/drawings/drawing47.xml><?xml version="1.0" encoding="utf-8"?>
<xdr:wsDr xmlns:xdr="http://schemas.openxmlformats.org/drawingml/2006/spreadsheetDrawing" xmlns:a="http://schemas.openxmlformats.org/drawingml/2006/main">
  <xdr:twoCellAnchor>
    <xdr:from>
      <xdr:col>14</xdr:col>
      <xdr:colOff>205740</xdr:colOff>
      <xdr:row>0</xdr:row>
      <xdr:rowOff>45720</xdr:rowOff>
    </xdr:from>
    <xdr:to>
      <xdr:col>15</xdr:col>
      <xdr:colOff>381000</xdr:colOff>
      <xdr:row>1</xdr:row>
      <xdr:rowOff>129540</xdr:rowOff>
    </xdr:to>
    <xdr:pic>
      <xdr:nvPicPr>
        <xdr:cNvPr id="706587" name="Picture 5">
          <a:extLst>
            <a:ext uri="{FF2B5EF4-FFF2-40B4-BE49-F238E27FC236}">
              <a16:creationId xmlns:a16="http://schemas.microsoft.com/office/drawing/2014/main" id="{E000C01F-BFB8-A3E1-B029-0A6F73201D0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93580" y="45720"/>
          <a:ext cx="57912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9</xdr:col>
          <xdr:colOff>281940</xdr:colOff>
          <xdr:row>0</xdr:row>
          <xdr:rowOff>91440</xdr:rowOff>
        </xdr:from>
        <xdr:to>
          <xdr:col>12</xdr:col>
          <xdr:colOff>45720</xdr:colOff>
          <xdr:row>1</xdr:row>
          <xdr:rowOff>137160</xdr:rowOff>
        </xdr:to>
        <xdr:sp macro="" textlink="">
          <xdr:nvSpPr>
            <xdr:cNvPr id="706561" name="Button 1" hidden="1">
              <a:extLst>
                <a:ext uri="{63B3BB69-23CF-44E3-9099-C40C66FF867C}">
                  <a14:compatExt spid="_x0000_s706561"/>
                </a:ext>
                <a:ext uri="{FF2B5EF4-FFF2-40B4-BE49-F238E27FC236}">
                  <a16:creationId xmlns:a16="http://schemas.microsoft.com/office/drawing/2014/main" id="{5B3FE72E-674A-316D-ECAE-7343177BB2AF}"/>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hu-HU" sz="1000" b="0" i="0" u="none" strike="noStrike" baseline="0">
                  <a:solidFill>
                    <a:srgbClr val="000000"/>
                  </a:solidFill>
                  <a:latin typeface="Arial"/>
                  <a:cs typeface="Arial"/>
                </a:rPr>
                <a:t>Sorsolási rangsor </a:t>
              </a:r>
            </a:p>
            <a:p>
              <a:pPr algn="ctr" rtl="0">
                <a:defRPr sz="1000"/>
              </a:pPr>
              <a:r>
                <a:rPr lang="hu-HU" sz="1000" b="0" i="0" u="none" strike="noStrike" baseline="0">
                  <a:solidFill>
                    <a:srgbClr val="000000"/>
                  </a:solidFill>
                  <a:latin typeface="Arial"/>
                  <a:cs typeface="Arial"/>
                </a:rPr>
                <a:t>szerinti sorbarakás</a:t>
              </a:r>
            </a:p>
          </xdr:txBody>
        </xdr:sp>
        <xdr:clientData fPrintsWithSheet="0"/>
      </xdr:twoCellAnchor>
    </mc:Choice>
    <mc:Fallback/>
  </mc:AlternateContent>
</xdr:wsDr>
</file>

<file path=xl/drawings/drawing48.xml><?xml version="1.0" encoding="utf-8"?>
<xdr:wsDr xmlns:xdr="http://schemas.openxmlformats.org/drawingml/2006/spreadsheetDrawing" xmlns:a="http://schemas.openxmlformats.org/drawingml/2006/main">
  <xdr:twoCellAnchor>
    <xdr:from>
      <xdr:col>16</xdr:col>
      <xdr:colOff>266700</xdr:colOff>
      <xdr:row>0</xdr:row>
      <xdr:rowOff>30480</xdr:rowOff>
    </xdr:from>
    <xdr:to>
      <xdr:col>17</xdr:col>
      <xdr:colOff>106680</xdr:colOff>
      <xdr:row>2</xdr:row>
      <xdr:rowOff>0</xdr:rowOff>
    </xdr:to>
    <xdr:pic>
      <xdr:nvPicPr>
        <xdr:cNvPr id="707613" name="Picture 6">
          <a:extLst>
            <a:ext uri="{FF2B5EF4-FFF2-40B4-BE49-F238E27FC236}">
              <a16:creationId xmlns:a16="http://schemas.microsoft.com/office/drawing/2014/main" id="{6024FF15-EA24-116F-98A6-D123EEECAEB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87440" y="30480"/>
          <a:ext cx="5715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12</xdr:col>
          <xdr:colOff>510540</xdr:colOff>
          <xdr:row>0</xdr:row>
          <xdr:rowOff>7620</xdr:rowOff>
        </xdr:from>
        <xdr:to>
          <xdr:col>14</xdr:col>
          <xdr:colOff>350520</xdr:colOff>
          <xdr:row>0</xdr:row>
          <xdr:rowOff>175260</xdr:rowOff>
        </xdr:to>
        <xdr:sp macro="" textlink="">
          <xdr:nvSpPr>
            <xdr:cNvPr id="707585" name="Button 1" hidden="1">
              <a:extLst>
                <a:ext uri="{63B3BB69-23CF-44E3-9099-C40C66FF867C}">
                  <a14:compatExt spid="_x0000_s707585"/>
                </a:ext>
                <a:ext uri="{FF2B5EF4-FFF2-40B4-BE49-F238E27FC236}">
                  <a16:creationId xmlns:a16="http://schemas.microsoft.com/office/drawing/2014/main" id="{1A65C742-886A-0019-F0CF-349D3B8C1F31}"/>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707586" name="Button 2" hidden="1">
              <a:extLst>
                <a:ext uri="{63B3BB69-23CF-44E3-9099-C40C66FF867C}">
                  <a14:compatExt spid="_x0000_s707586"/>
                </a:ext>
                <a:ext uri="{FF2B5EF4-FFF2-40B4-BE49-F238E27FC236}">
                  <a16:creationId xmlns:a16="http://schemas.microsoft.com/office/drawing/2014/main" id="{8E21D71E-DDD6-1DF5-AC09-9BF2E2163977}"/>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wsDr>
</file>

<file path=xl/drawings/drawing49.xml><?xml version="1.0" encoding="utf-8"?>
<xdr:wsDr xmlns:xdr="http://schemas.openxmlformats.org/drawingml/2006/spreadsheetDrawing" xmlns:a="http://schemas.openxmlformats.org/drawingml/2006/main">
  <xdr:twoCellAnchor>
    <xdr:from>
      <xdr:col>16</xdr:col>
      <xdr:colOff>266700</xdr:colOff>
      <xdr:row>0</xdr:row>
      <xdr:rowOff>22860</xdr:rowOff>
    </xdr:from>
    <xdr:to>
      <xdr:col>17</xdr:col>
      <xdr:colOff>106680</xdr:colOff>
      <xdr:row>1</xdr:row>
      <xdr:rowOff>160020</xdr:rowOff>
    </xdr:to>
    <xdr:pic>
      <xdr:nvPicPr>
        <xdr:cNvPr id="708637" name="Picture 7">
          <a:extLst>
            <a:ext uri="{FF2B5EF4-FFF2-40B4-BE49-F238E27FC236}">
              <a16:creationId xmlns:a16="http://schemas.microsoft.com/office/drawing/2014/main" id="{D6D331E1-A02A-B146-C3B2-638FB5517D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72200" y="22860"/>
          <a:ext cx="5715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12</xdr:col>
          <xdr:colOff>510540</xdr:colOff>
          <xdr:row>0</xdr:row>
          <xdr:rowOff>7620</xdr:rowOff>
        </xdr:from>
        <xdr:to>
          <xdr:col>14</xdr:col>
          <xdr:colOff>350520</xdr:colOff>
          <xdr:row>0</xdr:row>
          <xdr:rowOff>175260</xdr:rowOff>
        </xdr:to>
        <xdr:sp macro="" textlink="">
          <xdr:nvSpPr>
            <xdr:cNvPr id="708609" name="Button 1" hidden="1">
              <a:extLst>
                <a:ext uri="{63B3BB69-23CF-44E3-9099-C40C66FF867C}">
                  <a14:compatExt spid="_x0000_s708609"/>
                </a:ext>
                <a:ext uri="{FF2B5EF4-FFF2-40B4-BE49-F238E27FC236}">
                  <a16:creationId xmlns:a16="http://schemas.microsoft.com/office/drawing/2014/main" id="{1A84DBD5-310E-A85F-8CA2-DDA218E4607B}"/>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708610" name="Button 2" hidden="1">
              <a:extLst>
                <a:ext uri="{63B3BB69-23CF-44E3-9099-C40C66FF867C}">
                  <a14:compatExt spid="_x0000_s708610"/>
                </a:ext>
                <a:ext uri="{FF2B5EF4-FFF2-40B4-BE49-F238E27FC236}">
                  <a16:creationId xmlns:a16="http://schemas.microsoft.com/office/drawing/2014/main" id="{A16E9919-EA53-003D-7CE2-4718DBCDF38E}"/>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11</xdr:col>
      <xdr:colOff>175260</xdr:colOff>
      <xdr:row>0</xdr:row>
      <xdr:rowOff>0</xdr:rowOff>
    </xdr:from>
    <xdr:to>
      <xdr:col>12</xdr:col>
      <xdr:colOff>381000</xdr:colOff>
      <xdr:row>2</xdr:row>
      <xdr:rowOff>7620</xdr:rowOff>
    </xdr:to>
    <xdr:pic>
      <xdr:nvPicPr>
        <xdr:cNvPr id="297049" name="Picture 1">
          <a:extLst>
            <a:ext uri="{FF2B5EF4-FFF2-40B4-BE49-F238E27FC236}">
              <a16:creationId xmlns:a16="http://schemas.microsoft.com/office/drawing/2014/main" id="{6198EA2C-2C75-F63E-49AC-64FFA1AB1CB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35980" y="0"/>
          <a:ext cx="792480" cy="487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16</xdr:col>
      <xdr:colOff>281940</xdr:colOff>
      <xdr:row>0</xdr:row>
      <xdr:rowOff>30480</xdr:rowOff>
    </xdr:from>
    <xdr:to>
      <xdr:col>18</xdr:col>
      <xdr:colOff>7620</xdr:colOff>
      <xdr:row>2</xdr:row>
      <xdr:rowOff>0</xdr:rowOff>
    </xdr:to>
    <xdr:pic>
      <xdr:nvPicPr>
        <xdr:cNvPr id="709661" name="Picture 7">
          <a:extLst>
            <a:ext uri="{FF2B5EF4-FFF2-40B4-BE49-F238E27FC236}">
              <a16:creationId xmlns:a16="http://schemas.microsoft.com/office/drawing/2014/main" id="{0D1E6699-373E-96D9-E238-4BF5B24DBB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88380" y="30480"/>
          <a:ext cx="5715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12</xdr:col>
          <xdr:colOff>510540</xdr:colOff>
          <xdr:row>0</xdr:row>
          <xdr:rowOff>7620</xdr:rowOff>
        </xdr:from>
        <xdr:to>
          <xdr:col>14</xdr:col>
          <xdr:colOff>350520</xdr:colOff>
          <xdr:row>0</xdr:row>
          <xdr:rowOff>175260</xdr:rowOff>
        </xdr:to>
        <xdr:sp macro="" textlink="">
          <xdr:nvSpPr>
            <xdr:cNvPr id="709633" name="Button 1" hidden="1">
              <a:extLst>
                <a:ext uri="{63B3BB69-23CF-44E3-9099-C40C66FF867C}">
                  <a14:compatExt spid="_x0000_s709633"/>
                </a:ext>
                <a:ext uri="{FF2B5EF4-FFF2-40B4-BE49-F238E27FC236}">
                  <a16:creationId xmlns:a16="http://schemas.microsoft.com/office/drawing/2014/main" id="{404E2C7C-ACD6-CBF9-851D-CA338BE677D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709634" name="Button 2" hidden="1">
              <a:extLst>
                <a:ext uri="{63B3BB69-23CF-44E3-9099-C40C66FF867C}">
                  <a14:compatExt spid="_x0000_s709634"/>
                </a:ext>
                <a:ext uri="{FF2B5EF4-FFF2-40B4-BE49-F238E27FC236}">
                  <a16:creationId xmlns:a16="http://schemas.microsoft.com/office/drawing/2014/main" id="{81679565-0E97-BB08-C431-2ED6D68E1869}"/>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wsDr>
</file>

<file path=xl/drawings/drawing51.xml><?xml version="1.0" encoding="utf-8"?>
<xdr:wsDr xmlns:xdr="http://schemas.openxmlformats.org/drawingml/2006/spreadsheetDrawing" xmlns:a="http://schemas.openxmlformats.org/drawingml/2006/main">
  <xdr:twoCellAnchor>
    <xdr:from>
      <xdr:col>12</xdr:col>
      <xdr:colOff>381000</xdr:colOff>
      <xdr:row>0</xdr:row>
      <xdr:rowOff>38100</xdr:rowOff>
    </xdr:from>
    <xdr:to>
      <xdr:col>14</xdr:col>
      <xdr:colOff>449580</xdr:colOff>
      <xdr:row>1</xdr:row>
      <xdr:rowOff>114300</xdr:rowOff>
    </xdr:to>
    <xdr:pic>
      <xdr:nvPicPr>
        <xdr:cNvPr id="710686" name="Picture 7">
          <a:extLst>
            <a:ext uri="{FF2B5EF4-FFF2-40B4-BE49-F238E27FC236}">
              <a16:creationId xmlns:a16="http://schemas.microsoft.com/office/drawing/2014/main" id="{E436582B-FB70-F196-E685-63ED63DB637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29500" y="38100"/>
          <a:ext cx="57912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5</xdr:col>
          <xdr:colOff>914400</xdr:colOff>
          <xdr:row>0</xdr:row>
          <xdr:rowOff>152400</xdr:rowOff>
        </xdr:from>
        <xdr:to>
          <xdr:col>11</xdr:col>
          <xdr:colOff>22860</xdr:colOff>
          <xdr:row>1</xdr:row>
          <xdr:rowOff>114300</xdr:rowOff>
        </xdr:to>
        <xdr:sp macro="" textlink="">
          <xdr:nvSpPr>
            <xdr:cNvPr id="710657" name="Button 1" hidden="1">
              <a:extLst>
                <a:ext uri="{63B3BB69-23CF-44E3-9099-C40C66FF867C}">
                  <a14:compatExt spid="_x0000_s710657"/>
                </a:ext>
                <a:ext uri="{FF2B5EF4-FFF2-40B4-BE49-F238E27FC236}">
                  <a16:creationId xmlns:a16="http://schemas.microsoft.com/office/drawing/2014/main" id="{AA669A03-F122-0809-172E-ABAC8DA1049F}"/>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wsDr>
</file>

<file path=xl/drawings/drawing52.xml><?xml version="1.0" encoding="utf-8"?>
<xdr:wsDr xmlns:xdr="http://schemas.openxmlformats.org/drawingml/2006/spreadsheetDrawing" xmlns:a="http://schemas.openxmlformats.org/drawingml/2006/main">
  <xdr:twoCellAnchor>
    <xdr:from>
      <xdr:col>16</xdr:col>
      <xdr:colOff>198120</xdr:colOff>
      <xdr:row>0</xdr:row>
      <xdr:rowOff>22860</xdr:rowOff>
    </xdr:from>
    <xdr:to>
      <xdr:col>17</xdr:col>
      <xdr:colOff>91440</xdr:colOff>
      <xdr:row>1</xdr:row>
      <xdr:rowOff>160020</xdr:rowOff>
    </xdr:to>
    <xdr:pic>
      <xdr:nvPicPr>
        <xdr:cNvPr id="711709" name="Picture 7">
          <a:extLst>
            <a:ext uri="{FF2B5EF4-FFF2-40B4-BE49-F238E27FC236}">
              <a16:creationId xmlns:a16="http://schemas.microsoft.com/office/drawing/2014/main" id="{8376EC4C-37B3-9248-CBAB-46C6DCCBF05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5520" y="22860"/>
          <a:ext cx="5715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12</xdr:col>
          <xdr:colOff>533400</xdr:colOff>
          <xdr:row>0</xdr:row>
          <xdr:rowOff>7620</xdr:rowOff>
        </xdr:from>
        <xdr:to>
          <xdr:col>14</xdr:col>
          <xdr:colOff>373380</xdr:colOff>
          <xdr:row>0</xdr:row>
          <xdr:rowOff>175260</xdr:rowOff>
        </xdr:to>
        <xdr:sp macro="" textlink="">
          <xdr:nvSpPr>
            <xdr:cNvPr id="711681" name="Button 1" hidden="1">
              <a:extLst>
                <a:ext uri="{63B3BB69-23CF-44E3-9099-C40C66FF867C}">
                  <a14:compatExt spid="_x0000_s711681"/>
                </a:ext>
                <a:ext uri="{FF2B5EF4-FFF2-40B4-BE49-F238E27FC236}">
                  <a16:creationId xmlns:a16="http://schemas.microsoft.com/office/drawing/2014/main" id="{980827D1-DFF9-5438-925B-586FC23198F7}"/>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711682" name="Button 2" hidden="1">
              <a:extLst>
                <a:ext uri="{63B3BB69-23CF-44E3-9099-C40C66FF867C}">
                  <a14:compatExt spid="_x0000_s711682"/>
                </a:ext>
                <a:ext uri="{FF2B5EF4-FFF2-40B4-BE49-F238E27FC236}">
                  <a16:creationId xmlns:a16="http://schemas.microsoft.com/office/drawing/2014/main" id="{70DE6534-B784-2602-B00B-14B7C60E1967}"/>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wsDr>
</file>

<file path=xl/drawings/drawing53.xml><?xml version="1.0" encoding="utf-8"?>
<xdr:wsDr xmlns:xdr="http://schemas.openxmlformats.org/drawingml/2006/spreadsheetDrawing" xmlns:a="http://schemas.openxmlformats.org/drawingml/2006/main">
  <xdr:twoCellAnchor>
    <xdr:from>
      <xdr:col>16</xdr:col>
      <xdr:colOff>251460</xdr:colOff>
      <xdr:row>0</xdr:row>
      <xdr:rowOff>7620</xdr:rowOff>
    </xdr:from>
    <xdr:to>
      <xdr:col>17</xdr:col>
      <xdr:colOff>91440</xdr:colOff>
      <xdr:row>1</xdr:row>
      <xdr:rowOff>144780</xdr:rowOff>
    </xdr:to>
    <xdr:pic>
      <xdr:nvPicPr>
        <xdr:cNvPr id="712733" name="Picture 7">
          <a:extLst>
            <a:ext uri="{FF2B5EF4-FFF2-40B4-BE49-F238E27FC236}">
              <a16:creationId xmlns:a16="http://schemas.microsoft.com/office/drawing/2014/main" id="{35E40A47-5B6A-CE34-84CD-5F3BE0BAB7A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70320" y="7620"/>
          <a:ext cx="5715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712705" name="Button 1" hidden="1">
              <a:extLst>
                <a:ext uri="{63B3BB69-23CF-44E3-9099-C40C66FF867C}">
                  <a14:compatExt spid="_x0000_s712705"/>
                </a:ext>
                <a:ext uri="{FF2B5EF4-FFF2-40B4-BE49-F238E27FC236}">
                  <a16:creationId xmlns:a16="http://schemas.microsoft.com/office/drawing/2014/main" id="{9FC220F6-574A-3818-AE81-4903582F1955}"/>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712706" name="Button 2" hidden="1">
              <a:extLst>
                <a:ext uri="{63B3BB69-23CF-44E3-9099-C40C66FF867C}">
                  <a14:compatExt spid="_x0000_s712706"/>
                </a:ext>
                <a:ext uri="{FF2B5EF4-FFF2-40B4-BE49-F238E27FC236}">
                  <a16:creationId xmlns:a16="http://schemas.microsoft.com/office/drawing/2014/main" id="{BA4AB5D5-FD1A-7A82-3186-99D8A3FEB393}"/>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wsDr>
</file>

<file path=xl/drawings/drawing54.xml><?xml version="1.0" encoding="utf-8"?>
<xdr:wsDr xmlns:xdr="http://schemas.openxmlformats.org/drawingml/2006/spreadsheetDrawing" xmlns:a="http://schemas.openxmlformats.org/drawingml/2006/main">
  <xdr:twoCellAnchor>
    <xdr:from>
      <xdr:col>14</xdr:col>
      <xdr:colOff>708660</xdr:colOff>
      <xdr:row>0</xdr:row>
      <xdr:rowOff>22860</xdr:rowOff>
    </xdr:from>
    <xdr:to>
      <xdr:col>17</xdr:col>
      <xdr:colOff>83820</xdr:colOff>
      <xdr:row>1</xdr:row>
      <xdr:rowOff>160020</xdr:rowOff>
    </xdr:to>
    <xdr:pic>
      <xdr:nvPicPr>
        <xdr:cNvPr id="713757" name="Picture 11">
          <a:extLst>
            <a:ext uri="{FF2B5EF4-FFF2-40B4-BE49-F238E27FC236}">
              <a16:creationId xmlns:a16="http://schemas.microsoft.com/office/drawing/2014/main" id="{E9351CDC-2A63-8BF2-29F1-A68A5B8D257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85560" y="22860"/>
          <a:ext cx="5715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713729" name="Button 1" hidden="1">
              <a:extLst>
                <a:ext uri="{63B3BB69-23CF-44E3-9099-C40C66FF867C}">
                  <a14:compatExt spid="_x0000_s713729"/>
                </a:ext>
                <a:ext uri="{FF2B5EF4-FFF2-40B4-BE49-F238E27FC236}">
                  <a16:creationId xmlns:a16="http://schemas.microsoft.com/office/drawing/2014/main" id="{762F6A65-42B1-313B-8C58-6903D7C9BB11}"/>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713730" name="Button 2" hidden="1">
              <a:extLst>
                <a:ext uri="{63B3BB69-23CF-44E3-9099-C40C66FF867C}">
                  <a14:compatExt spid="_x0000_s713730"/>
                </a:ext>
                <a:ext uri="{FF2B5EF4-FFF2-40B4-BE49-F238E27FC236}">
                  <a16:creationId xmlns:a16="http://schemas.microsoft.com/office/drawing/2014/main" id="{7BFFA61D-A58E-2B5D-3DA1-F725ACF25897}"/>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wsDr>
</file>

<file path=xl/drawings/drawing55.xml><?xml version="1.0" encoding="utf-8"?>
<xdr:wsDr xmlns:xdr="http://schemas.openxmlformats.org/drawingml/2006/spreadsheetDrawing" xmlns:a="http://schemas.openxmlformats.org/drawingml/2006/main">
  <xdr:twoCellAnchor>
    <xdr:from>
      <xdr:col>14</xdr:col>
      <xdr:colOff>419100</xdr:colOff>
      <xdr:row>0</xdr:row>
      <xdr:rowOff>30480</xdr:rowOff>
    </xdr:from>
    <xdr:to>
      <xdr:col>16</xdr:col>
      <xdr:colOff>487680</xdr:colOff>
      <xdr:row>1</xdr:row>
      <xdr:rowOff>106680</xdr:rowOff>
    </xdr:to>
    <xdr:pic>
      <xdr:nvPicPr>
        <xdr:cNvPr id="714781" name="Picture 21">
          <a:extLst>
            <a:ext uri="{FF2B5EF4-FFF2-40B4-BE49-F238E27FC236}">
              <a16:creationId xmlns:a16="http://schemas.microsoft.com/office/drawing/2014/main" id="{853ACF67-A4DA-35E0-358D-829D7D1B698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54240" y="30480"/>
          <a:ext cx="57912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7</xdr:col>
          <xdr:colOff>205740</xdr:colOff>
          <xdr:row>0</xdr:row>
          <xdr:rowOff>68580</xdr:rowOff>
        </xdr:from>
        <xdr:to>
          <xdr:col>14</xdr:col>
          <xdr:colOff>129540</xdr:colOff>
          <xdr:row>1</xdr:row>
          <xdr:rowOff>137160</xdr:rowOff>
        </xdr:to>
        <xdr:sp macro="" textlink="">
          <xdr:nvSpPr>
            <xdr:cNvPr id="714753" name="Button 1" hidden="1">
              <a:extLst>
                <a:ext uri="{63B3BB69-23CF-44E3-9099-C40C66FF867C}">
                  <a14:compatExt spid="_x0000_s714753"/>
                </a:ext>
                <a:ext uri="{FF2B5EF4-FFF2-40B4-BE49-F238E27FC236}">
                  <a16:creationId xmlns:a16="http://schemas.microsoft.com/office/drawing/2014/main" id="{8C81475B-B34F-E162-1C2F-4E07636419AB}"/>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wsDr>
</file>

<file path=xl/drawings/drawing56.xml><?xml version="1.0" encoding="utf-8"?>
<xdr:wsDr xmlns:xdr="http://schemas.openxmlformats.org/drawingml/2006/spreadsheetDrawing" xmlns:a="http://schemas.openxmlformats.org/drawingml/2006/main">
  <xdr:twoCellAnchor>
    <xdr:from>
      <xdr:col>11</xdr:col>
      <xdr:colOff>175260</xdr:colOff>
      <xdr:row>0</xdr:row>
      <xdr:rowOff>0</xdr:rowOff>
    </xdr:from>
    <xdr:to>
      <xdr:col>12</xdr:col>
      <xdr:colOff>381000</xdr:colOff>
      <xdr:row>2</xdr:row>
      <xdr:rowOff>7620</xdr:rowOff>
    </xdr:to>
    <xdr:pic>
      <xdr:nvPicPr>
        <xdr:cNvPr id="746522" name="Picture 3">
          <a:extLst>
            <a:ext uri="{FF2B5EF4-FFF2-40B4-BE49-F238E27FC236}">
              <a16:creationId xmlns:a16="http://schemas.microsoft.com/office/drawing/2014/main" id="{83ED6853-A6DE-05D8-2897-18536B7B65A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74080" y="0"/>
          <a:ext cx="792480" cy="487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xdr:twoCellAnchor>
    <xdr:from>
      <xdr:col>11</xdr:col>
      <xdr:colOff>175260</xdr:colOff>
      <xdr:row>0</xdr:row>
      <xdr:rowOff>0</xdr:rowOff>
    </xdr:from>
    <xdr:to>
      <xdr:col>12</xdr:col>
      <xdr:colOff>381000</xdr:colOff>
      <xdr:row>2</xdr:row>
      <xdr:rowOff>7620</xdr:rowOff>
    </xdr:to>
    <xdr:pic>
      <xdr:nvPicPr>
        <xdr:cNvPr id="747546" name="Picture 1">
          <a:extLst>
            <a:ext uri="{FF2B5EF4-FFF2-40B4-BE49-F238E27FC236}">
              <a16:creationId xmlns:a16="http://schemas.microsoft.com/office/drawing/2014/main" id="{02DDA817-6739-5C06-1181-706F78E6086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35980" y="0"/>
          <a:ext cx="792480" cy="487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xdr:twoCellAnchor>
    <xdr:from>
      <xdr:col>11</xdr:col>
      <xdr:colOff>175260</xdr:colOff>
      <xdr:row>0</xdr:row>
      <xdr:rowOff>0</xdr:rowOff>
    </xdr:from>
    <xdr:to>
      <xdr:col>12</xdr:col>
      <xdr:colOff>381000</xdr:colOff>
      <xdr:row>2</xdr:row>
      <xdr:rowOff>7620</xdr:rowOff>
    </xdr:to>
    <xdr:pic>
      <xdr:nvPicPr>
        <xdr:cNvPr id="748570" name="Picture 1">
          <a:extLst>
            <a:ext uri="{FF2B5EF4-FFF2-40B4-BE49-F238E27FC236}">
              <a16:creationId xmlns:a16="http://schemas.microsoft.com/office/drawing/2014/main" id="{1ADEDFC5-620B-86BB-C57C-871196AE832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0"/>
          <a:ext cx="792480" cy="487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xdr:twoCellAnchor>
    <xdr:from>
      <xdr:col>11</xdr:col>
      <xdr:colOff>175260</xdr:colOff>
      <xdr:row>0</xdr:row>
      <xdr:rowOff>0</xdr:rowOff>
    </xdr:from>
    <xdr:to>
      <xdr:col>12</xdr:col>
      <xdr:colOff>381000</xdr:colOff>
      <xdr:row>2</xdr:row>
      <xdr:rowOff>7620</xdr:rowOff>
    </xdr:to>
    <xdr:pic>
      <xdr:nvPicPr>
        <xdr:cNvPr id="749594" name="Picture 1">
          <a:extLst>
            <a:ext uri="{FF2B5EF4-FFF2-40B4-BE49-F238E27FC236}">
              <a16:creationId xmlns:a16="http://schemas.microsoft.com/office/drawing/2014/main" id="{02C714C7-C7E5-5991-21A7-54DA8DB91E9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0"/>
          <a:ext cx="792480" cy="487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11</xdr:col>
      <xdr:colOff>175260</xdr:colOff>
      <xdr:row>0</xdr:row>
      <xdr:rowOff>0</xdr:rowOff>
    </xdr:from>
    <xdr:to>
      <xdr:col>12</xdr:col>
      <xdr:colOff>381000</xdr:colOff>
      <xdr:row>2</xdr:row>
      <xdr:rowOff>7620</xdr:rowOff>
    </xdr:to>
    <xdr:pic>
      <xdr:nvPicPr>
        <xdr:cNvPr id="296027" name="Picture 3">
          <a:extLst>
            <a:ext uri="{FF2B5EF4-FFF2-40B4-BE49-F238E27FC236}">
              <a16:creationId xmlns:a16="http://schemas.microsoft.com/office/drawing/2014/main" id="{9077E649-8D60-CBA4-278B-5B0F9A6D2B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74080" y="0"/>
          <a:ext cx="792480" cy="487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xdr:from>
      <xdr:col>11</xdr:col>
      <xdr:colOff>175260</xdr:colOff>
      <xdr:row>0</xdr:row>
      <xdr:rowOff>0</xdr:rowOff>
    </xdr:from>
    <xdr:to>
      <xdr:col>12</xdr:col>
      <xdr:colOff>381000</xdr:colOff>
      <xdr:row>2</xdr:row>
      <xdr:rowOff>7620</xdr:rowOff>
    </xdr:to>
    <xdr:pic>
      <xdr:nvPicPr>
        <xdr:cNvPr id="750618" name="Picture 1">
          <a:extLst>
            <a:ext uri="{FF2B5EF4-FFF2-40B4-BE49-F238E27FC236}">
              <a16:creationId xmlns:a16="http://schemas.microsoft.com/office/drawing/2014/main" id="{97D69F45-8DAF-D758-CDEC-2E1AC079E3A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0"/>
          <a:ext cx="792480" cy="487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xdr:wsDr xmlns:xdr="http://schemas.openxmlformats.org/drawingml/2006/spreadsheetDrawing" xmlns:a="http://schemas.openxmlformats.org/drawingml/2006/main">
  <xdr:twoCellAnchor>
    <xdr:from>
      <xdr:col>11</xdr:col>
      <xdr:colOff>175260</xdr:colOff>
      <xdr:row>0</xdr:row>
      <xdr:rowOff>0</xdr:rowOff>
    </xdr:from>
    <xdr:to>
      <xdr:col>12</xdr:col>
      <xdr:colOff>381000</xdr:colOff>
      <xdr:row>2</xdr:row>
      <xdr:rowOff>7620</xdr:rowOff>
    </xdr:to>
    <xdr:pic>
      <xdr:nvPicPr>
        <xdr:cNvPr id="751642" name="Picture 1">
          <a:extLst>
            <a:ext uri="{FF2B5EF4-FFF2-40B4-BE49-F238E27FC236}">
              <a16:creationId xmlns:a16="http://schemas.microsoft.com/office/drawing/2014/main" id="{125EAFA0-9016-6539-FD9D-B82DF3CAB45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0"/>
          <a:ext cx="792480" cy="487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xdr:wsDr xmlns:xdr="http://schemas.openxmlformats.org/drawingml/2006/spreadsheetDrawing" xmlns:a="http://schemas.openxmlformats.org/drawingml/2006/main">
  <xdr:twoCellAnchor>
    <xdr:from>
      <xdr:col>16</xdr:col>
      <xdr:colOff>236220</xdr:colOff>
      <xdr:row>0</xdr:row>
      <xdr:rowOff>22860</xdr:rowOff>
    </xdr:from>
    <xdr:to>
      <xdr:col>17</xdr:col>
      <xdr:colOff>76200</xdr:colOff>
      <xdr:row>1</xdr:row>
      <xdr:rowOff>160020</xdr:rowOff>
    </xdr:to>
    <xdr:pic>
      <xdr:nvPicPr>
        <xdr:cNvPr id="715805" name="Picture 3">
          <a:extLst>
            <a:ext uri="{FF2B5EF4-FFF2-40B4-BE49-F238E27FC236}">
              <a16:creationId xmlns:a16="http://schemas.microsoft.com/office/drawing/2014/main" id="{FE9D4372-6740-751E-7FCF-F6311E2CEEB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63640" y="22860"/>
          <a:ext cx="5715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715777" name="Button 1" hidden="1">
              <a:extLst>
                <a:ext uri="{63B3BB69-23CF-44E3-9099-C40C66FF867C}">
                  <a14:compatExt spid="_x0000_s715777"/>
                </a:ext>
                <a:ext uri="{FF2B5EF4-FFF2-40B4-BE49-F238E27FC236}">
                  <a16:creationId xmlns:a16="http://schemas.microsoft.com/office/drawing/2014/main" id="{B578AE0B-2207-1ADB-15C7-65EEC33232F6}"/>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715778" name="Button 2" hidden="1">
              <a:extLst>
                <a:ext uri="{63B3BB69-23CF-44E3-9099-C40C66FF867C}">
                  <a14:compatExt spid="_x0000_s715778"/>
                </a:ext>
                <a:ext uri="{FF2B5EF4-FFF2-40B4-BE49-F238E27FC236}">
                  <a16:creationId xmlns:a16="http://schemas.microsoft.com/office/drawing/2014/main" id="{7CAD138A-7B4C-E2F1-FBBF-97AEA3B358FE}"/>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wsDr>
</file>

<file path=xl/drawings/drawing63.xml><?xml version="1.0" encoding="utf-8"?>
<xdr:wsDr xmlns:xdr="http://schemas.openxmlformats.org/drawingml/2006/spreadsheetDrawing" xmlns:a="http://schemas.openxmlformats.org/drawingml/2006/main">
  <xdr:twoCellAnchor>
    <xdr:from>
      <xdr:col>16</xdr:col>
      <xdr:colOff>236220</xdr:colOff>
      <xdr:row>0</xdr:row>
      <xdr:rowOff>22860</xdr:rowOff>
    </xdr:from>
    <xdr:to>
      <xdr:col>17</xdr:col>
      <xdr:colOff>76200</xdr:colOff>
      <xdr:row>1</xdr:row>
      <xdr:rowOff>160020</xdr:rowOff>
    </xdr:to>
    <xdr:pic>
      <xdr:nvPicPr>
        <xdr:cNvPr id="716829" name="Picture 9">
          <a:extLst>
            <a:ext uri="{FF2B5EF4-FFF2-40B4-BE49-F238E27FC236}">
              <a16:creationId xmlns:a16="http://schemas.microsoft.com/office/drawing/2014/main" id="{AA137B7C-7A1D-7F53-C445-4EFA0D76443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63640" y="22860"/>
          <a:ext cx="5715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716801" name="Button 1" hidden="1">
              <a:extLst>
                <a:ext uri="{63B3BB69-23CF-44E3-9099-C40C66FF867C}">
                  <a14:compatExt spid="_x0000_s716801"/>
                </a:ext>
                <a:ext uri="{FF2B5EF4-FFF2-40B4-BE49-F238E27FC236}">
                  <a16:creationId xmlns:a16="http://schemas.microsoft.com/office/drawing/2014/main" id="{9EA6504C-29F0-B4E2-B743-76FBF8B549C8}"/>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716802" name="Button 2" hidden="1">
              <a:extLst>
                <a:ext uri="{63B3BB69-23CF-44E3-9099-C40C66FF867C}">
                  <a14:compatExt spid="_x0000_s716802"/>
                </a:ext>
                <a:ext uri="{FF2B5EF4-FFF2-40B4-BE49-F238E27FC236}">
                  <a16:creationId xmlns:a16="http://schemas.microsoft.com/office/drawing/2014/main" id="{C0409F85-0AFF-DFD4-F2F0-E7F217604968}"/>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wsDr>
</file>

<file path=xl/drawings/drawing64.xml><?xml version="1.0" encoding="utf-8"?>
<xdr:wsDr xmlns:xdr="http://schemas.openxmlformats.org/drawingml/2006/spreadsheetDrawing" xmlns:a="http://schemas.openxmlformats.org/drawingml/2006/main">
  <xdr:twoCellAnchor>
    <xdr:from>
      <xdr:col>16</xdr:col>
      <xdr:colOff>236220</xdr:colOff>
      <xdr:row>0</xdr:row>
      <xdr:rowOff>22860</xdr:rowOff>
    </xdr:from>
    <xdr:to>
      <xdr:col>17</xdr:col>
      <xdr:colOff>76200</xdr:colOff>
      <xdr:row>1</xdr:row>
      <xdr:rowOff>160020</xdr:rowOff>
    </xdr:to>
    <xdr:pic>
      <xdr:nvPicPr>
        <xdr:cNvPr id="717853" name="Picture 7">
          <a:extLst>
            <a:ext uri="{FF2B5EF4-FFF2-40B4-BE49-F238E27FC236}">
              <a16:creationId xmlns:a16="http://schemas.microsoft.com/office/drawing/2014/main" id="{1C22327B-CB31-1F8E-7DA5-F402DD1E80D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63640" y="22860"/>
          <a:ext cx="5715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717825" name="Button 1" hidden="1">
              <a:extLst>
                <a:ext uri="{63B3BB69-23CF-44E3-9099-C40C66FF867C}">
                  <a14:compatExt spid="_x0000_s717825"/>
                </a:ext>
                <a:ext uri="{FF2B5EF4-FFF2-40B4-BE49-F238E27FC236}">
                  <a16:creationId xmlns:a16="http://schemas.microsoft.com/office/drawing/2014/main" id="{6EA1EF79-638A-6FD0-501E-E257CFBF4FAF}"/>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717826" name="Button 2" hidden="1">
              <a:extLst>
                <a:ext uri="{63B3BB69-23CF-44E3-9099-C40C66FF867C}">
                  <a14:compatExt spid="_x0000_s717826"/>
                </a:ext>
                <a:ext uri="{FF2B5EF4-FFF2-40B4-BE49-F238E27FC236}">
                  <a16:creationId xmlns:a16="http://schemas.microsoft.com/office/drawing/2014/main" id="{FAD91F38-F256-5D49-2E69-458C80F6CF0E}"/>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wsDr>
</file>

<file path=xl/drawings/drawing65.xml><?xml version="1.0" encoding="utf-8"?>
<xdr:wsDr xmlns:xdr="http://schemas.openxmlformats.org/drawingml/2006/spreadsheetDrawing" xmlns:a="http://schemas.openxmlformats.org/drawingml/2006/main">
  <xdr:twoCellAnchor>
    <xdr:from>
      <xdr:col>16</xdr:col>
      <xdr:colOff>236220</xdr:colOff>
      <xdr:row>0</xdr:row>
      <xdr:rowOff>22860</xdr:rowOff>
    </xdr:from>
    <xdr:to>
      <xdr:col>17</xdr:col>
      <xdr:colOff>76200</xdr:colOff>
      <xdr:row>1</xdr:row>
      <xdr:rowOff>160020</xdr:rowOff>
    </xdr:to>
    <xdr:pic>
      <xdr:nvPicPr>
        <xdr:cNvPr id="718877" name="Picture 8">
          <a:extLst>
            <a:ext uri="{FF2B5EF4-FFF2-40B4-BE49-F238E27FC236}">
              <a16:creationId xmlns:a16="http://schemas.microsoft.com/office/drawing/2014/main" id="{3BBECC7A-DD7C-589D-AB0A-04D1768E5CE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63640" y="22860"/>
          <a:ext cx="5715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12</xdr:col>
          <xdr:colOff>548640</xdr:colOff>
          <xdr:row>0</xdr:row>
          <xdr:rowOff>7620</xdr:rowOff>
        </xdr:from>
        <xdr:to>
          <xdr:col>14</xdr:col>
          <xdr:colOff>388620</xdr:colOff>
          <xdr:row>0</xdr:row>
          <xdr:rowOff>175260</xdr:rowOff>
        </xdr:to>
        <xdr:sp macro="" textlink="">
          <xdr:nvSpPr>
            <xdr:cNvPr id="718849" name="Button 1" hidden="1">
              <a:extLst>
                <a:ext uri="{63B3BB69-23CF-44E3-9099-C40C66FF867C}">
                  <a14:compatExt spid="_x0000_s718849"/>
                </a:ext>
                <a:ext uri="{FF2B5EF4-FFF2-40B4-BE49-F238E27FC236}">
                  <a16:creationId xmlns:a16="http://schemas.microsoft.com/office/drawing/2014/main" id="{058F6741-4026-D0EB-7E1C-FE1D2184E2DC}"/>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533400</xdr:colOff>
          <xdr:row>0</xdr:row>
          <xdr:rowOff>182880</xdr:rowOff>
        </xdr:from>
        <xdr:to>
          <xdr:col>14</xdr:col>
          <xdr:colOff>388620</xdr:colOff>
          <xdr:row>1</xdr:row>
          <xdr:rowOff>60960</xdr:rowOff>
        </xdr:to>
        <xdr:sp macro="" textlink="">
          <xdr:nvSpPr>
            <xdr:cNvPr id="718850" name="Button 2" hidden="1">
              <a:extLst>
                <a:ext uri="{63B3BB69-23CF-44E3-9099-C40C66FF867C}">
                  <a14:compatExt spid="_x0000_s718850"/>
                </a:ext>
                <a:ext uri="{FF2B5EF4-FFF2-40B4-BE49-F238E27FC236}">
                  <a16:creationId xmlns:a16="http://schemas.microsoft.com/office/drawing/2014/main" id="{E5B4BD74-D636-3730-5DE4-2632282D5B16}"/>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wsDr>
</file>

<file path=xl/drawings/drawing66.xml><?xml version="1.0" encoding="utf-8"?>
<xdr:wsDr xmlns:xdr="http://schemas.openxmlformats.org/drawingml/2006/spreadsheetDrawing" xmlns:a="http://schemas.openxmlformats.org/drawingml/2006/main">
  <xdr:twoCellAnchor>
    <xdr:from>
      <xdr:col>14</xdr:col>
      <xdr:colOff>205740</xdr:colOff>
      <xdr:row>0</xdr:row>
      <xdr:rowOff>45720</xdr:rowOff>
    </xdr:from>
    <xdr:to>
      <xdr:col>15</xdr:col>
      <xdr:colOff>381000</xdr:colOff>
      <xdr:row>1</xdr:row>
      <xdr:rowOff>129540</xdr:rowOff>
    </xdr:to>
    <xdr:pic>
      <xdr:nvPicPr>
        <xdr:cNvPr id="719899" name="Picture 5">
          <a:extLst>
            <a:ext uri="{FF2B5EF4-FFF2-40B4-BE49-F238E27FC236}">
              <a16:creationId xmlns:a16="http://schemas.microsoft.com/office/drawing/2014/main" id="{C318243A-7C91-331E-E4FA-F06B8C866D8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69680" y="45720"/>
          <a:ext cx="57912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9</xdr:col>
          <xdr:colOff>281940</xdr:colOff>
          <xdr:row>0</xdr:row>
          <xdr:rowOff>91440</xdr:rowOff>
        </xdr:from>
        <xdr:to>
          <xdr:col>12</xdr:col>
          <xdr:colOff>45720</xdr:colOff>
          <xdr:row>1</xdr:row>
          <xdr:rowOff>137160</xdr:rowOff>
        </xdr:to>
        <xdr:sp macro="" textlink="">
          <xdr:nvSpPr>
            <xdr:cNvPr id="719873" name="Button 1" hidden="1">
              <a:extLst>
                <a:ext uri="{63B3BB69-23CF-44E3-9099-C40C66FF867C}">
                  <a14:compatExt spid="_x0000_s719873"/>
                </a:ext>
                <a:ext uri="{FF2B5EF4-FFF2-40B4-BE49-F238E27FC236}">
                  <a16:creationId xmlns:a16="http://schemas.microsoft.com/office/drawing/2014/main" id="{80A329DC-6530-2C75-68F3-B687B091F354}"/>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hu-HU" sz="1000" b="0" i="0" u="none" strike="noStrike" baseline="0">
                  <a:solidFill>
                    <a:srgbClr val="000000"/>
                  </a:solidFill>
                  <a:latin typeface="Arial"/>
                  <a:cs typeface="Arial"/>
                </a:rPr>
                <a:t>Sorsolási rangsor </a:t>
              </a:r>
            </a:p>
            <a:p>
              <a:pPr algn="ctr" rtl="0">
                <a:defRPr sz="1000"/>
              </a:pPr>
              <a:r>
                <a:rPr lang="hu-HU" sz="1000" b="0" i="0" u="none" strike="noStrike" baseline="0">
                  <a:solidFill>
                    <a:srgbClr val="000000"/>
                  </a:solidFill>
                  <a:latin typeface="Arial"/>
                  <a:cs typeface="Arial"/>
                </a:rPr>
                <a:t>szerinti sorbarakás</a:t>
              </a:r>
            </a:p>
          </xdr:txBody>
        </xdr:sp>
        <xdr:clientData fPrintsWithSheet="0"/>
      </xdr:twoCellAnchor>
    </mc:Choice>
    <mc:Fallback/>
  </mc:AlternateContent>
</xdr:wsDr>
</file>

<file path=xl/drawings/drawing67.xml><?xml version="1.0" encoding="utf-8"?>
<xdr:wsDr xmlns:xdr="http://schemas.openxmlformats.org/drawingml/2006/spreadsheetDrawing" xmlns:a="http://schemas.openxmlformats.org/drawingml/2006/main">
  <xdr:twoCellAnchor>
    <xdr:from>
      <xdr:col>16</xdr:col>
      <xdr:colOff>266700</xdr:colOff>
      <xdr:row>0</xdr:row>
      <xdr:rowOff>30480</xdr:rowOff>
    </xdr:from>
    <xdr:to>
      <xdr:col>17</xdr:col>
      <xdr:colOff>106680</xdr:colOff>
      <xdr:row>2</xdr:row>
      <xdr:rowOff>0</xdr:rowOff>
    </xdr:to>
    <xdr:pic>
      <xdr:nvPicPr>
        <xdr:cNvPr id="720925" name="Picture 6">
          <a:extLst>
            <a:ext uri="{FF2B5EF4-FFF2-40B4-BE49-F238E27FC236}">
              <a16:creationId xmlns:a16="http://schemas.microsoft.com/office/drawing/2014/main" id="{01652413-072B-F092-426C-1C4D6C2DD71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87440" y="30480"/>
          <a:ext cx="5715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12</xdr:col>
          <xdr:colOff>510540</xdr:colOff>
          <xdr:row>0</xdr:row>
          <xdr:rowOff>7620</xdr:rowOff>
        </xdr:from>
        <xdr:to>
          <xdr:col>14</xdr:col>
          <xdr:colOff>350520</xdr:colOff>
          <xdr:row>0</xdr:row>
          <xdr:rowOff>175260</xdr:rowOff>
        </xdr:to>
        <xdr:sp macro="" textlink="">
          <xdr:nvSpPr>
            <xdr:cNvPr id="720897" name="Button 1" hidden="1">
              <a:extLst>
                <a:ext uri="{63B3BB69-23CF-44E3-9099-C40C66FF867C}">
                  <a14:compatExt spid="_x0000_s720897"/>
                </a:ext>
                <a:ext uri="{FF2B5EF4-FFF2-40B4-BE49-F238E27FC236}">
                  <a16:creationId xmlns:a16="http://schemas.microsoft.com/office/drawing/2014/main" id="{D7B51821-1576-2A46-1992-594F0A542EFC}"/>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720898" name="Button 2" hidden="1">
              <a:extLst>
                <a:ext uri="{63B3BB69-23CF-44E3-9099-C40C66FF867C}">
                  <a14:compatExt spid="_x0000_s720898"/>
                </a:ext>
                <a:ext uri="{FF2B5EF4-FFF2-40B4-BE49-F238E27FC236}">
                  <a16:creationId xmlns:a16="http://schemas.microsoft.com/office/drawing/2014/main" id="{8F4FBF8B-89A2-F73D-4FF2-EA0DC3A173E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wsDr>
</file>

<file path=xl/drawings/drawing68.xml><?xml version="1.0" encoding="utf-8"?>
<xdr:wsDr xmlns:xdr="http://schemas.openxmlformats.org/drawingml/2006/spreadsheetDrawing" xmlns:a="http://schemas.openxmlformats.org/drawingml/2006/main">
  <xdr:twoCellAnchor>
    <xdr:from>
      <xdr:col>16</xdr:col>
      <xdr:colOff>266700</xdr:colOff>
      <xdr:row>0</xdr:row>
      <xdr:rowOff>22860</xdr:rowOff>
    </xdr:from>
    <xdr:to>
      <xdr:col>17</xdr:col>
      <xdr:colOff>106680</xdr:colOff>
      <xdr:row>1</xdr:row>
      <xdr:rowOff>160020</xdr:rowOff>
    </xdr:to>
    <xdr:pic>
      <xdr:nvPicPr>
        <xdr:cNvPr id="721949" name="Picture 7">
          <a:extLst>
            <a:ext uri="{FF2B5EF4-FFF2-40B4-BE49-F238E27FC236}">
              <a16:creationId xmlns:a16="http://schemas.microsoft.com/office/drawing/2014/main" id="{DD728764-A98B-29CD-D6F8-D2B1BE11425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72200" y="22860"/>
          <a:ext cx="5715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12</xdr:col>
          <xdr:colOff>510540</xdr:colOff>
          <xdr:row>0</xdr:row>
          <xdr:rowOff>7620</xdr:rowOff>
        </xdr:from>
        <xdr:to>
          <xdr:col>14</xdr:col>
          <xdr:colOff>350520</xdr:colOff>
          <xdr:row>0</xdr:row>
          <xdr:rowOff>175260</xdr:rowOff>
        </xdr:to>
        <xdr:sp macro="" textlink="">
          <xdr:nvSpPr>
            <xdr:cNvPr id="721921" name="Button 1" hidden="1">
              <a:extLst>
                <a:ext uri="{63B3BB69-23CF-44E3-9099-C40C66FF867C}">
                  <a14:compatExt spid="_x0000_s721921"/>
                </a:ext>
                <a:ext uri="{FF2B5EF4-FFF2-40B4-BE49-F238E27FC236}">
                  <a16:creationId xmlns:a16="http://schemas.microsoft.com/office/drawing/2014/main" id="{191675C5-1371-D7EB-F6A1-DD50480F0931}"/>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721922" name="Button 2" hidden="1">
              <a:extLst>
                <a:ext uri="{63B3BB69-23CF-44E3-9099-C40C66FF867C}">
                  <a14:compatExt spid="_x0000_s721922"/>
                </a:ext>
                <a:ext uri="{FF2B5EF4-FFF2-40B4-BE49-F238E27FC236}">
                  <a16:creationId xmlns:a16="http://schemas.microsoft.com/office/drawing/2014/main" id="{7A551921-9E7E-79AF-7A5B-8206C6F2EEB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wsDr>
</file>

<file path=xl/drawings/drawing69.xml><?xml version="1.0" encoding="utf-8"?>
<xdr:wsDr xmlns:xdr="http://schemas.openxmlformats.org/drawingml/2006/spreadsheetDrawing" xmlns:a="http://schemas.openxmlformats.org/drawingml/2006/main">
  <xdr:twoCellAnchor>
    <xdr:from>
      <xdr:col>16</xdr:col>
      <xdr:colOff>281940</xdr:colOff>
      <xdr:row>0</xdr:row>
      <xdr:rowOff>30480</xdr:rowOff>
    </xdr:from>
    <xdr:to>
      <xdr:col>18</xdr:col>
      <xdr:colOff>7620</xdr:colOff>
      <xdr:row>2</xdr:row>
      <xdr:rowOff>0</xdr:rowOff>
    </xdr:to>
    <xdr:pic>
      <xdr:nvPicPr>
        <xdr:cNvPr id="722973" name="Picture 7">
          <a:extLst>
            <a:ext uri="{FF2B5EF4-FFF2-40B4-BE49-F238E27FC236}">
              <a16:creationId xmlns:a16="http://schemas.microsoft.com/office/drawing/2014/main" id="{BBE0AE6F-B0AB-FD68-3A14-2D0BBE5B6F3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88380" y="30480"/>
          <a:ext cx="5715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12</xdr:col>
          <xdr:colOff>510540</xdr:colOff>
          <xdr:row>0</xdr:row>
          <xdr:rowOff>7620</xdr:rowOff>
        </xdr:from>
        <xdr:to>
          <xdr:col>14</xdr:col>
          <xdr:colOff>350520</xdr:colOff>
          <xdr:row>0</xdr:row>
          <xdr:rowOff>175260</xdr:rowOff>
        </xdr:to>
        <xdr:sp macro="" textlink="">
          <xdr:nvSpPr>
            <xdr:cNvPr id="722945" name="Button 1" hidden="1">
              <a:extLst>
                <a:ext uri="{63B3BB69-23CF-44E3-9099-C40C66FF867C}">
                  <a14:compatExt spid="_x0000_s722945"/>
                </a:ext>
                <a:ext uri="{FF2B5EF4-FFF2-40B4-BE49-F238E27FC236}">
                  <a16:creationId xmlns:a16="http://schemas.microsoft.com/office/drawing/2014/main" id="{9ABB3D88-F0B8-FD54-1ADD-982E7EF69051}"/>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722946" name="Button 2" hidden="1">
              <a:extLst>
                <a:ext uri="{63B3BB69-23CF-44E3-9099-C40C66FF867C}">
                  <a14:compatExt spid="_x0000_s722946"/>
                </a:ext>
                <a:ext uri="{FF2B5EF4-FFF2-40B4-BE49-F238E27FC236}">
                  <a16:creationId xmlns:a16="http://schemas.microsoft.com/office/drawing/2014/main" id="{11D39BAB-48C1-C1F7-96DE-E14EDCC1DF92}"/>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11</xdr:col>
      <xdr:colOff>175260</xdr:colOff>
      <xdr:row>0</xdr:row>
      <xdr:rowOff>0</xdr:rowOff>
    </xdr:from>
    <xdr:to>
      <xdr:col>12</xdr:col>
      <xdr:colOff>381000</xdr:colOff>
      <xdr:row>2</xdr:row>
      <xdr:rowOff>7620</xdr:rowOff>
    </xdr:to>
    <xdr:pic>
      <xdr:nvPicPr>
        <xdr:cNvPr id="725018" name="Picture 1">
          <a:extLst>
            <a:ext uri="{FF2B5EF4-FFF2-40B4-BE49-F238E27FC236}">
              <a16:creationId xmlns:a16="http://schemas.microsoft.com/office/drawing/2014/main" id="{33BEBCD5-A54C-8788-F051-A3E8AF7456D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35980" y="0"/>
          <a:ext cx="792480" cy="487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11</xdr:col>
      <xdr:colOff>175260</xdr:colOff>
      <xdr:row>0</xdr:row>
      <xdr:rowOff>0</xdr:rowOff>
    </xdr:from>
    <xdr:to>
      <xdr:col>12</xdr:col>
      <xdr:colOff>381000</xdr:colOff>
      <xdr:row>2</xdr:row>
      <xdr:rowOff>7620</xdr:rowOff>
    </xdr:to>
    <xdr:pic>
      <xdr:nvPicPr>
        <xdr:cNvPr id="727066" name="Picture 1">
          <a:extLst>
            <a:ext uri="{FF2B5EF4-FFF2-40B4-BE49-F238E27FC236}">
              <a16:creationId xmlns:a16="http://schemas.microsoft.com/office/drawing/2014/main" id="{65C35173-D40D-52B2-23D0-085E9EAAD7A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0"/>
          <a:ext cx="792480" cy="487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11</xdr:col>
      <xdr:colOff>175260</xdr:colOff>
      <xdr:row>0</xdr:row>
      <xdr:rowOff>0</xdr:rowOff>
    </xdr:from>
    <xdr:to>
      <xdr:col>12</xdr:col>
      <xdr:colOff>381000</xdr:colOff>
      <xdr:row>2</xdr:row>
      <xdr:rowOff>7620</xdr:rowOff>
    </xdr:to>
    <xdr:pic>
      <xdr:nvPicPr>
        <xdr:cNvPr id="723994" name="Picture 3">
          <a:extLst>
            <a:ext uri="{FF2B5EF4-FFF2-40B4-BE49-F238E27FC236}">
              <a16:creationId xmlns:a16="http://schemas.microsoft.com/office/drawing/2014/main" id="{453A4FBD-64EE-E4A4-29CD-375B23115D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74080" y="0"/>
          <a:ext cx="792480" cy="487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0.xml"/><Relationship Id="rId1" Type="http://schemas.openxmlformats.org/officeDocument/2006/relationships/printerSettings" Target="../printerSettings/printerSettings9.bin"/><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14.xml.rels><?xml version="1.0" encoding="UTF-8" standalone="yes"?>
<Relationships xmlns="http://schemas.openxmlformats.org/package/2006/relationships"><Relationship Id="rId3" Type="http://schemas.openxmlformats.org/officeDocument/2006/relationships/ctrlProp" Target="../ctrlProps/ctrlProp4.xml"/><Relationship Id="rId2" Type="http://schemas.openxmlformats.org/officeDocument/2006/relationships/vmlDrawing" Target="../drawings/vmlDrawing3.vml"/><Relationship Id="rId1" Type="http://schemas.openxmlformats.org/officeDocument/2006/relationships/drawing" Target="../drawings/drawing11.xml"/><Relationship Id="rId5" Type="http://schemas.openxmlformats.org/officeDocument/2006/relationships/comments" Target="../comments1.xml"/><Relationship Id="rId4" Type="http://schemas.openxmlformats.org/officeDocument/2006/relationships/ctrlProp" Target="../ctrlProps/ctrlProp5.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7.xml"/><Relationship Id="rId1" Type="http://schemas.openxmlformats.org/officeDocument/2006/relationships/printerSettings" Target="../printerSettings/printerSettings15.bin"/><Relationship Id="rId6" Type="http://schemas.openxmlformats.org/officeDocument/2006/relationships/comments" Target="../comments2.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21.xml.rels><?xml version="1.0" encoding="UTF-8" standalone="yes"?>
<Relationships xmlns="http://schemas.openxmlformats.org/package/2006/relationships"><Relationship Id="rId3" Type="http://schemas.openxmlformats.org/officeDocument/2006/relationships/ctrlProp" Target="../ctrlProps/ctrlProp8.xml"/><Relationship Id="rId2" Type="http://schemas.openxmlformats.org/officeDocument/2006/relationships/vmlDrawing" Target="../drawings/vmlDrawing5.vml"/><Relationship Id="rId1" Type="http://schemas.openxmlformats.org/officeDocument/2006/relationships/drawing" Target="../drawings/drawing18.xml"/><Relationship Id="rId5" Type="http://schemas.openxmlformats.org/officeDocument/2006/relationships/comments" Target="../comments3.xml"/><Relationship Id="rId4" Type="http://schemas.openxmlformats.org/officeDocument/2006/relationships/ctrlProp" Target="../ctrlProps/ctrlProp9.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4.xml"/><Relationship Id="rId1" Type="http://schemas.openxmlformats.org/officeDocument/2006/relationships/printerSettings" Target="../printerSettings/printerSettings21.bin"/><Relationship Id="rId6" Type="http://schemas.openxmlformats.org/officeDocument/2006/relationships/comments" Target="../comments4.xml"/><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5.xml"/><Relationship Id="rId1" Type="http://schemas.openxmlformats.org/officeDocument/2006/relationships/printerSettings" Target="../printerSettings/printerSettings22.bin"/><Relationship Id="rId6" Type="http://schemas.openxmlformats.org/officeDocument/2006/relationships/comments" Target="../comments5.xml"/><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6.xml"/><Relationship Id="rId1" Type="http://schemas.openxmlformats.org/officeDocument/2006/relationships/printerSettings" Target="../printerSettings/printerSettings23.bin"/><Relationship Id="rId6" Type="http://schemas.openxmlformats.org/officeDocument/2006/relationships/comments" Target="../comments6.xml"/><Relationship Id="rId5" Type="http://schemas.openxmlformats.org/officeDocument/2006/relationships/ctrlProp" Target="../ctrlProps/ctrlProp15.xml"/><Relationship Id="rId4" Type="http://schemas.openxmlformats.org/officeDocument/2006/relationships/ctrlProp" Target="../ctrlProps/ctrlProp14.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7.xml"/><Relationship Id="rId1" Type="http://schemas.openxmlformats.org/officeDocument/2006/relationships/printerSettings" Target="../printerSettings/printerSettings24.bin"/><Relationship Id="rId6" Type="http://schemas.openxmlformats.org/officeDocument/2006/relationships/comments" Target="../comments7.xml"/><Relationship Id="rId5" Type="http://schemas.openxmlformats.org/officeDocument/2006/relationships/ctrlProp" Target="../ctrlProps/ctrlProp17.xml"/><Relationship Id="rId4" Type="http://schemas.openxmlformats.org/officeDocument/2006/relationships/ctrlProp" Target="../ctrlProps/ctrlProp16.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8.xml"/><Relationship Id="rId1" Type="http://schemas.openxmlformats.org/officeDocument/2006/relationships/printerSettings" Target="../printerSettings/printerSettings25.bin"/><Relationship Id="rId4" Type="http://schemas.openxmlformats.org/officeDocument/2006/relationships/ctrlProp" Target="../ctrlProps/ctrlProp18.xml"/></Relationships>
</file>

<file path=xl/worksheets/_rels/sheet32.xml.rels><?xml version="1.0" encoding="UTF-8" standalone="yes"?>
<Relationships xmlns="http://schemas.openxmlformats.org/package/2006/relationships"><Relationship Id="rId3" Type="http://schemas.openxmlformats.org/officeDocument/2006/relationships/ctrlProp" Target="../ctrlProps/ctrlProp19.xml"/><Relationship Id="rId2" Type="http://schemas.openxmlformats.org/officeDocument/2006/relationships/vmlDrawing" Target="../drawings/vmlDrawing11.vml"/><Relationship Id="rId1" Type="http://schemas.openxmlformats.org/officeDocument/2006/relationships/drawing" Target="../drawings/drawing29.xml"/><Relationship Id="rId5" Type="http://schemas.openxmlformats.org/officeDocument/2006/relationships/comments" Target="../comments8.xml"/><Relationship Id="rId4" Type="http://schemas.openxmlformats.org/officeDocument/2006/relationships/ctrlProp" Target="../ctrlProps/ctrlProp20.xml"/></Relationships>
</file>

<file path=xl/worksheets/_rels/sheet33.xml.rels><?xml version="1.0" encoding="UTF-8" standalone="yes"?>
<Relationships xmlns="http://schemas.openxmlformats.org/package/2006/relationships"><Relationship Id="rId3" Type="http://schemas.openxmlformats.org/officeDocument/2006/relationships/ctrlProp" Target="../ctrlProps/ctrlProp21.xml"/><Relationship Id="rId2" Type="http://schemas.openxmlformats.org/officeDocument/2006/relationships/vmlDrawing" Target="../drawings/vmlDrawing12.vml"/><Relationship Id="rId1" Type="http://schemas.openxmlformats.org/officeDocument/2006/relationships/drawing" Target="../drawings/drawing30.xml"/><Relationship Id="rId5" Type="http://schemas.openxmlformats.org/officeDocument/2006/relationships/comments" Target="../comments9.xml"/><Relationship Id="rId4" Type="http://schemas.openxmlformats.org/officeDocument/2006/relationships/ctrlProp" Target="../ctrlProps/ctrlProp22.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31.xml"/><Relationship Id="rId1" Type="http://schemas.openxmlformats.org/officeDocument/2006/relationships/printerSettings" Target="../printerSettings/printerSettings26.bin"/><Relationship Id="rId6" Type="http://schemas.openxmlformats.org/officeDocument/2006/relationships/comments" Target="../comments10.xml"/><Relationship Id="rId5" Type="http://schemas.openxmlformats.org/officeDocument/2006/relationships/ctrlProp" Target="../ctrlProps/ctrlProp24.xml"/><Relationship Id="rId4" Type="http://schemas.openxmlformats.org/officeDocument/2006/relationships/ctrlProp" Target="../ctrlProps/ctrlProp23.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32.xml"/><Relationship Id="rId1" Type="http://schemas.openxmlformats.org/officeDocument/2006/relationships/printerSettings" Target="../printerSettings/printerSettings27.bin"/><Relationship Id="rId5" Type="http://schemas.openxmlformats.org/officeDocument/2006/relationships/comments" Target="../comments11.xml"/><Relationship Id="rId4" Type="http://schemas.openxmlformats.org/officeDocument/2006/relationships/ctrlProp" Target="../ctrlProps/ctrlProp25.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33.xml"/><Relationship Id="rId1" Type="http://schemas.openxmlformats.org/officeDocument/2006/relationships/printerSettings" Target="../printerSettings/printerSettings28.bin"/><Relationship Id="rId6" Type="http://schemas.openxmlformats.org/officeDocument/2006/relationships/comments" Target="../comments12.xml"/><Relationship Id="rId5" Type="http://schemas.openxmlformats.org/officeDocument/2006/relationships/ctrlProp" Target="../ctrlProps/ctrlProp27.xml"/><Relationship Id="rId4" Type="http://schemas.openxmlformats.org/officeDocument/2006/relationships/ctrlProp" Target="../ctrlProps/ctrlProp26.xml"/></Relationships>
</file>

<file path=xl/worksheets/_rels/sheet37.xml.rels><?xml version="1.0" encoding="UTF-8" standalone="yes"?>
<Relationships xmlns="http://schemas.openxmlformats.org/package/2006/relationships"><Relationship Id="rId3" Type="http://schemas.openxmlformats.org/officeDocument/2006/relationships/ctrlProp" Target="../ctrlProps/ctrlProp28.xml"/><Relationship Id="rId2" Type="http://schemas.openxmlformats.org/officeDocument/2006/relationships/vmlDrawing" Target="../drawings/vmlDrawing16.vml"/><Relationship Id="rId1" Type="http://schemas.openxmlformats.org/officeDocument/2006/relationships/drawing" Target="../drawings/drawing34.xml"/><Relationship Id="rId5" Type="http://schemas.openxmlformats.org/officeDocument/2006/relationships/comments" Target="../comments13.xml"/><Relationship Id="rId4" Type="http://schemas.openxmlformats.org/officeDocument/2006/relationships/ctrlProp" Target="../ctrlProps/ctrlProp29.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5.xml"/><Relationship Id="rId1" Type="http://schemas.openxmlformats.org/officeDocument/2006/relationships/printerSettings" Target="../printerSettings/printerSettings29.bin"/><Relationship Id="rId6" Type="http://schemas.openxmlformats.org/officeDocument/2006/relationships/comments" Target="../comments14.xml"/><Relationship Id="rId5" Type="http://schemas.openxmlformats.org/officeDocument/2006/relationships/ctrlProp" Target="../ctrlProps/ctrlProp31.xml"/><Relationship Id="rId4" Type="http://schemas.openxmlformats.org/officeDocument/2006/relationships/ctrlProp" Target="../ctrlProps/ctrlProp30.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36.xml"/><Relationship Id="rId1" Type="http://schemas.openxmlformats.org/officeDocument/2006/relationships/printerSettings" Target="../printerSettings/printerSettings30.bin"/><Relationship Id="rId5" Type="http://schemas.openxmlformats.org/officeDocument/2006/relationships/comments" Target="../comments15.xml"/><Relationship Id="rId4" Type="http://schemas.openxmlformats.org/officeDocument/2006/relationships/ctrlProp" Target="../ctrlProps/ctrlProp32.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43.xml"/><Relationship Id="rId1" Type="http://schemas.openxmlformats.org/officeDocument/2006/relationships/printerSettings" Target="../printerSettings/printerSettings37.bin"/><Relationship Id="rId6" Type="http://schemas.openxmlformats.org/officeDocument/2006/relationships/comments" Target="../comments16.xml"/><Relationship Id="rId5" Type="http://schemas.openxmlformats.org/officeDocument/2006/relationships/ctrlProp" Target="../ctrlProps/ctrlProp34.xml"/><Relationship Id="rId4" Type="http://schemas.openxmlformats.org/officeDocument/2006/relationships/ctrlProp" Target="../ctrlProps/ctrlProp33.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44.xml"/><Relationship Id="rId1" Type="http://schemas.openxmlformats.org/officeDocument/2006/relationships/printerSettings" Target="../printerSettings/printerSettings38.bin"/><Relationship Id="rId6" Type="http://schemas.openxmlformats.org/officeDocument/2006/relationships/comments" Target="../comments17.xml"/><Relationship Id="rId5" Type="http://schemas.openxmlformats.org/officeDocument/2006/relationships/ctrlProp" Target="../ctrlProps/ctrlProp36.xml"/><Relationship Id="rId4" Type="http://schemas.openxmlformats.org/officeDocument/2006/relationships/ctrlProp" Target="../ctrlProps/ctrlProp35.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45.xml"/><Relationship Id="rId1" Type="http://schemas.openxmlformats.org/officeDocument/2006/relationships/printerSettings" Target="../printerSettings/printerSettings39.bin"/><Relationship Id="rId6" Type="http://schemas.openxmlformats.org/officeDocument/2006/relationships/comments" Target="../comments18.xml"/><Relationship Id="rId5" Type="http://schemas.openxmlformats.org/officeDocument/2006/relationships/ctrlProp" Target="../ctrlProps/ctrlProp38.xml"/><Relationship Id="rId4" Type="http://schemas.openxmlformats.org/officeDocument/2006/relationships/ctrlProp" Target="../ctrlProps/ctrlProp37.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46.xml"/><Relationship Id="rId1" Type="http://schemas.openxmlformats.org/officeDocument/2006/relationships/printerSettings" Target="../printerSettings/printerSettings40.bin"/><Relationship Id="rId6" Type="http://schemas.openxmlformats.org/officeDocument/2006/relationships/comments" Target="../comments19.xml"/><Relationship Id="rId5" Type="http://schemas.openxmlformats.org/officeDocument/2006/relationships/ctrlProp" Target="../ctrlProps/ctrlProp40.xml"/><Relationship Id="rId4" Type="http://schemas.openxmlformats.org/officeDocument/2006/relationships/ctrlProp" Target="../ctrlProps/ctrlProp39.xm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47.xml"/><Relationship Id="rId1" Type="http://schemas.openxmlformats.org/officeDocument/2006/relationships/printerSettings" Target="../printerSettings/printerSettings41.bin"/><Relationship Id="rId4" Type="http://schemas.openxmlformats.org/officeDocument/2006/relationships/ctrlProp" Target="../ctrlProps/ctrlProp41.xml"/></Relationships>
</file>

<file path=xl/worksheets/_rels/sheet51.xml.rels><?xml version="1.0" encoding="UTF-8" standalone="yes"?>
<Relationships xmlns="http://schemas.openxmlformats.org/package/2006/relationships"><Relationship Id="rId3" Type="http://schemas.openxmlformats.org/officeDocument/2006/relationships/ctrlProp" Target="../ctrlProps/ctrlProp42.xml"/><Relationship Id="rId2" Type="http://schemas.openxmlformats.org/officeDocument/2006/relationships/vmlDrawing" Target="../drawings/vmlDrawing24.vml"/><Relationship Id="rId1" Type="http://schemas.openxmlformats.org/officeDocument/2006/relationships/drawing" Target="../drawings/drawing48.xml"/><Relationship Id="rId5" Type="http://schemas.openxmlformats.org/officeDocument/2006/relationships/comments" Target="../comments20.xml"/><Relationship Id="rId4" Type="http://schemas.openxmlformats.org/officeDocument/2006/relationships/ctrlProp" Target="../ctrlProps/ctrlProp43.xml"/></Relationships>
</file>

<file path=xl/worksheets/_rels/sheet52.xml.rels><?xml version="1.0" encoding="UTF-8" standalone="yes"?>
<Relationships xmlns="http://schemas.openxmlformats.org/package/2006/relationships"><Relationship Id="rId3" Type="http://schemas.openxmlformats.org/officeDocument/2006/relationships/ctrlProp" Target="../ctrlProps/ctrlProp44.xml"/><Relationship Id="rId2" Type="http://schemas.openxmlformats.org/officeDocument/2006/relationships/vmlDrawing" Target="../drawings/vmlDrawing25.vml"/><Relationship Id="rId1" Type="http://schemas.openxmlformats.org/officeDocument/2006/relationships/drawing" Target="../drawings/drawing49.xml"/><Relationship Id="rId5" Type="http://schemas.openxmlformats.org/officeDocument/2006/relationships/comments" Target="../comments21.xml"/><Relationship Id="rId4" Type="http://schemas.openxmlformats.org/officeDocument/2006/relationships/ctrlProp" Target="../ctrlProps/ctrlProp45.xml"/></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50.xml"/><Relationship Id="rId1" Type="http://schemas.openxmlformats.org/officeDocument/2006/relationships/printerSettings" Target="../printerSettings/printerSettings42.bin"/><Relationship Id="rId6" Type="http://schemas.openxmlformats.org/officeDocument/2006/relationships/comments" Target="../comments22.xml"/><Relationship Id="rId5" Type="http://schemas.openxmlformats.org/officeDocument/2006/relationships/ctrlProp" Target="../ctrlProps/ctrlProp47.xml"/><Relationship Id="rId4" Type="http://schemas.openxmlformats.org/officeDocument/2006/relationships/ctrlProp" Target="../ctrlProps/ctrlProp46.xm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51.xml"/><Relationship Id="rId1" Type="http://schemas.openxmlformats.org/officeDocument/2006/relationships/printerSettings" Target="../printerSettings/printerSettings43.bin"/><Relationship Id="rId5" Type="http://schemas.openxmlformats.org/officeDocument/2006/relationships/comments" Target="../comments23.xml"/><Relationship Id="rId4" Type="http://schemas.openxmlformats.org/officeDocument/2006/relationships/ctrlProp" Target="../ctrlProps/ctrlProp48.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52.xml"/><Relationship Id="rId1" Type="http://schemas.openxmlformats.org/officeDocument/2006/relationships/printerSettings" Target="../printerSettings/printerSettings44.bin"/><Relationship Id="rId6" Type="http://schemas.openxmlformats.org/officeDocument/2006/relationships/comments" Target="../comments24.xml"/><Relationship Id="rId5" Type="http://schemas.openxmlformats.org/officeDocument/2006/relationships/ctrlProp" Target="../ctrlProps/ctrlProp50.xml"/><Relationship Id="rId4" Type="http://schemas.openxmlformats.org/officeDocument/2006/relationships/ctrlProp" Target="../ctrlProps/ctrlProp49.xml"/></Relationships>
</file>

<file path=xl/worksheets/_rels/sheet56.xml.rels><?xml version="1.0" encoding="UTF-8" standalone="yes"?>
<Relationships xmlns="http://schemas.openxmlformats.org/package/2006/relationships"><Relationship Id="rId3" Type="http://schemas.openxmlformats.org/officeDocument/2006/relationships/ctrlProp" Target="../ctrlProps/ctrlProp51.xml"/><Relationship Id="rId2" Type="http://schemas.openxmlformats.org/officeDocument/2006/relationships/vmlDrawing" Target="../drawings/vmlDrawing29.vml"/><Relationship Id="rId1" Type="http://schemas.openxmlformats.org/officeDocument/2006/relationships/drawing" Target="../drawings/drawing53.xml"/><Relationship Id="rId5" Type="http://schemas.openxmlformats.org/officeDocument/2006/relationships/comments" Target="../comments25.xml"/><Relationship Id="rId4" Type="http://schemas.openxmlformats.org/officeDocument/2006/relationships/ctrlProp" Target="../ctrlProps/ctrlProp52.x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54.xml"/><Relationship Id="rId1" Type="http://schemas.openxmlformats.org/officeDocument/2006/relationships/printerSettings" Target="../printerSettings/printerSettings45.bin"/><Relationship Id="rId6" Type="http://schemas.openxmlformats.org/officeDocument/2006/relationships/comments" Target="../comments26.xml"/><Relationship Id="rId5" Type="http://schemas.openxmlformats.org/officeDocument/2006/relationships/ctrlProp" Target="../ctrlProps/ctrlProp54.xml"/><Relationship Id="rId4" Type="http://schemas.openxmlformats.org/officeDocument/2006/relationships/ctrlProp" Target="../ctrlProps/ctrlProp53.x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55.xml"/><Relationship Id="rId1" Type="http://schemas.openxmlformats.org/officeDocument/2006/relationships/printerSettings" Target="../printerSettings/printerSettings46.bin"/><Relationship Id="rId5" Type="http://schemas.openxmlformats.org/officeDocument/2006/relationships/comments" Target="../comments27.xml"/><Relationship Id="rId4" Type="http://schemas.openxmlformats.org/officeDocument/2006/relationships/ctrlProp" Target="../ctrlProps/ctrlProp55.xm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8.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9.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0.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1.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52.bin"/></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62.xml"/><Relationship Id="rId1" Type="http://schemas.openxmlformats.org/officeDocument/2006/relationships/printerSettings" Target="../printerSettings/printerSettings53.bin"/><Relationship Id="rId6" Type="http://schemas.openxmlformats.org/officeDocument/2006/relationships/comments" Target="../comments28.xml"/><Relationship Id="rId5" Type="http://schemas.openxmlformats.org/officeDocument/2006/relationships/ctrlProp" Target="../ctrlProps/ctrlProp57.xml"/><Relationship Id="rId4" Type="http://schemas.openxmlformats.org/officeDocument/2006/relationships/ctrlProp" Target="../ctrlProps/ctrlProp56.xml"/></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63.xml"/><Relationship Id="rId1" Type="http://schemas.openxmlformats.org/officeDocument/2006/relationships/printerSettings" Target="../printerSettings/printerSettings54.bin"/><Relationship Id="rId6" Type="http://schemas.openxmlformats.org/officeDocument/2006/relationships/comments" Target="../comments29.xml"/><Relationship Id="rId5" Type="http://schemas.openxmlformats.org/officeDocument/2006/relationships/ctrlProp" Target="../ctrlProps/ctrlProp59.xml"/><Relationship Id="rId4" Type="http://schemas.openxmlformats.org/officeDocument/2006/relationships/ctrlProp" Target="../ctrlProps/ctrlProp58.xml"/></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64.xml"/><Relationship Id="rId1" Type="http://schemas.openxmlformats.org/officeDocument/2006/relationships/printerSettings" Target="../printerSettings/printerSettings55.bin"/><Relationship Id="rId6" Type="http://schemas.openxmlformats.org/officeDocument/2006/relationships/comments" Target="../comments30.xml"/><Relationship Id="rId5" Type="http://schemas.openxmlformats.org/officeDocument/2006/relationships/ctrlProp" Target="../ctrlProps/ctrlProp61.xml"/><Relationship Id="rId4" Type="http://schemas.openxmlformats.org/officeDocument/2006/relationships/ctrlProp" Target="../ctrlProps/ctrlProp60.xml"/></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65.xml"/><Relationship Id="rId1" Type="http://schemas.openxmlformats.org/officeDocument/2006/relationships/printerSettings" Target="../printerSettings/printerSettings56.bin"/><Relationship Id="rId6" Type="http://schemas.openxmlformats.org/officeDocument/2006/relationships/comments" Target="../comments31.xml"/><Relationship Id="rId5" Type="http://schemas.openxmlformats.org/officeDocument/2006/relationships/ctrlProp" Target="../ctrlProps/ctrlProp63.xml"/><Relationship Id="rId4" Type="http://schemas.openxmlformats.org/officeDocument/2006/relationships/ctrlProp" Target="../ctrlProps/ctrlProp62.xml"/></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66.xml"/><Relationship Id="rId1" Type="http://schemas.openxmlformats.org/officeDocument/2006/relationships/printerSettings" Target="../printerSettings/printerSettings57.bin"/><Relationship Id="rId4" Type="http://schemas.openxmlformats.org/officeDocument/2006/relationships/ctrlProp" Target="../ctrlProps/ctrlProp6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70.xml.rels><?xml version="1.0" encoding="UTF-8" standalone="yes"?>
<Relationships xmlns="http://schemas.openxmlformats.org/package/2006/relationships"><Relationship Id="rId3" Type="http://schemas.openxmlformats.org/officeDocument/2006/relationships/ctrlProp" Target="../ctrlProps/ctrlProp65.xml"/><Relationship Id="rId2" Type="http://schemas.openxmlformats.org/officeDocument/2006/relationships/vmlDrawing" Target="../drawings/vmlDrawing37.vml"/><Relationship Id="rId1" Type="http://schemas.openxmlformats.org/officeDocument/2006/relationships/drawing" Target="../drawings/drawing67.xml"/><Relationship Id="rId5" Type="http://schemas.openxmlformats.org/officeDocument/2006/relationships/comments" Target="../comments32.xml"/><Relationship Id="rId4" Type="http://schemas.openxmlformats.org/officeDocument/2006/relationships/ctrlProp" Target="../ctrlProps/ctrlProp66.xml"/></Relationships>
</file>

<file path=xl/worksheets/_rels/sheet71.xml.rels><?xml version="1.0" encoding="UTF-8" standalone="yes"?>
<Relationships xmlns="http://schemas.openxmlformats.org/package/2006/relationships"><Relationship Id="rId3" Type="http://schemas.openxmlformats.org/officeDocument/2006/relationships/ctrlProp" Target="../ctrlProps/ctrlProp67.xml"/><Relationship Id="rId2" Type="http://schemas.openxmlformats.org/officeDocument/2006/relationships/vmlDrawing" Target="../drawings/vmlDrawing38.vml"/><Relationship Id="rId1" Type="http://schemas.openxmlformats.org/officeDocument/2006/relationships/drawing" Target="../drawings/drawing68.xml"/><Relationship Id="rId5" Type="http://schemas.openxmlformats.org/officeDocument/2006/relationships/comments" Target="../comments33.xml"/><Relationship Id="rId4" Type="http://schemas.openxmlformats.org/officeDocument/2006/relationships/ctrlProp" Target="../ctrlProps/ctrlProp68.xml"/></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69.xml"/><Relationship Id="rId1" Type="http://schemas.openxmlformats.org/officeDocument/2006/relationships/printerSettings" Target="../printerSettings/printerSettings58.bin"/><Relationship Id="rId6" Type="http://schemas.openxmlformats.org/officeDocument/2006/relationships/comments" Target="../comments34.xml"/><Relationship Id="rId5" Type="http://schemas.openxmlformats.org/officeDocument/2006/relationships/ctrlProp" Target="../ctrlProps/ctrlProp70.xml"/><Relationship Id="rId4" Type="http://schemas.openxmlformats.org/officeDocument/2006/relationships/ctrlProp" Target="../ctrlProps/ctrlProp69.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4EBFB3-6561-4D0E-B70E-18F08F1235E6}">
  <sheetPr codeName="Sheet1"/>
  <dimension ref="A1:G18"/>
  <sheetViews>
    <sheetView showGridLines="0" showZeros="0" workbookViewId="0">
      <selection activeCell="E14" sqref="E14"/>
    </sheetView>
  </sheetViews>
  <sheetFormatPr defaultRowHeight="13.2" x14ac:dyDescent="0.25"/>
  <cols>
    <col min="1" max="4" width="19.109375" customWidth="1"/>
    <col min="5" max="5" width="19.109375" style="1" customWidth="1"/>
  </cols>
  <sheetData>
    <row r="1" spans="1:7" s="2" customFormat="1" ht="49.5" customHeight="1" thickBot="1" x14ac:dyDescent="0.3">
      <c r="A1" s="375" t="s">
        <v>207</v>
      </c>
      <c r="B1" s="3"/>
      <c r="C1" s="3"/>
      <c r="D1" s="376"/>
      <c r="E1" s="4"/>
      <c r="F1" s="5"/>
      <c r="G1" s="5"/>
    </row>
    <row r="2" spans="1:7" s="6" customFormat="1" ht="36.75" customHeight="1" thickBot="1" x14ac:dyDescent="0.3">
      <c r="A2" s="7" t="s">
        <v>75</v>
      </c>
      <c r="B2" s="8"/>
      <c r="C2" s="8"/>
      <c r="D2" s="8"/>
      <c r="E2" s="9"/>
      <c r="F2" s="10"/>
      <c r="G2" s="10"/>
    </row>
    <row r="3" spans="1:7" s="2" customFormat="1" ht="6" customHeight="1" thickBot="1" x14ac:dyDescent="0.3">
      <c r="A3" s="12"/>
      <c r="B3" s="13"/>
      <c r="C3" s="13"/>
      <c r="D3" s="13"/>
      <c r="E3" s="14"/>
      <c r="F3" s="5"/>
      <c r="G3" s="5"/>
    </row>
    <row r="4" spans="1:7" s="2" customFormat="1" ht="20.25" customHeight="1" thickBot="1" x14ac:dyDescent="0.3">
      <c r="A4" s="15" t="s">
        <v>76</v>
      </c>
      <c r="B4" s="16"/>
      <c r="C4" s="16"/>
      <c r="D4" s="16"/>
      <c r="E4" s="17"/>
      <c r="F4" s="5"/>
      <c r="G4" s="5"/>
    </row>
    <row r="5" spans="1:7" s="18" customFormat="1" ht="15" customHeight="1" x14ac:dyDescent="0.25">
      <c r="A5" s="438" t="s">
        <v>77</v>
      </c>
      <c r="B5" s="21"/>
      <c r="C5" s="21"/>
      <c r="D5" s="21"/>
      <c r="E5" s="692"/>
      <c r="F5" s="24"/>
      <c r="G5" s="25"/>
    </row>
    <row r="6" spans="1:7" s="2" customFormat="1" ht="24.6" x14ac:dyDescent="0.25">
      <c r="A6" s="795" t="s">
        <v>229</v>
      </c>
      <c r="B6" s="693"/>
      <c r="C6" s="26"/>
      <c r="D6" s="27"/>
      <c r="E6" s="28"/>
      <c r="F6" s="5"/>
      <c r="G6" s="5"/>
    </row>
    <row r="7" spans="1:7" s="18" customFormat="1" ht="15" customHeight="1" x14ac:dyDescent="0.25">
      <c r="A7" s="659" t="s">
        <v>208</v>
      </c>
      <c r="B7" s="659" t="s">
        <v>209</v>
      </c>
      <c r="C7" s="659" t="s">
        <v>210</v>
      </c>
      <c r="D7" s="659" t="s">
        <v>211</v>
      </c>
      <c r="E7" s="659" t="s">
        <v>212</v>
      </c>
      <c r="F7" s="24"/>
      <c r="G7" s="25"/>
    </row>
    <row r="8" spans="1:7" s="2" customFormat="1" ht="16.5" customHeight="1" x14ac:dyDescent="0.25">
      <c r="A8" s="488"/>
      <c r="B8" s="488"/>
      <c r="C8" s="488"/>
      <c r="D8" s="488"/>
      <c r="E8" s="488"/>
      <c r="F8" s="5"/>
      <c r="G8" s="5"/>
    </row>
    <row r="9" spans="1:7" s="2" customFormat="1" ht="15" customHeight="1" x14ac:dyDescent="0.25">
      <c r="A9" s="438" t="s">
        <v>78</v>
      </c>
      <c r="B9" s="21"/>
      <c r="C9" s="439" t="s">
        <v>79</v>
      </c>
      <c r="D9" s="439"/>
      <c r="E9" s="440" t="s">
        <v>80</v>
      </c>
      <c r="F9" s="5"/>
      <c r="G9" s="5"/>
    </row>
    <row r="10" spans="1:7" s="2" customFormat="1" x14ac:dyDescent="0.25">
      <c r="A10" s="32" t="s">
        <v>230</v>
      </c>
      <c r="B10" s="33"/>
      <c r="C10" s="34" t="s">
        <v>231</v>
      </c>
      <c r="D10" s="439" t="s">
        <v>163</v>
      </c>
      <c r="E10" s="665" t="s">
        <v>232</v>
      </c>
      <c r="F10" s="5"/>
      <c r="G10" s="5"/>
    </row>
    <row r="11" spans="1:7" x14ac:dyDescent="0.25">
      <c r="A11" s="20"/>
      <c r="B11" s="21"/>
      <c r="C11" s="467" t="s">
        <v>147</v>
      </c>
      <c r="D11" s="467" t="s">
        <v>204</v>
      </c>
      <c r="E11" s="467" t="s">
        <v>205</v>
      </c>
      <c r="F11" s="37"/>
      <c r="G11" s="37"/>
    </row>
    <row r="12" spans="1:7" s="2" customFormat="1" x14ac:dyDescent="0.25">
      <c r="A12" s="377"/>
      <c r="B12" s="5"/>
      <c r="C12" s="489"/>
      <c r="D12" s="489" t="s">
        <v>233</v>
      </c>
      <c r="E12" s="489" t="s">
        <v>234</v>
      </c>
      <c r="F12" s="5"/>
      <c r="G12" s="5"/>
    </row>
    <row r="13" spans="1:7" ht="7.5" customHeight="1" x14ac:dyDescent="0.25">
      <c r="A13" s="37"/>
      <c r="B13" s="37"/>
      <c r="C13" s="37"/>
      <c r="D13" s="37"/>
      <c r="E13" s="41"/>
      <c r="F13" s="37"/>
      <c r="G13" s="37"/>
    </row>
    <row r="14" spans="1:7" ht="112.5" customHeight="1" x14ac:dyDescent="0.25">
      <c r="A14" s="37"/>
      <c r="B14" s="37"/>
      <c r="C14" s="37"/>
      <c r="D14" s="37"/>
      <c r="E14" s="41"/>
      <c r="F14" s="37"/>
      <c r="G14" s="37"/>
    </row>
    <row r="15" spans="1:7" ht="18.75" customHeight="1" x14ac:dyDescent="0.25">
      <c r="A15" s="36"/>
      <c r="B15" s="36"/>
      <c r="C15" s="36"/>
      <c r="D15" s="36"/>
      <c r="E15" s="41"/>
      <c r="F15" s="37"/>
      <c r="G15" s="37"/>
    </row>
    <row r="16" spans="1:7" ht="17.25" customHeight="1" x14ac:dyDescent="0.25">
      <c r="A16" s="36"/>
      <c r="B16" s="36"/>
      <c r="C16" s="36"/>
      <c r="D16" s="36"/>
      <c r="E16" s="42"/>
      <c r="F16" s="37"/>
      <c r="G16" s="37"/>
    </row>
    <row r="17" spans="1:7" ht="12.75" customHeight="1" x14ac:dyDescent="0.25">
      <c r="A17" s="43"/>
      <c r="B17" s="658"/>
      <c r="C17" s="378"/>
      <c r="D17" s="44"/>
      <c r="E17" s="41"/>
      <c r="F17" s="37"/>
      <c r="G17" s="37"/>
    </row>
    <row r="18" spans="1:7" x14ac:dyDescent="0.25">
      <c r="A18" s="37"/>
      <c r="B18" s="37"/>
      <c r="C18" s="37"/>
      <c r="D18" s="37"/>
      <c r="E18" s="41"/>
      <c r="F18" s="37"/>
      <c r="G18" s="37"/>
    </row>
  </sheetData>
  <phoneticPr fontId="72" type="noConversion"/>
  <pageMargins left="0.35" right="0.35" top="0.39" bottom="0.39" header="0" footer="0"/>
  <pageSetup paperSize="9" orientation="portrait" horizontalDpi="360" verticalDpi="36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2D329-241F-4E65-86B5-D4E5F5A1766D}">
  <sheetPr codeName="Munka24">
    <tabColor indexed="11"/>
  </sheetPr>
  <dimension ref="A1:AK43"/>
  <sheetViews>
    <sheetView workbookViewId="0">
      <selection activeCell="G11" sqref="G11:H11"/>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2" width="8.5546875" customWidth="1"/>
    <col min="13" max="13" width="7.88671875" customWidth="1"/>
    <col min="15" max="16" width="4.44140625" customWidth="1"/>
    <col min="17" max="17" width="12.109375" customWidth="1"/>
    <col min="18" max="18" width="7.88671875" customWidth="1"/>
    <col min="19" max="19" width="7.44140625" customWidth="1"/>
    <col min="25" max="37" width="0" hidden="1" customWidth="1"/>
  </cols>
  <sheetData>
    <row r="1" spans="1:37" ht="24.6" x14ac:dyDescent="0.25">
      <c r="A1" s="814" t="str">
        <f>Altalanos!$A$6</f>
        <v xml:space="preserve">Diákolimpia Tolna megye - Paks </v>
      </c>
      <c r="B1" s="814"/>
      <c r="C1" s="814"/>
      <c r="D1" s="814"/>
      <c r="E1" s="814"/>
      <c r="F1" s="814"/>
      <c r="G1" s="513"/>
      <c r="H1" s="516" t="s">
        <v>123</v>
      </c>
      <c r="I1" s="514"/>
      <c r="J1" s="515"/>
      <c r="L1" s="517"/>
      <c r="M1" s="591"/>
      <c r="N1" s="593"/>
      <c r="O1" s="593" t="s">
        <v>71</v>
      </c>
      <c r="P1" s="593"/>
      <c r="Q1" s="594"/>
      <c r="R1" s="593"/>
      <c r="S1" s="595"/>
      <c r="AB1" s="674" t="e">
        <f>IF(Y5=1,CONCATENATE(VLOOKUP(Y3,AA16:AH27,2)),CONCATENATE(VLOOKUP(Y3,AA2:AK13,2)))</f>
        <v>#N/A</v>
      </c>
      <c r="AC1" s="674" t="e">
        <f>IF(Y5=1,CONCATENATE(VLOOKUP(Y3,AA16:AK27,3)),CONCATENATE(VLOOKUP(Y3,AA2:AK13,3)))</f>
        <v>#N/A</v>
      </c>
      <c r="AD1" s="674" t="e">
        <f>IF(Y5=1,CONCATENATE(VLOOKUP(Y3,AA16:AK27,4)),CONCATENATE(VLOOKUP(Y3,AA2:AK13,4)))</f>
        <v>#N/A</v>
      </c>
      <c r="AE1" s="674" t="e">
        <f>IF(Y5=1,CONCATENATE(VLOOKUP(Y3,AA16:AK27,5)),CONCATENATE(VLOOKUP(Y3,AA2:AK13,5)))</f>
        <v>#N/A</v>
      </c>
      <c r="AF1" s="674" t="e">
        <f>IF(Y5=1,CONCATENATE(VLOOKUP(Y3,AA16:AK27,6)),CONCATENATE(VLOOKUP(Y3,AA2:AK13,6)))</f>
        <v>#N/A</v>
      </c>
      <c r="AG1" s="674" t="e">
        <f>IF(Y5=1,CONCATENATE(VLOOKUP(Y3,AA16:AK27,7)),CONCATENATE(VLOOKUP(Y3,AA2:AK13,7)))</f>
        <v>#N/A</v>
      </c>
      <c r="AH1" s="674" t="e">
        <f>IF(Y5=1,CONCATENATE(VLOOKUP(Y3,AA16:AK27,8)),CONCATENATE(VLOOKUP(Y3,AA2:AK13,8)))</f>
        <v>#N/A</v>
      </c>
      <c r="AI1" s="674" t="e">
        <f>IF(Y5=1,CONCATENATE(VLOOKUP(Y3,AA16:AK27,9)),CONCATENATE(VLOOKUP(Y3,AA2:AK13,9)))</f>
        <v>#N/A</v>
      </c>
      <c r="AJ1" s="674" t="e">
        <f>IF(Y5=1,CONCATENATE(VLOOKUP(Y3,AA16:AK27,10)),CONCATENATE(VLOOKUP(Y3,AA2:AK13,10)))</f>
        <v>#N/A</v>
      </c>
      <c r="AK1" s="674" t="e">
        <f>IF(Y5=1,CONCATENATE(VLOOKUP(Y3,AA16:AK27,11)),CONCATENATE(VLOOKUP(Y3,AA2:AK13,11)))</f>
        <v>#N/A</v>
      </c>
    </row>
    <row r="2" spans="1:37" x14ac:dyDescent="0.25">
      <c r="A2" s="519" t="s">
        <v>122</v>
      </c>
      <c r="B2" s="520"/>
      <c r="C2" s="520"/>
      <c r="D2" s="520"/>
      <c r="E2" s="791">
        <f>Altalanos!$C$8</f>
        <v>0</v>
      </c>
      <c r="F2" s="520"/>
      <c r="G2" s="521"/>
      <c r="H2" s="522"/>
      <c r="I2" s="522"/>
      <c r="J2" s="523"/>
      <c r="K2" s="517"/>
      <c r="L2" s="517"/>
      <c r="M2" s="592"/>
      <c r="N2" s="596"/>
      <c r="O2" s="597"/>
      <c r="P2" s="596"/>
      <c r="Q2" s="597"/>
      <c r="R2" s="596"/>
      <c r="S2" s="595"/>
      <c r="Y2" s="662"/>
      <c r="Z2" s="661"/>
      <c r="AA2" s="661" t="s">
        <v>164</v>
      </c>
      <c r="AB2" s="672">
        <v>150</v>
      </c>
      <c r="AC2" s="672">
        <v>120</v>
      </c>
      <c r="AD2" s="672">
        <v>100</v>
      </c>
      <c r="AE2" s="672">
        <v>80</v>
      </c>
      <c r="AF2" s="672">
        <v>70</v>
      </c>
      <c r="AG2" s="672">
        <v>60</v>
      </c>
      <c r="AH2" s="672">
        <v>55</v>
      </c>
      <c r="AI2" s="672">
        <v>50</v>
      </c>
      <c r="AJ2" s="672">
        <v>45</v>
      </c>
      <c r="AK2" s="672">
        <v>40</v>
      </c>
    </row>
    <row r="3" spans="1:37" x14ac:dyDescent="0.25">
      <c r="A3" s="55" t="s">
        <v>82</v>
      </c>
      <c r="B3" s="55"/>
      <c r="C3" s="55"/>
      <c r="D3" s="55"/>
      <c r="E3" s="55" t="s">
        <v>79</v>
      </c>
      <c r="F3" s="55"/>
      <c r="G3" s="55"/>
      <c r="H3" s="55" t="s">
        <v>87</v>
      </c>
      <c r="I3" s="55"/>
      <c r="J3" s="144"/>
      <c r="K3" s="55"/>
      <c r="L3" s="56"/>
      <c r="M3" s="56" t="s">
        <v>88</v>
      </c>
      <c r="N3" s="599"/>
      <c r="O3" s="598"/>
      <c r="P3" s="599"/>
      <c r="Q3" s="649" t="s">
        <v>178</v>
      </c>
      <c r="R3" s="650" t="s">
        <v>184</v>
      </c>
      <c r="S3" s="650" t="s">
        <v>179</v>
      </c>
      <c r="Y3" s="661">
        <f>IF(H4="OB","A",IF(H4="IX","W",H4))</f>
        <v>0</v>
      </c>
      <c r="Z3" s="661"/>
      <c r="AA3" s="661" t="s">
        <v>194</v>
      </c>
      <c r="AB3" s="672">
        <v>120</v>
      </c>
      <c r="AC3" s="672">
        <v>90</v>
      </c>
      <c r="AD3" s="672">
        <v>65</v>
      </c>
      <c r="AE3" s="672">
        <v>55</v>
      </c>
      <c r="AF3" s="672">
        <v>50</v>
      </c>
      <c r="AG3" s="672">
        <v>45</v>
      </c>
      <c r="AH3" s="672">
        <v>40</v>
      </c>
      <c r="AI3" s="672">
        <v>35</v>
      </c>
      <c r="AJ3" s="672">
        <v>25</v>
      </c>
      <c r="AK3" s="672">
        <v>20</v>
      </c>
    </row>
    <row r="4" spans="1:37" ht="13.8" thickBot="1" x14ac:dyDescent="0.3">
      <c r="A4" s="815" t="str">
        <f>Altalanos!$A$10</f>
        <v>2025.04.28-29</v>
      </c>
      <c r="B4" s="815"/>
      <c r="C4" s="815"/>
      <c r="D4" s="524"/>
      <c r="E4" s="525" t="str">
        <f>Altalanos!$C$10</f>
        <v>Paks</v>
      </c>
      <c r="F4" s="525"/>
      <c r="G4" s="525"/>
      <c r="H4" s="528"/>
      <c r="I4" s="525"/>
      <c r="J4" s="527"/>
      <c r="K4" s="528"/>
      <c r="L4" s="664"/>
      <c r="M4" s="530" t="str">
        <f>Altalanos!$E$10</f>
        <v>Lakatosné Klopcsik Diana</v>
      </c>
      <c r="N4" s="601"/>
      <c r="O4" s="602"/>
      <c r="P4" s="601"/>
      <c r="Q4" s="651" t="s">
        <v>185</v>
      </c>
      <c r="R4" s="652" t="s">
        <v>180</v>
      </c>
      <c r="S4" s="652" t="s">
        <v>181</v>
      </c>
      <c r="Y4" s="661"/>
      <c r="Z4" s="661"/>
      <c r="AA4" s="661" t="s">
        <v>195</v>
      </c>
      <c r="AB4" s="672">
        <v>90</v>
      </c>
      <c r="AC4" s="672">
        <v>60</v>
      </c>
      <c r="AD4" s="672">
        <v>45</v>
      </c>
      <c r="AE4" s="672">
        <v>34</v>
      </c>
      <c r="AF4" s="672">
        <v>27</v>
      </c>
      <c r="AG4" s="672">
        <v>22</v>
      </c>
      <c r="AH4" s="672">
        <v>18</v>
      </c>
      <c r="AI4" s="672">
        <v>15</v>
      </c>
      <c r="AJ4" s="672">
        <v>12</v>
      </c>
      <c r="AK4" s="672">
        <v>9</v>
      </c>
    </row>
    <row r="5" spans="1:37" x14ac:dyDescent="0.25">
      <c r="A5" s="37"/>
      <c r="B5" s="37" t="s">
        <v>118</v>
      </c>
      <c r="C5" s="587" t="s">
        <v>162</v>
      </c>
      <c r="D5" s="37" t="s">
        <v>105</v>
      </c>
      <c r="E5" s="37" t="s">
        <v>167</v>
      </c>
      <c r="F5" s="37"/>
      <c r="G5" s="37" t="s">
        <v>86</v>
      </c>
      <c r="H5" s="37"/>
      <c r="I5" s="37" t="s">
        <v>90</v>
      </c>
      <c r="J5" s="37"/>
      <c r="K5" s="633" t="s">
        <v>168</v>
      </c>
      <c r="L5" s="633" t="s">
        <v>169</v>
      </c>
      <c r="M5" s="633" t="s">
        <v>170</v>
      </c>
      <c r="N5" s="595"/>
      <c r="O5" s="595"/>
      <c r="P5" s="595"/>
      <c r="Q5" s="653" t="s">
        <v>186</v>
      </c>
      <c r="R5" s="654" t="s">
        <v>182</v>
      </c>
      <c r="S5" s="654" t="s">
        <v>183</v>
      </c>
      <c r="Y5" s="661">
        <f>IF(OR(Altalanos!$A$8="F1",Altalanos!$A$8="F2",Altalanos!$A$8="N1",Altalanos!$A$8="N2"),1,2)</f>
        <v>2</v>
      </c>
      <c r="Z5" s="661"/>
      <c r="AA5" s="661" t="s">
        <v>196</v>
      </c>
      <c r="AB5" s="672">
        <v>60</v>
      </c>
      <c r="AC5" s="672">
        <v>40</v>
      </c>
      <c r="AD5" s="672">
        <v>30</v>
      </c>
      <c r="AE5" s="672">
        <v>20</v>
      </c>
      <c r="AF5" s="672">
        <v>18</v>
      </c>
      <c r="AG5" s="672">
        <v>15</v>
      </c>
      <c r="AH5" s="672">
        <v>12</v>
      </c>
      <c r="AI5" s="672">
        <v>10</v>
      </c>
      <c r="AJ5" s="672">
        <v>8</v>
      </c>
      <c r="AK5" s="672">
        <v>6</v>
      </c>
    </row>
    <row r="6" spans="1:37" x14ac:dyDescent="0.25">
      <c r="A6" s="564"/>
      <c r="B6" s="564"/>
      <c r="C6" s="632"/>
      <c r="D6" s="564"/>
      <c r="E6" s="564"/>
      <c r="F6" s="564"/>
      <c r="G6" s="564"/>
      <c r="H6" s="564"/>
      <c r="I6" s="564"/>
      <c r="J6" s="564"/>
      <c r="K6" s="564"/>
      <c r="L6" s="564"/>
      <c r="M6" s="564"/>
      <c r="N6" s="595"/>
      <c r="O6" s="595"/>
      <c r="P6" s="595"/>
      <c r="Q6" s="595"/>
      <c r="R6" s="595"/>
      <c r="S6" s="595"/>
      <c r="Y6" s="661"/>
      <c r="Z6" s="661"/>
      <c r="AA6" s="661" t="s">
        <v>197</v>
      </c>
      <c r="AB6" s="672">
        <v>40</v>
      </c>
      <c r="AC6" s="672">
        <v>25</v>
      </c>
      <c r="AD6" s="672">
        <v>18</v>
      </c>
      <c r="AE6" s="672">
        <v>13</v>
      </c>
      <c r="AF6" s="672">
        <v>10</v>
      </c>
      <c r="AG6" s="672">
        <v>8</v>
      </c>
      <c r="AH6" s="672">
        <v>6</v>
      </c>
      <c r="AI6" s="672">
        <v>5</v>
      </c>
      <c r="AJ6" s="672">
        <v>4</v>
      </c>
      <c r="AK6" s="672">
        <v>3</v>
      </c>
    </row>
    <row r="7" spans="1:37" x14ac:dyDescent="0.25">
      <c r="A7" s="603" t="s">
        <v>164</v>
      </c>
      <c r="B7" s="634"/>
      <c r="C7" s="636" t="str">
        <f>IF($B7="","",VLOOKUP($B7,#REF!,5))</f>
        <v/>
      </c>
      <c r="D7" s="636" t="str">
        <f>IF($B7="","",VLOOKUP($B7,#REF!,15))</f>
        <v/>
      </c>
      <c r="E7" s="812" t="s">
        <v>401</v>
      </c>
      <c r="F7" s="813"/>
      <c r="G7" s="812" t="s">
        <v>404</v>
      </c>
      <c r="H7" s="813"/>
      <c r="I7" s="637" t="str">
        <f>IF($B7="","",VLOOKUP($B7,#REF!,4))</f>
        <v/>
      </c>
      <c r="J7" s="564"/>
      <c r="K7" s="675"/>
      <c r="L7" s="663" t="str">
        <f>IF(K7="","",CONCATENATE(VLOOKUP($Y$3,$AB$1:$AK$1,K7)," pont"))</f>
        <v/>
      </c>
      <c r="M7" s="676"/>
      <c r="N7" s="595"/>
      <c r="O7" s="595"/>
      <c r="P7" s="595"/>
      <c r="Q7" s="595"/>
      <c r="R7" s="595"/>
      <c r="S7" s="595"/>
      <c r="Y7" s="661"/>
      <c r="Z7" s="661"/>
      <c r="AA7" s="661" t="s">
        <v>198</v>
      </c>
      <c r="AB7" s="672">
        <v>25</v>
      </c>
      <c r="AC7" s="672">
        <v>15</v>
      </c>
      <c r="AD7" s="672">
        <v>13</v>
      </c>
      <c r="AE7" s="672">
        <v>8</v>
      </c>
      <c r="AF7" s="672">
        <v>6</v>
      </c>
      <c r="AG7" s="672">
        <v>4</v>
      </c>
      <c r="AH7" s="672">
        <v>3</v>
      </c>
      <c r="AI7" s="672">
        <v>2</v>
      </c>
      <c r="AJ7" s="672">
        <v>1</v>
      </c>
      <c r="AK7" s="672">
        <v>0</v>
      </c>
    </row>
    <row r="8" spans="1:37" x14ac:dyDescent="0.25">
      <c r="A8" s="603"/>
      <c r="B8" s="635"/>
      <c r="C8" s="638"/>
      <c r="D8" s="638"/>
      <c r="E8" s="638"/>
      <c r="F8" s="638"/>
      <c r="G8" s="638"/>
      <c r="H8" s="638"/>
      <c r="I8" s="638"/>
      <c r="J8" s="564"/>
      <c r="K8" s="603"/>
      <c r="L8" s="603"/>
      <c r="M8" s="677"/>
      <c r="N8" s="595"/>
      <c r="O8" s="595"/>
      <c r="P8" s="595"/>
      <c r="Q8" s="595"/>
      <c r="R8" s="595"/>
      <c r="S8" s="595"/>
      <c r="Y8" s="661"/>
      <c r="Z8" s="661"/>
      <c r="AA8" s="661" t="s">
        <v>199</v>
      </c>
      <c r="AB8" s="672">
        <v>15</v>
      </c>
      <c r="AC8" s="672">
        <v>10</v>
      </c>
      <c r="AD8" s="672">
        <v>7</v>
      </c>
      <c r="AE8" s="672">
        <v>5</v>
      </c>
      <c r="AF8" s="672">
        <v>4</v>
      </c>
      <c r="AG8" s="672">
        <v>3</v>
      </c>
      <c r="AH8" s="672">
        <v>2</v>
      </c>
      <c r="AI8" s="672">
        <v>1</v>
      </c>
      <c r="AJ8" s="672">
        <v>0</v>
      </c>
      <c r="AK8" s="672">
        <v>0</v>
      </c>
    </row>
    <row r="9" spans="1:37" x14ac:dyDescent="0.25">
      <c r="A9" s="603" t="s">
        <v>165</v>
      </c>
      <c r="B9" s="634"/>
      <c r="C9" s="636" t="str">
        <f>IF($B9="","",VLOOKUP($B9,#REF!,5))</f>
        <v/>
      </c>
      <c r="D9" s="636" t="str">
        <f>IF($B9="","",VLOOKUP($B9,#REF!,15))</f>
        <v/>
      </c>
      <c r="E9" s="812" t="s">
        <v>385</v>
      </c>
      <c r="F9" s="813"/>
      <c r="G9" s="812" t="s">
        <v>308</v>
      </c>
      <c r="H9" s="813"/>
      <c r="I9" s="637" t="str">
        <f>IF($B9="","",VLOOKUP($B9,#REF!,4))</f>
        <v/>
      </c>
      <c r="J9" s="564"/>
      <c r="K9" s="675"/>
      <c r="L9" s="663" t="str">
        <f>IF(K9="","",CONCATENATE(VLOOKUP($Y$3,$AB$1:$AK$1,K9)," pont"))</f>
        <v/>
      </c>
      <c r="M9" s="676"/>
      <c r="N9" s="595"/>
      <c r="O9" s="595"/>
      <c r="P9" s="595"/>
      <c r="Q9" s="595"/>
      <c r="R9" s="595"/>
      <c r="S9" s="595"/>
      <c r="Y9" s="661"/>
      <c r="Z9" s="661"/>
      <c r="AA9" s="661" t="s">
        <v>200</v>
      </c>
      <c r="AB9" s="672">
        <v>10</v>
      </c>
      <c r="AC9" s="672">
        <v>6</v>
      </c>
      <c r="AD9" s="672">
        <v>4</v>
      </c>
      <c r="AE9" s="672">
        <v>2</v>
      </c>
      <c r="AF9" s="672">
        <v>1</v>
      </c>
      <c r="AG9" s="672">
        <v>0</v>
      </c>
      <c r="AH9" s="672">
        <v>0</v>
      </c>
      <c r="AI9" s="672">
        <v>0</v>
      </c>
      <c r="AJ9" s="672">
        <v>0</v>
      </c>
      <c r="AK9" s="672">
        <v>0</v>
      </c>
    </row>
    <row r="10" spans="1:37" x14ac:dyDescent="0.25">
      <c r="A10" s="603"/>
      <c r="B10" s="635"/>
      <c r="C10" s="638"/>
      <c r="D10" s="638"/>
      <c r="E10" s="638"/>
      <c r="F10" s="638"/>
      <c r="G10" s="638"/>
      <c r="H10" s="638"/>
      <c r="I10" s="638"/>
      <c r="J10" s="564"/>
      <c r="K10" s="603"/>
      <c r="L10" s="603"/>
      <c r="M10" s="677"/>
      <c r="N10" s="595"/>
      <c r="O10" s="595"/>
      <c r="P10" s="595"/>
      <c r="Q10" s="595"/>
      <c r="R10" s="595"/>
      <c r="S10" s="595"/>
      <c r="Y10" s="661"/>
      <c r="Z10" s="661"/>
      <c r="AA10" s="661" t="s">
        <v>201</v>
      </c>
      <c r="AB10" s="672">
        <v>6</v>
      </c>
      <c r="AC10" s="672">
        <v>3</v>
      </c>
      <c r="AD10" s="672">
        <v>2</v>
      </c>
      <c r="AE10" s="672">
        <v>1</v>
      </c>
      <c r="AF10" s="672">
        <v>0</v>
      </c>
      <c r="AG10" s="672">
        <v>0</v>
      </c>
      <c r="AH10" s="672">
        <v>0</v>
      </c>
      <c r="AI10" s="672">
        <v>0</v>
      </c>
      <c r="AJ10" s="672">
        <v>0</v>
      </c>
      <c r="AK10" s="672">
        <v>0</v>
      </c>
    </row>
    <row r="11" spans="1:37" x14ac:dyDescent="0.25">
      <c r="A11" s="603" t="s">
        <v>166</v>
      </c>
      <c r="B11" s="634"/>
      <c r="C11" s="636" t="str">
        <f>IF($B11="","",VLOOKUP($B11,#REF!,5))</f>
        <v/>
      </c>
      <c r="D11" s="636" t="str">
        <f>IF($B11="","",VLOOKUP($B11,#REF!,15))</f>
        <v/>
      </c>
      <c r="E11" s="812" t="s">
        <v>405</v>
      </c>
      <c r="F11" s="813"/>
      <c r="G11" s="812" t="s">
        <v>406</v>
      </c>
      <c r="H11" s="813"/>
      <c r="I11" s="637" t="str">
        <f>IF($B11="","",VLOOKUP($B11,#REF!,4))</f>
        <v/>
      </c>
      <c r="J11" s="564"/>
      <c r="K11" s="675"/>
      <c r="L11" s="663" t="str">
        <f>IF(K11="","",CONCATENATE(VLOOKUP($Y$3,$AB$1:$AK$1,K11)," pont"))</f>
        <v/>
      </c>
      <c r="M11" s="676"/>
      <c r="N11" s="595"/>
      <c r="O11" s="595"/>
      <c r="P11" s="595"/>
      <c r="Q11" s="595"/>
      <c r="R11" s="595"/>
      <c r="S11" s="595"/>
      <c r="Y11" s="661"/>
      <c r="Z11" s="661"/>
      <c r="AA11" s="661" t="s">
        <v>206</v>
      </c>
      <c r="AB11" s="672">
        <v>3</v>
      </c>
      <c r="AC11" s="672">
        <v>2</v>
      </c>
      <c r="AD11" s="672">
        <v>1</v>
      </c>
      <c r="AE11" s="672">
        <v>0</v>
      </c>
      <c r="AF11" s="672">
        <v>0</v>
      </c>
      <c r="AG11" s="672">
        <v>0</v>
      </c>
      <c r="AH11" s="672">
        <v>0</v>
      </c>
      <c r="AI11" s="672">
        <v>0</v>
      </c>
      <c r="AJ11" s="672">
        <v>0</v>
      </c>
      <c r="AK11" s="672">
        <v>0</v>
      </c>
    </row>
    <row r="12" spans="1:37" x14ac:dyDescent="0.25">
      <c r="A12" s="603"/>
      <c r="B12" s="635"/>
      <c r="C12" s="638"/>
      <c r="D12" s="638"/>
      <c r="E12" s="638"/>
      <c r="F12" s="638"/>
      <c r="G12" s="638"/>
      <c r="H12" s="638"/>
      <c r="I12" s="638"/>
      <c r="J12" s="564"/>
      <c r="K12" s="632"/>
      <c r="L12" s="632"/>
      <c r="M12" s="678"/>
      <c r="Y12" s="661"/>
      <c r="Z12" s="661"/>
      <c r="AA12" s="661" t="s">
        <v>202</v>
      </c>
      <c r="AB12" s="673">
        <v>0</v>
      </c>
      <c r="AC12" s="673">
        <v>0</v>
      </c>
      <c r="AD12" s="673">
        <v>0</v>
      </c>
      <c r="AE12" s="673">
        <v>0</v>
      </c>
      <c r="AF12" s="673">
        <v>0</v>
      </c>
      <c r="AG12" s="673">
        <v>0</v>
      </c>
      <c r="AH12" s="673">
        <v>0</v>
      </c>
      <c r="AI12" s="673">
        <v>0</v>
      </c>
      <c r="AJ12" s="673">
        <v>0</v>
      </c>
      <c r="AK12" s="673">
        <v>0</v>
      </c>
    </row>
    <row r="13" spans="1:37" x14ac:dyDescent="0.25">
      <c r="A13" s="603" t="s">
        <v>171</v>
      </c>
      <c r="B13" s="634"/>
      <c r="C13" s="636" t="str">
        <f>IF($B13="","",VLOOKUP($B13,#REF!,5))</f>
        <v/>
      </c>
      <c r="D13" s="636" t="str">
        <f>IF($B13="","",VLOOKUP($B13,#REF!,15))</f>
        <v/>
      </c>
      <c r="E13" s="813" t="str">
        <f>UPPER(IF($B13="","",VLOOKUP($B13,#REF!,2)))</f>
        <v/>
      </c>
      <c r="F13" s="813"/>
      <c r="G13" s="813" t="str">
        <f>IF($B13="","",VLOOKUP($B13,#REF!,3))</f>
        <v/>
      </c>
      <c r="H13" s="813"/>
      <c r="I13" s="637" t="str">
        <f>IF($B13="","",VLOOKUP($B13,#REF!,4))</f>
        <v/>
      </c>
      <c r="J13" s="564"/>
      <c r="K13" s="675"/>
      <c r="L13" s="663" t="str">
        <f>IF(K13="","",CONCATENATE(VLOOKUP($Y$3,$AB$1:$AK$1,K13)," pont"))</f>
        <v/>
      </c>
      <c r="M13" s="676"/>
      <c r="Y13" s="661"/>
      <c r="Z13" s="661"/>
      <c r="AA13" s="661" t="s">
        <v>203</v>
      </c>
      <c r="AB13" s="673">
        <v>0</v>
      </c>
      <c r="AC13" s="673">
        <v>0</v>
      </c>
      <c r="AD13" s="673">
        <v>0</v>
      </c>
      <c r="AE13" s="673">
        <v>0</v>
      </c>
      <c r="AF13" s="673">
        <v>0</v>
      </c>
      <c r="AG13" s="673">
        <v>0</v>
      </c>
      <c r="AH13" s="673">
        <v>0</v>
      </c>
      <c r="AI13" s="673">
        <v>0</v>
      </c>
      <c r="AJ13" s="673">
        <v>0</v>
      </c>
      <c r="AK13" s="673">
        <v>0</v>
      </c>
    </row>
    <row r="14" spans="1:37" x14ac:dyDescent="0.25">
      <c r="A14" s="564"/>
      <c r="B14" s="564"/>
      <c r="C14" s="564"/>
      <c r="D14" s="564"/>
      <c r="E14" s="564"/>
      <c r="F14" s="564"/>
      <c r="G14" s="564"/>
      <c r="H14" s="564"/>
      <c r="I14" s="564"/>
      <c r="J14" s="564"/>
      <c r="K14" s="564"/>
      <c r="L14" s="564"/>
      <c r="M14" s="564"/>
      <c r="Y14" s="661"/>
      <c r="Z14" s="661"/>
      <c r="AA14" s="661"/>
      <c r="AB14" s="661"/>
      <c r="AC14" s="661"/>
      <c r="AD14" s="661"/>
      <c r="AE14" s="661"/>
      <c r="AF14" s="661"/>
      <c r="AG14" s="661"/>
      <c r="AH14" s="661"/>
      <c r="AI14" s="661"/>
      <c r="AJ14" s="661"/>
      <c r="AK14" s="661"/>
    </row>
    <row r="15" spans="1:37" x14ac:dyDescent="0.25">
      <c r="A15" s="564"/>
      <c r="B15" s="564"/>
      <c r="C15" s="564"/>
      <c r="D15" s="564"/>
      <c r="E15" s="564"/>
      <c r="F15" s="564"/>
      <c r="G15" s="564"/>
      <c r="H15" s="564"/>
      <c r="I15" s="564"/>
      <c r="J15" s="564"/>
      <c r="K15" s="564"/>
      <c r="L15" s="564"/>
      <c r="M15" s="564"/>
      <c r="Y15" s="661"/>
      <c r="Z15" s="661"/>
      <c r="AA15" s="661"/>
      <c r="AB15" s="661"/>
      <c r="AC15" s="661"/>
      <c r="AD15" s="661"/>
      <c r="AE15" s="661"/>
      <c r="AF15" s="661"/>
      <c r="AG15" s="661"/>
      <c r="AH15" s="661"/>
      <c r="AI15" s="661"/>
      <c r="AJ15" s="661"/>
      <c r="AK15" s="661"/>
    </row>
    <row r="16" spans="1:37" x14ac:dyDescent="0.25">
      <c r="A16" s="564"/>
      <c r="B16" s="564"/>
      <c r="C16" s="564"/>
      <c r="D16" s="564"/>
      <c r="E16" s="564"/>
      <c r="F16" s="564"/>
      <c r="G16" s="564"/>
      <c r="H16" s="564"/>
      <c r="I16" s="564"/>
      <c r="J16" s="564"/>
      <c r="K16" s="564"/>
      <c r="L16" s="564"/>
      <c r="M16" s="564"/>
      <c r="Y16" s="661"/>
      <c r="Z16" s="661"/>
      <c r="AA16" s="661" t="s">
        <v>164</v>
      </c>
      <c r="AB16" s="661">
        <v>300</v>
      </c>
      <c r="AC16" s="661">
        <v>250</v>
      </c>
      <c r="AD16" s="661">
        <v>220</v>
      </c>
      <c r="AE16" s="661">
        <v>180</v>
      </c>
      <c r="AF16" s="661">
        <v>160</v>
      </c>
      <c r="AG16" s="661">
        <v>150</v>
      </c>
      <c r="AH16" s="661">
        <v>140</v>
      </c>
      <c r="AI16" s="661">
        <v>130</v>
      </c>
      <c r="AJ16" s="661">
        <v>120</v>
      </c>
      <c r="AK16" s="661">
        <v>110</v>
      </c>
    </row>
    <row r="17" spans="1:37" x14ac:dyDescent="0.25">
      <c r="A17" s="564"/>
      <c r="B17" s="564"/>
      <c r="C17" s="564"/>
      <c r="D17" s="564"/>
      <c r="E17" s="564"/>
      <c r="F17" s="564"/>
      <c r="G17" s="564"/>
      <c r="H17" s="564"/>
      <c r="I17" s="564"/>
      <c r="J17" s="564"/>
      <c r="K17" s="564"/>
      <c r="L17" s="564"/>
      <c r="M17" s="564"/>
      <c r="Y17" s="661"/>
      <c r="Z17" s="661"/>
      <c r="AA17" s="661" t="s">
        <v>194</v>
      </c>
      <c r="AB17" s="661">
        <v>250</v>
      </c>
      <c r="AC17" s="661">
        <v>200</v>
      </c>
      <c r="AD17" s="661">
        <v>160</v>
      </c>
      <c r="AE17" s="661">
        <v>140</v>
      </c>
      <c r="AF17" s="661">
        <v>120</v>
      </c>
      <c r="AG17" s="661">
        <v>110</v>
      </c>
      <c r="AH17" s="661">
        <v>100</v>
      </c>
      <c r="AI17" s="661">
        <v>90</v>
      </c>
      <c r="AJ17" s="661">
        <v>80</v>
      </c>
      <c r="AK17" s="661">
        <v>70</v>
      </c>
    </row>
    <row r="18" spans="1:37" ht="18.75" customHeight="1" x14ac:dyDescent="0.25">
      <c r="A18" s="564"/>
      <c r="B18" s="811"/>
      <c r="C18" s="811"/>
      <c r="D18" s="809" t="str">
        <f>E7</f>
        <v>Bauer</v>
      </c>
      <c r="E18" s="809"/>
      <c r="F18" s="809" t="str">
        <f>E9</f>
        <v>Uhrin</v>
      </c>
      <c r="G18" s="809"/>
      <c r="H18" s="809" t="str">
        <f>E11</f>
        <v>Takács</v>
      </c>
      <c r="I18" s="809"/>
      <c r="J18" s="809" t="str">
        <f>E13</f>
        <v/>
      </c>
      <c r="K18" s="809"/>
      <c r="L18" s="564"/>
      <c r="M18" s="564"/>
      <c r="Y18" s="661"/>
      <c r="Z18" s="661"/>
      <c r="AA18" s="661" t="s">
        <v>195</v>
      </c>
      <c r="AB18" s="661">
        <v>200</v>
      </c>
      <c r="AC18" s="661">
        <v>150</v>
      </c>
      <c r="AD18" s="661">
        <v>130</v>
      </c>
      <c r="AE18" s="661">
        <v>110</v>
      </c>
      <c r="AF18" s="661">
        <v>95</v>
      </c>
      <c r="AG18" s="661">
        <v>80</v>
      </c>
      <c r="AH18" s="661">
        <v>70</v>
      </c>
      <c r="AI18" s="661">
        <v>60</v>
      </c>
      <c r="AJ18" s="661">
        <v>55</v>
      </c>
      <c r="AK18" s="661">
        <v>50</v>
      </c>
    </row>
    <row r="19" spans="1:37" ht="18.75" customHeight="1" x14ac:dyDescent="0.25">
      <c r="A19" s="639" t="s">
        <v>164</v>
      </c>
      <c r="B19" s="807" t="str">
        <f>E7</f>
        <v>Bauer</v>
      </c>
      <c r="C19" s="807"/>
      <c r="D19" s="810"/>
      <c r="E19" s="810"/>
      <c r="F19" s="808"/>
      <c r="G19" s="808"/>
      <c r="H19" s="808"/>
      <c r="I19" s="808"/>
      <c r="J19" s="809"/>
      <c r="K19" s="809"/>
      <c r="L19" s="564"/>
      <c r="M19" s="564"/>
      <c r="Y19" s="661"/>
      <c r="Z19" s="661"/>
      <c r="AA19" s="661" t="s">
        <v>196</v>
      </c>
      <c r="AB19" s="661">
        <v>150</v>
      </c>
      <c r="AC19" s="661">
        <v>120</v>
      </c>
      <c r="AD19" s="661">
        <v>100</v>
      </c>
      <c r="AE19" s="661">
        <v>80</v>
      </c>
      <c r="AF19" s="661">
        <v>70</v>
      </c>
      <c r="AG19" s="661">
        <v>60</v>
      </c>
      <c r="AH19" s="661">
        <v>55</v>
      </c>
      <c r="AI19" s="661">
        <v>50</v>
      </c>
      <c r="AJ19" s="661">
        <v>45</v>
      </c>
      <c r="AK19" s="661">
        <v>40</v>
      </c>
    </row>
    <row r="20" spans="1:37" ht="18.75" customHeight="1" x14ac:dyDescent="0.25">
      <c r="A20" s="639" t="s">
        <v>165</v>
      </c>
      <c r="B20" s="807" t="str">
        <f>E9</f>
        <v>Uhrin</v>
      </c>
      <c r="C20" s="807"/>
      <c r="D20" s="808"/>
      <c r="E20" s="808"/>
      <c r="F20" s="810"/>
      <c r="G20" s="810"/>
      <c r="H20" s="808"/>
      <c r="I20" s="808"/>
      <c r="J20" s="808"/>
      <c r="K20" s="808"/>
      <c r="L20" s="564"/>
      <c r="M20" s="564"/>
      <c r="Y20" s="661"/>
      <c r="Z20" s="661"/>
      <c r="AA20" s="661" t="s">
        <v>197</v>
      </c>
      <c r="AB20" s="661">
        <v>120</v>
      </c>
      <c r="AC20" s="661">
        <v>90</v>
      </c>
      <c r="AD20" s="661">
        <v>65</v>
      </c>
      <c r="AE20" s="661">
        <v>55</v>
      </c>
      <c r="AF20" s="661">
        <v>50</v>
      </c>
      <c r="AG20" s="661">
        <v>45</v>
      </c>
      <c r="AH20" s="661">
        <v>40</v>
      </c>
      <c r="AI20" s="661">
        <v>35</v>
      </c>
      <c r="AJ20" s="661">
        <v>25</v>
      </c>
      <c r="AK20" s="661">
        <v>20</v>
      </c>
    </row>
    <row r="21" spans="1:37" ht="18.75" customHeight="1" x14ac:dyDescent="0.25">
      <c r="A21" s="639" t="s">
        <v>166</v>
      </c>
      <c r="B21" s="807" t="str">
        <f>E11</f>
        <v>Takács</v>
      </c>
      <c r="C21" s="807"/>
      <c r="D21" s="808"/>
      <c r="E21" s="808"/>
      <c r="F21" s="808"/>
      <c r="G21" s="808"/>
      <c r="H21" s="810"/>
      <c r="I21" s="810"/>
      <c r="J21" s="808"/>
      <c r="K21" s="808"/>
      <c r="L21" s="564"/>
      <c r="M21" s="564"/>
      <c r="Y21" s="661"/>
      <c r="Z21" s="661"/>
      <c r="AA21" s="661" t="s">
        <v>198</v>
      </c>
      <c r="AB21" s="661">
        <v>90</v>
      </c>
      <c r="AC21" s="661">
        <v>60</v>
      </c>
      <c r="AD21" s="661">
        <v>45</v>
      </c>
      <c r="AE21" s="661">
        <v>34</v>
      </c>
      <c r="AF21" s="661">
        <v>27</v>
      </c>
      <c r="AG21" s="661">
        <v>22</v>
      </c>
      <c r="AH21" s="661">
        <v>18</v>
      </c>
      <c r="AI21" s="661">
        <v>15</v>
      </c>
      <c r="AJ21" s="661">
        <v>12</v>
      </c>
      <c r="AK21" s="661">
        <v>9</v>
      </c>
    </row>
    <row r="22" spans="1:37" ht="18.75" customHeight="1" x14ac:dyDescent="0.25">
      <c r="A22" s="639" t="s">
        <v>171</v>
      </c>
      <c r="B22" s="807" t="str">
        <f>E13</f>
        <v/>
      </c>
      <c r="C22" s="807"/>
      <c r="D22" s="808"/>
      <c r="E22" s="808"/>
      <c r="F22" s="808"/>
      <c r="G22" s="808"/>
      <c r="H22" s="809"/>
      <c r="I22" s="809"/>
      <c r="J22" s="810"/>
      <c r="K22" s="810"/>
      <c r="L22" s="564"/>
      <c r="M22" s="564"/>
      <c r="Y22" s="661"/>
      <c r="Z22" s="661"/>
      <c r="AA22" s="661" t="s">
        <v>199</v>
      </c>
      <c r="AB22" s="661">
        <v>60</v>
      </c>
      <c r="AC22" s="661">
        <v>40</v>
      </c>
      <c r="AD22" s="661">
        <v>30</v>
      </c>
      <c r="AE22" s="661">
        <v>20</v>
      </c>
      <c r="AF22" s="661">
        <v>18</v>
      </c>
      <c r="AG22" s="661">
        <v>15</v>
      </c>
      <c r="AH22" s="661">
        <v>12</v>
      </c>
      <c r="AI22" s="661">
        <v>10</v>
      </c>
      <c r="AJ22" s="661">
        <v>8</v>
      </c>
      <c r="AK22" s="661">
        <v>6</v>
      </c>
    </row>
    <row r="23" spans="1:37" x14ac:dyDescent="0.25">
      <c r="A23" s="564"/>
      <c r="B23" s="564"/>
      <c r="C23" s="564"/>
      <c r="D23" s="564"/>
      <c r="E23" s="564"/>
      <c r="F23" s="564"/>
      <c r="G23" s="564"/>
      <c r="H23" s="564"/>
      <c r="I23" s="564"/>
      <c r="J23" s="564"/>
      <c r="K23" s="564"/>
      <c r="L23" s="564"/>
      <c r="M23" s="564"/>
      <c r="Y23" s="661"/>
      <c r="Z23" s="661"/>
      <c r="AA23" s="661" t="s">
        <v>200</v>
      </c>
      <c r="AB23" s="661">
        <v>40</v>
      </c>
      <c r="AC23" s="661">
        <v>25</v>
      </c>
      <c r="AD23" s="661">
        <v>18</v>
      </c>
      <c r="AE23" s="661">
        <v>13</v>
      </c>
      <c r="AF23" s="661">
        <v>8</v>
      </c>
      <c r="AG23" s="661">
        <v>7</v>
      </c>
      <c r="AH23" s="661">
        <v>6</v>
      </c>
      <c r="AI23" s="661">
        <v>5</v>
      </c>
      <c r="AJ23" s="661">
        <v>4</v>
      </c>
      <c r="AK23" s="661">
        <v>3</v>
      </c>
    </row>
    <row r="24" spans="1:37" x14ac:dyDescent="0.25">
      <c r="A24" s="564"/>
      <c r="B24" s="564"/>
      <c r="C24" s="564"/>
      <c r="D24" s="564"/>
      <c r="E24" s="564"/>
      <c r="F24" s="564"/>
      <c r="G24" s="564"/>
      <c r="H24" s="564"/>
      <c r="I24" s="564"/>
      <c r="J24" s="564"/>
      <c r="K24" s="564"/>
      <c r="L24" s="564"/>
      <c r="M24" s="564"/>
      <c r="Y24" s="661"/>
      <c r="Z24" s="661"/>
      <c r="AA24" s="661" t="s">
        <v>201</v>
      </c>
      <c r="AB24" s="661">
        <v>25</v>
      </c>
      <c r="AC24" s="661">
        <v>15</v>
      </c>
      <c r="AD24" s="661">
        <v>13</v>
      </c>
      <c r="AE24" s="661">
        <v>7</v>
      </c>
      <c r="AF24" s="661">
        <v>6</v>
      </c>
      <c r="AG24" s="661">
        <v>5</v>
      </c>
      <c r="AH24" s="661">
        <v>4</v>
      </c>
      <c r="AI24" s="661">
        <v>3</v>
      </c>
      <c r="AJ24" s="661">
        <v>2</v>
      </c>
      <c r="AK24" s="661">
        <v>1</v>
      </c>
    </row>
    <row r="25" spans="1:37" x14ac:dyDescent="0.25">
      <c r="A25" s="564"/>
      <c r="B25" s="564"/>
      <c r="C25" s="564"/>
      <c r="D25" s="564"/>
      <c r="E25" s="564"/>
      <c r="F25" s="564"/>
      <c r="G25" s="564"/>
      <c r="H25" s="564"/>
      <c r="I25" s="564"/>
      <c r="J25" s="564"/>
      <c r="K25" s="564"/>
      <c r="L25" s="564"/>
      <c r="M25" s="564"/>
      <c r="Y25" s="661"/>
      <c r="Z25" s="661"/>
      <c r="AA25" s="661" t="s">
        <v>206</v>
      </c>
      <c r="AB25" s="661">
        <v>15</v>
      </c>
      <c r="AC25" s="661">
        <v>10</v>
      </c>
      <c r="AD25" s="661">
        <v>8</v>
      </c>
      <c r="AE25" s="661">
        <v>4</v>
      </c>
      <c r="AF25" s="661">
        <v>3</v>
      </c>
      <c r="AG25" s="661">
        <v>2</v>
      </c>
      <c r="AH25" s="661">
        <v>1</v>
      </c>
      <c r="AI25" s="661">
        <v>0</v>
      </c>
      <c r="AJ25" s="661">
        <v>0</v>
      </c>
      <c r="AK25" s="661">
        <v>0</v>
      </c>
    </row>
    <row r="26" spans="1:37" x14ac:dyDescent="0.25">
      <c r="A26" s="564"/>
      <c r="B26" s="564"/>
      <c r="C26" s="564"/>
      <c r="D26" s="564"/>
      <c r="E26" s="564"/>
      <c r="F26" s="564"/>
      <c r="G26" s="564"/>
      <c r="H26" s="564"/>
      <c r="I26" s="564"/>
      <c r="J26" s="564"/>
      <c r="K26" s="564"/>
      <c r="L26" s="564"/>
      <c r="M26" s="564"/>
      <c r="Y26" s="661"/>
      <c r="Z26" s="661"/>
      <c r="AA26" s="661" t="s">
        <v>202</v>
      </c>
      <c r="AB26" s="661">
        <v>10</v>
      </c>
      <c r="AC26" s="661">
        <v>6</v>
      </c>
      <c r="AD26" s="661">
        <v>4</v>
      </c>
      <c r="AE26" s="661">
        <v>2</v>
      </c>
      <c r="AF26" s="661">
        <v>1</v>
      </c>
      <c r="AG26" s="661">
        <v>0</v>
      </c>
      <c r="AH26" s="661">
        <v>0</v>
      </c>
      <c r="AI26" s="661">
        <v>0</v>
      </c>
      <c r="AJ26" s="661">
        <v>0</v>
      </c>
      <c r="AK26" s="661">
        <v>0</v>
      </c>
    </row>
    <row r="27" spans="1:37" x14ac:dyDescent="0.25">
      <c r="A27" s="564"/>
      <c r="B27" s="564"/>
      <c r="C27" s="564"/>
      <c r="D27" s="564"/>
      <c r="E27" s="564"/>
      <c r="F27" s="564"/>
      <c r="G27" s="564"/>
      <c r="H27" s="564"/>
      <c r="I27" s="564"/>
      <c r="J27" s="564"/>
      <c r="K27" s="564"/>
      <c r="L27" s="564"/>
      <c r="M27" s="564"/>
      <c r="Y27" s="661"/>
      <c r="Z27" s="661"/>
      <c r="AA27" s="661" t="s">
        <v>203</v>
      </c>
      <c r="AB27" s="661">
        <v>3</v>
      </c>
      <c r="AC27" s="661">
        <v>2</v>
      </c>
      <c r="AD27" s="661">
        <v>1</v>
      </c>
      <c r="AE27" s="661">
        <v>0</v>
      </c>
      <c r="AF27" s="661">
        <v>0</v>
      </c>
      <c r="AG27" s="661">
        <v>0</v>
      </c>
      <c r="AH27" s="661">
        <v>0</v>
      </c>
      <c r="AI27" s="661">
        <v>0</v>
      </c>
      <c r="AJ27" s="661">
        <v>0</v>
      </c>
      <c r="AK27" s="661">
        <v>0</v>
      </c>
    </row>
    <row r="28" spans="1:37" x14ac:dyDescent="0.25">
      <c r="A28" s="564"/>
      <c r="B28" s="564"/>
      <c r="C28" s="564"/>
      <c r="D28" s="564"/>
      <c r="E28" s="564"/>
      <c r="F28" s="564"/>
      <c r="G28" s="564"/>
      <c r="H28" s="564"/>
      <c r="I28" s="564"/>
      <c r="J28" s="564"/>
      <c r="K28" s="564"/>
      <c r="L28" s="564"/>
      <c r="M28" s="564"/>
    </row>
    <row r="29" spans="1:37" x14ac:dyDescent="0.25">
      <c r="A29" s="564"/>
      <c r="B29" s="564"/>
      <c r="C29" s="564"/>
      <c r="D29" s="564"/>
      <c r="E29" s="564"/>
      <c r="F29" s="564"/>
      <c r="G29" s="564"/>
      <c r="H29" s="564"/>
      <c r="I29" s="564"/>
      <c r="J29" s="564"/>
      <c r="K29" s="564"/>
      <c r="L29" s="564"/>
      <c r="M29" s="564"/>
    </row>
    <row r="30" spans="1:37" x14ac:dyDescent="0.25">
      <c r="A30" s="564"/>
      <c r="B30" s="564"/>
      <c r="C30" s="564"/>
      <c r="D30" s="564"/>
      <c r="E30" s="564"/>
      <c r="F30" s="564"/>
      <c r="G30" s="564"/>
      <c r="H30" s="564"/>
      <c r="I30" s="564"/>
      <c r="J30" s="564"/>
      <c r="K30" s="564"/>
      <c r="L30" s="564"/>
      <c r="M30" s="564"/>
    </row>
    <row r="31" spans="1:37" x14ac:dyDescent="0.25">
      <c r="A31" s="564"/>
      <c r="B31" s="564"/>
      <c r="C31" s="564"/>
      <c r="D31" s="564"/>
      <c r="E31" s="564"/>
      <c r="F31" s="564"/>
      <c r="G31" s="564"/>
      <c r="H31" s="564"/>
      <c r="I31" s="564"/>
      <c r="J31" s="564"/>
      <c r="K31" s="564"/>
      <c r="L31" s="564"/>
      <c r="M31" s="564"/>
    </row>
    <row r="32" spans="1:37" x14ac:dyDescent="0.25">
      <c r="A32" s="564"/>
      <c r="B32" s="564"/>
      <c r="C32" s="564"/>
      <c r="D32" s="564"/>
      <c r="E32" s="564"/>
      <c r="F32" s="564"/>
      <c r="G32" s="564"/>
      <c r="H32" s="564"/>
      <c r="I32" s="564"/>
      <c r="J32" s="564"/>
      <c r="K32" s="564"/>
      <c r="L32" s="542"/>
      <c r="M32" s="564"/>
      <c r="O32" s="595"/>
      <c r="P32" s="595"/>
      <c r="Q32" s="595"/>
      <c r="R32" s="595"/>
      <c r="S32" s="595"/>
    </row>
    <row r="33" spans="1:19" x14ac:dyDescent="0.25">
      <c r="A33" s="214" t="s">
        <v>105</v>
      </c>
      <c r="B33" s="215"/>
      <c r="C33" s="456"/>
      <c r="D33" s="611" t="s">
        <v>6</v>
      </c>
      <c r="E33" s="612" t="s">
        <v>107</v>
      </c>
      <c r="F33" s="630"/>
      <c r="G33" s="611" t="s">
        <v>6</v>
      </c>
      <c r="H33" s="612" t="s">
        <v>125</v>
      </c>
      <c r="I33" s="369"/>
      <c r="J33" s="612" t="s">
        <v>126</v>
      </c>
      <c r="K33" s="368" t="s">
        <v>127</v>
      </c>
      <c r="L33" s="37"/>
      <c r="M33" s="630"/>
      <c r="O33" s="595"/>
      <c r="P33" s="605"/>
      <c r="Q33" s="605"/>
      <c r="R33" s="606"/>
      <c r="S33" s="595"/>
    </row>
    <row r="34" spans="1:19" x14ac:dyDescent="0.25">
      <c r="A34" s="575" t="s">
        <v>106</v>
      </c>
      <c r="B34" s="576"/>
      <c r="C34" s="578"/>
      <c r="D34" s="613"/>
      <c r="E34" s="805"/>
      <c r="F34" s="805"/>
      <c r="G34" s="624" t="s">
        <v>7</v>
      </c>
      <c r="H34" s="576"/>
      <c r="I34" s="614"/>
      <c r="J34" s="625"/>
      <c r="K34" s="570" t="s">
        <v>111</v>
      </c>
      <c r="L34" s="631"/>
      <c r="M34" s="615"/>
      <c r="O34" s="595"/>
      <c r="P34" s="607"/>
      <c r="Q34" s="607"/>
      <c r="R34" s="608"/>
      <c r="S34" s="595"/>
    </row>
    <row r="35" spans="1:19" x14ac:dyDescent="0.25">
      <c r="A35" s="579" t="s">
        <v>124</v>
      </c>
      <c r="B35" s="340"/>
      <c r="C35" s="581"/>
      <c r="D35" s="616"/>
      <c r="E35" s="806"/>
      <c r="F35" s="806"/>
      <c r="G35" s="626" t="s">
        <v>8</v>
      </c>
      <c r="H35" s="617"/>
      <c r="I35" s="618"/>
      <c r="J35" s="91"/>
      <c r="K35" s="628"/>
      <c r="L35" s="542"/>
      <c r="M35" s="623"/>
      <c r="O35" s="595"/>
      <c r="P35" s="608"/>
      <c r="Q35" s="609"/>
      <c r="R35" s="608"/>
      <c r="S35" s="595"/>
    </row>
    <row r="36" spans="1:19" x14ac:dyDescent="0.25">
      <c r="A36" s="384"/>
      <c r="B36" s="385"/>
      <c r="C36" s="386"/>
      <c r="D36" s="616"/>
      <c r="E36" s="620"/>
      <c r="F36" s="621"/>
      <c r="G36" s="626" t="s">
        <v>9</v>
      </c>
      <c r="H36" s="617"/>
      <c r="I36" s="618"/>
      <c r="J36" s="91"/>
      <c r="K36" s="570" t="s">
        <v>112</v>
      </c>
      <c r="L36" s="631"/>
      <c r="M36" s="615"/>
      <c r="O36" s="595"/>
      <c r="P36" s="607"/>
      <c r="Q36" s="607"/>
      <c r="R36" s="608"/>
      <c r="S36" s="595"/>
    </row>
    <row r="37" spans="1:19" x14ac:dyDescent="0.25">
      <c r="A37" s="243"/>
      <c r="B37" s="448"/>
      <c r="C37" s="244"/>
      <c r="D37" s="616"/>
      <c r="E37" s="620"/>
      <c r="F37" s="621"/>
      <c r="G37" s="626" t="s">
        <v>10</v>
      </c>
      <c r="H37" s="617"/>
      <c r="I37" s="618"/>
      <c r="J37" s="91"/>
      <c r="K37" s="629"/>
      <c r="L37" s="621"/>
      <c r="M37" s="619"/>
      <c r="O37" s="595"/>
      <c r="P37" s="608"/>
      <c r="Q37" s="609"/>
      <c r="R37" s="608"/>
      <c r="S37" s="595"/>
    </row>
    <row r="38" spans="1:19" x14ac:dyDescent="0.25">
      <c r="A38" s="371"/>
      <c r="B38" s="387"/>
      <c r="C38" s="455"/>
      <c r="D38" s="616"/>
      <c r="E38" s="620"/>
      <c r="F38" s="621"/>
      <c r="G38" s="626" t="s">
        <v>11</v>
      </c>
      <c r="H38" s="617"/>
      <c r="I38" s="618"/>
      <c r="J38" s="91"/>
      <c r="K38" s="579"/>
      <c r="L38" s="542"/>
      <c r="M38" s="623"/>
      <c r="O38" s="595"/>
      <c r="P38" s="608"/>
      <c r="Q38" s="609"/>
      <c r="R38" s="608"/>
      <c r="S38" s="595"/>
    </row>
    <row r="39" spans="1:19" x14ac:dyDescent="0.25">
      <c r="A39" s="372"/>
      <c r="B39" s="393"/>
      <c r="C39" s="244"/>
      <c r="D39" s="616"/>
      <c r="E39" s="620"/>
      <c r="F39" s="621"/>
      <c r="G39" s="626" t="s">
        <v>12</v>
      </c>
      <c r="H39" s="617"/>
      <c r="I39" s="618"/>
      <c r="J39" s="91"/>
      <c r="K39" s="570" t="s">
        <v>92</v>
      </c>
      <c r="L39" s="631"/>
      <c r="M39" s="615"/>
      <c r="O39" s="595"/>
      <c r="P39" s="607"/>
      <c r="Q39" s="607"/>
      <c r="R39" s="608"/>
      <c r="S39" s="595"/>
    </row>
    <row r="40" spans="1:19" x14ac:dyDescent="0.25">
      <c r="A40" s="372"/>
      <c r="B40" s="393"/>
      <c r="C40" s="382"/>
      <c r="D40" s="616"/>
      <c r="E40" s="620"/>
      <c r="F40" s="621"/>
      <c r="G40" s="626" t="s">
        <v>13</v>
      </c>
      <c r="H40" s="617"/>
      <c r="I40" s="618"/>
      <c r="J40" s="91"/>
      <c r="K40" s="629"/>
      <c r="L40" s="621"/>
      <c r="M40" s="619"/>
      <c r="O40" s="595"/>
      <c r="P40" s="608"/>
      <c r="Q40" s="609"/>
      <c r="R40" s="608"/>
      <c r="S40" s="595"/>
    </row>
    <row r="41" spans="1:19" x14ac:dyDescent="0.25">
      <c r="A41" s="373"/>
      <c r="B41" s="370"/>
      <c r="C41" s="383"/>
      <c r="D41" s="622"/>
      <c r="E41" s="246"/>
      <c r="F41" s="542"/>
      <c r="G41" s="627" t="s">
        <v>14</v>
      </c>
      <c r="H41" s="340"/>
      <c r="I41" s="572"/>
      <c r="J41" s="248"/>
      <c r="K41" s="579" t="str">
        <f>M4</f>
        <v>Lakatosné Klopcsik Diana</v>
      </c>
      <c r="L41" s="542"/>
      <c r="M41" s="623"/>
      <c r="O41" s="595"/>
      <c r="P41" s="608"/>
      <c r="Q41" s="609"/>
      <c r="R41" s="610"/>
      <c r="S41" s="595"/>
    </row>
    <row r="42" spans="1:19" x14ac:dyDescent="0.25">
      <c r="O42" s="595"/>
      <c r="P42" s="595"/>
      <c r="Q42" s="595"/>
      <c r="R42" s="595"/>
      <c r="S42" s="595"/>
    </row>
    <row r="43" spans="1:19" x14ac:dyDescent="0.25">
      <c r="O43" s="595"/>
      <c r="P43" s="595"/>
      <c r="Q43" s="595"/>
      <c r="R43" s="595"/>
      <c r="S43" s="595"/>
    </row>
  </sheetData>
  <mergeCells count="37">
    <mergeCell ref="E35:F35"/>
    <mergeCell ref="B22:C22"/>
    <mergeCell ref="D22:E22"/>
    <mergeCell ref="F22:G22"/>
    <mergeCell ref="H22:I22"/>
    <mergeCell ref="J22:K22"/>
    <mergeCell ref="E34:F34"/>
    <mergeCell ref="B20:C20"/>
    <mergeCell ref="D20:E20"/>
    <mergeCell ref="F20:G20"/>
    <mergeCell ref="H20:I20"/>
    <mergeCell ref="J20:K20"/>
    <mergeCell ref="B21:C21"/>
    <mergeCell ref="D21:E21"/>
    <mergeCell ref="F21:G21"/>
    <mergeCell ref="H21:I21"/>
    <mergeCell ref="J21:K21"/>
    <mergeCell ref="J18:K18"/>
    <mergeCell ref="B19:C19"/>
    <mergeCell ref="D19:E19"/>
    <mergeCell ref="F19:G19"/>
    <mergeCell ref="H19:I19"/>
    <mergeCell ref="J19:K19"/>
    <mergeCell ref="E11:F11"/>
    <mergeCell ref="G11:H11"/>
    <mergeCell ref="E13:F13"/>
    <mergeCell ref="G13:H13"/>
    <mergeCell ref="B18:C18"/>
    <mergeCell ref="D18:E18"/>
    <mergeCell ref="F18:G18"/>
    <mergeCell ref="H18:I18"/>
    <mergeCell ref="A1:F1"/>
    <mergeCell ref="A4:C4"/>
    <mergeCell ref="E7:F7"/>
    <mergeCell ref="G7:H7"/>
    <mergeCell ref="E9:F9"/>
    <mergeCell ref="G9:H9"/>
  </mergeCells>
  <conditionalFormatting sqref="E7 E9 E11 E13">
    <cfRule type="cellIs" dxfId="540" priority="2" stopIfTrue="1" operator="equal">
      <formula>"Bye"</formula>
    </cfRule>
  </conditionalFormatting>
  <conditionalFormatting sqref="R41">
    <cfRule type="expression" dxfId="539" priority="1"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CE412-74BC-4A46-8793-809954A851CA}">
  <sheetPr codeName="Munka26">
    <tabColor indexed="11"/>
  </sheetPr>
  <dimension ref="A1:AK49"/>
  <sheetViews>
    <sheetView workbookViewId="0">
      <selection activeCell="E19" sqref="E19"/>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5" width="11.44140625" customWidth="1"/>
    <col min="16" max="17" width="8.44140625" customWidth="1"/>
    <col min="18" max="18" width="10.88671875" customWidth="1"/>
    <col min="19" max="21" width="8.44140625" customWidth="1"/>
    <col min="25" max="37" width="0" hidden="1" customWidth="1"/>
  </cols>
  <sheetData>
    <row r="1" spans="1:37" ht="24.6" x14ac:dyDescent="0.25">
      <c r="A1" s="814" t="str">
        <f>Altalanos!$A$6</f>
        <v xml:space="preserve">Diákolimpia Tolna megye - Paks </v>
      </c>
      <c r="B1" s="814"/>
      <c r="C1" s="814"/>
      <c r="D1" s="814"/>
      <c r="E1" s="814"/>
      <c r="F1" s="814"/>
      <c r="G1" s="513"/>
      <c r="H1" s="516" t="s">
        <v>123</v>
      </c>
      <c r="I1" s="514"/>
      <c r="J1" s="515"/>
      <c r="L1" s="517"/>
      <c r="M1" s="591"/>
      <c r="N1" s="593"/>
      <c r="O1" s="593" t="s">
        <v>71</v>
      </c>
      <c r="P1" s="593"/>
      <c r="Q1" s="594"/>
      <c r="R1" s="593"/>
      <c r="S1" s="595"/>
      <c r="AB1" s="674" t="e">
        <f>IF(Y5=1,CONCATENATE(VLOOKUP(Y3,AA16:AH27,2)),CONCATENATE(VLOOKUP(Y3,AA2:AK13,2)))</f>
        <v>#N/A</v>
      </c>
      <c r="AC1" s="674" t="e">
        <f>IF(Y5=1,CONCATENATE(VLOOKUP(Y3,AA16:AK27,3)),CONCATENATE(VLOOKUP(Y3,AA2:AK13,3)))</f>
        <v>#N/A</v>
      </c>
      <c r="AD1" s="674" t="e">
        <f>IF(Y5=1,CONCATENATE(VLOOKUP(Y3,AA16:AK27,4)),CONCATENATE(VLOOKUP(Y3,AA2:AK13,4)))</f>
        <v>#N/A</v>
      </c>
      <c r="AE1" s="674" t="e">
        <f>IF(Y5=1,CONCATENATE(VLOOKUP(Y3,AA16:AK27,5)),CONCATENATE(VLOOKUP(Y3,AA2:AK13,5)))</f>
        <v>#N/A</v>
      </c>
      <c r="AF1" s="674" t="e">
        <f>IF(Y5=1,CONCATENATE(VLOOKUP(Y3,AA16:AK27,6)),CONCATENATE(VLOOKUP(Y3,AA2:AK13,6)))</f>
        <v>#N/A</v>
      </c>
      <c r="AG1" s="674" t="e">
        <f>IF(Y5=1,CONCATENATE(VLOOKUP(Y3,AA16:AK27,7)),CONCATENATE(VLOOKUP(Y3,AA2:AK13,7)))</f>
        <v>#N/A</v>
      </c>
      <c r="AH1" s="674" t="e">
        <f>IF(Y5=1,CONCATENATE(VLOOKUP(Y3,AA16:AK27,8)),CONCATENATE(VLOOKUP(Y3,AA2:AK13,8)))</f>
        <v>#N/A</v>
      </c>
      <c r="AI1" s="674" t="e">
        <f>IF(Y5=1,CONCATENATE(VLOOKUP(Y3,AA16:AK27,9)),CONCATENATE(VLOOKUP(Y3,AA2:AK13,9)))</f>
        <v>#N/A</v>
      </c>
      <c r="AJ1" s="674" t="e">
        <f>IF(Y5=1,CONCATENATE(VLOOKUP(Y3,AA16:AK27,10)),CONCATENATE(VLOOKUP(Y3,AA2:AK13,10)))</f>
        <v>#N/A</v>
      </c>
      <c r="AK1" s="674" t="e">
        <f>IF(Y5=1,CONCATENATE(VLOOKUP(Y3,AA16:AK27,11)),CONCATENATE(VLOOKUP(Y3,AA2:AK13,11)))</f>
        <v>#N/A</v>
      </c>
    </row>
    <row r="2" spans="1:37" x14ac:dyDescent="0.25">
      <c r="A2" s="519" t="s">
        <v>122</v>
      </c>
      <c r="B2" s="520"/>
      <c r="C2" s="520"/>
      <c r="D2" s="520"/>
      <c r="E2" s="791">
        <f>Altalanos!$C$8</f>
        <v>0</v>
      </c>
      <c r="F2" s="520"/>
      <c r="G2" s="521"/>
      <c r="H2" s="522"/>
      <c r="I2" s="522"/>
      <c r="J2" s="523"/>
      <c r="K2" s="517"/>
      <c r="L2" s="517"/>
      <c r="M2" s="592"/>
      <c r="N2" s="596"/>
      <c r="O2" s="597"/>
      <c r="P2" s="596"/>
      <c r="Q2" s="597"/>
      <c r="R2" s="596"/>
      <c r="S2" s="595"/>
      <c r="Y2" s="662"/>
      <c r="Z2" s="661"/>
      <c r="AA2" s="661" t="s">
        <v>164</v>
      </c>
      <c r="AB2" s="672">
        <v>150</v>
      </c>
      <c r="AC2" s="672">
        <v>120</v>
      </c>
      <c r="AD2" s="672">
        <v>100</v>
      </c>
      <c r="AE2" s="672">
        <v>80</v>
      </c>
      <c r="AF2" s="672">
        <v>70</v>
      </c>
      <c r="AG2" s="672">
        <v>60</v>
      </c>
      <c r="AH2" s="672">
        <v>55</v>
      </c>
      <c r="AI2" s="672">
        <v>50</v>
      </c>
      <c r="AJ2" s="672">
        <v>45</v>
      </c>
      <c r="AK2" s="672">
        <v>40</v>
      </c>
    </row>
    <row r="3" spans="1:37" x14ac:dyDescent="0.25">
      <c r="A3" s="55" t="s">
        <v>82</v>
      </c>
      <c r="B3" s="55"/>
      <c r="C3" s="55"/>
      <c r="D3" s="55"/>
      <c r="E3" s="55" t="s">
        <v>79</v>
      </c>
      <c r="F3" s="55"/>
      <c r="G3" s="55"/>
      <c r="H3" s="55" t="s">
        <v>87</v>
      </c>
      <c r="I3" s="55"/>
      <c r="J3" s="144"/>
      <c r="K3" s="55"/>
      <c r="L3" s="56" t="s">
        <v>88</v>
      </c>
      <c r="M3" s="55"/>
      <c r="N3" s="599"/>
      <c r="O3" s="598"/>
      <c r="P3" s="599"/>
      <c r="Y3" s="661">
        <f>IF(H4="OB","A",IF(H4="IX","W",H4))</f>
        <v>0</v>
      </c>
      <c r="Z3" s="661"/>
      <c r="AA3" s="661" t="s">
        <v>194</v>
      </c>
      <c r="AB3" s="672">
        <v>120</v>
      </c>
      <c r="AC3" s="672">
        <v>90</v>
      </c>
      <c r="AD3" s="672">
        <v>65</v>
      </c>
      <c r="AE3" s="672">
        <v>55</v>
      </c>
      <c r="AF3" s="672">
        <v>50</v>
      </c>
      <c r="AG3" s="672">
        <v>45</v>
      </c>
      <c r="AH3" s="672">
        <v>40</v>
      </c>
      <c r="AI3" s="672">
        <v>35</v>
      </c>
      <c r="AJ3" s="672">
        <v>25</v>
      </c>
      <c r="AK3" s="672">
        <v>20</v>
      </c>
    </row>
    <row r="4" spans="1:37" ht="13.8" thickBot="1" x14ac:dyDescent="0.3">
      <c r="A4" s="815" t="str">
        <f>Altalanos!$A$10</f>
        <v>2025.04.28-29</v>
      </c>
      <c r="B4" s="815"/>
      <c r="C4" s="815"/>
      <c r="D4" s="524"/>
      <c r="E4" s="525" t="str">
        <f>Altalanos!$C$10</f>
        <v>Paks</v>
      </c>
      <c r="F4" s="525"/>
      <c r="G4" s="525"/>
      <c r="H4" s="528"/>
      <c r="I4" s="525"/>
      <c r="J4" s="527"/>
      <c r="K4" s="528"/>
      <c r="L4" s="530" t="str">
        <f>Altalanos!$E$10</f>
        <v>Lakatosné Klopcsik Diana</v>
      </c>
      <c r="M4" s="528"/>
      <c r="N4" s="601"/>
      <c r="O4" s="602"/>
      <c r="P4" s="601"/>
      <c r="Y4" s="661"/>
      <c r="Z4" s="661"/>
      <c r="AA4" s="661" t="s">
        <v>195</v>
      </c>
      <c r="AB4" s="672">
        <v>90</v>
      </c>
      <c r="AC4" s="672">
        <v>60</v>
      </c>
      <c r="AD4" s="672">
        <v>45</v>
      </c>
      <c r="AE4" s="672">
        <v>34</v>
      </c>
      <c r="AF4" s="672">
        <v>27</v>
      </c>
      <c r="AG4" s="672">
        <v>22</v>
      </c>
      <c r="AH4" s="672">
        <v>18</v>
      </c>
      <c r="AI4" s="672">
        <v>15</v>
      </c>
      <c r="AJ4" s="672">
        <v>12</v>
      </c>
      <c r="AK4" s="672">
        <v>9</v>
      </c>
    </row>
    <row r="5" spans="1:37" x14ac:dyDescent="0.25">
      <c r="A5" s="37"/>
      <c r="B5" s="37" t="s">
        <v>118</v>
      </c>
      <c r="C5" s="587" t="s">
        <v>162</v>
      </c>
      <c r="D5" s="37" t="s">
        <v>105</v>
      </c>
      <c r="E5" s="37" t="s">
        <v>167</v>
      </c>
      <c r="F5" s="37"/>
      <c r="G5" s="37" t="s">
        <v>86</v>
      </c>
      <c r="H5" s="37"/>
      <c r="I5" s="37" t="s">
        <v>90</v>
      </c>
      <c r="J5" s="37"/>
      <c r="K5" s="633" t="s">
        <v>168</v>
      </c>
      <c r="L5" s="633" t="s">
        <v>169</v>
      </c>
      <c r="M5" s="633" t="s">
        <v>170</v>
      </c>
      <c r="N5" s="595"/>
      <c r="O5" s="649" t="s">
        <v>178</v>
      </c>
      <c r="P5" s="650" t="s">
        <v>184</v>
      </c>
      <c r="Q5" s="595"/>
      <c r="R5" s="649" t="s">
        <v>178</v>
      </c>
      <c r="S5" s="774" t="s">
        <v>218</v>
      </c>
      <c r="Y5" s="661">
        <f>IF(OR(Altalanos!$A$8="F1",Altalanos!$A$8="F2",Altalanos!$A$8="N1",Altalanos!$A$8="N2"),1,2)</f>
        <v>2</v>
      </c>
      <c r="Z5" s="661"/>
      <c r="AA5" s="661" t="s">
        <v>196</v>
      </c>
      <c r="AB5" s="672">
        <v>60</v>
      </c>
      <c r="AC5" s="672">
        <v>40</v>
      </c>
      <c r="AD5" s="672">
        <v>30</v>
      </c>
      <c r="AE5" s="672">
        <v>20</v>
      </c>
      <c r="AF5" s="672">
        <v>18</v>
      </c>
      <c r="AG5" s="672">
        <v>15</v>
      </c>
      <c r="AH5" s="672">
        <v>12</v>
      </c>
      <c r="AI5" s="672">
        <v>10</v>
      </c>
      <c r="AJ5" s="672">
        <v>8</v>
      </c>
      <c r="AK5" s="672">
        <v>6</v>
      </c>
    </row>
    <row r="6" spans="1:37" x14ac:dyDescent="0.25">
      <c r="A6" s="564"/>
      <c r="B6" s="564"/>
      <c r="C6" s="632"/>
      <c r="D6" s="564"/>
      <c r="E6" s="564"/>
      <c r="F6" s="564"/>
      <c r="G6" s="564"/>
      <c r="H6" s="564"/>
      <c r="I6" s="564"/>
      <c r="J6" s="564"/>
      <c r="K6" s="564"/>
      <c r="L6" s="564"/>
      <c r="M6" s="564"/>
      <c r="N6" s="595"/>
      <c r="O6" s="651" t="s">
        <v>185</v>
      </c>
      <c r="P6" s="652" t="s">
        <v>180</v>
      </c>
      <c r="Q6" s="595"/>
      <c r="R6" s="651" t="s">
        <v>185</v>
      </c>
      <c r="S6" s="775" t="s">
        <v>219</v>
      </c>
      <c r="Y6" s="661"/>
      <c r="Z6" s="661"/>
      <c r="AA6" s="661" t="s">
        <v>197</v>
      </c>
      <c r="AB6" s="672">
        <v>40</v>
      </c>
      <c r="AC6" s="672">
        <v>25</v>
      </c>
      <c r="AD6" s="672">
        <v>18</v>
      </c>
      <c r="AE6" s="672">
        <v>13</v>
      </c>
      <c r="AF6" s="672">
        <v>10</v>
      </c>
      <c r="AG6" s="672">
        <v>8</v>
      </c>
      <c r="AH6" s="672">
        <v>6</v>
      </c>
      <c r="AI6" s="672">
        <v>5</v>
      </c>
      <c r="AJ6" s="672">
        <v>4</v>
      </c>
      <c r="AK6" s="672">
        <v>3</v>
      </c>
    </row>
    <row r="7" spans="1:37" x14ac:dyDescent="0.25">
      <c r="A7" s="640" t="s">
        <v>164</v>
      </c>
      <c r="B7" s="655"/>
      <c r="C7" s="589" t="str">
        <f>IF($B7="","",VLOOKUP($B7,#REF!,5))</f>
        <v/>
      </c>
      <c r="D7" s="589" t="str">
        <f>IF($B7="","",VLOOKUP($B7,#REF!,15))</f>
        <v/>
      </c>
      <c r="E7" s="798" t="s">
        <v>407</v>
      </c>
      <c r="F7" s="799" t="s">
        <v>268</v>
      </c>
      <c r="G7" s="585" t="str">
        <f>IF($B7="","",VLOOKUP($B7,#REF!,3))</f>
        <v/>
      </c>
      <c r="H7" s="588"/>
      <c r="I7" s="585" t="str">
        <f>IF($B7="","",VLOOKUP($B7,#REF!,4))</f>
        <v/>
      </c>
      <c r="J7" s="564"/>
      <c r="K7" s="675"/>
      <c r="L7" s="663" t="str">
        <f>IF(K7="","",CONCATENATE(VLOOKUP($Y$3,$AB$1:$AK$1,K7)," pont"))</f>
        <v/>
      </c>
      <c r="M7" s="676"/>
      <c r="N7" s="595"/>
      <c r="O7" s="653" t="s">
        <v>186</v>
      </c>
      <c r="P7" s="654" t="s">
        <v>182</v>
      </c>
      <c r="Q7" s="595"/>
      <c r="R7" s="653" t="s">
        <v>186</v>
      </c>
      <c r="S7" s="776" t="s">
        <v>190</v>
      </c>
      <c r="Y7" s="661"/>
      <c r="Z7" s="661"/>
      <c r="AA7" s="661" t="s">
        <v>198</v>
      </c>
      <c r="AB7" s="672">
        <v>25</v>
      </c>
      <c r="AC7" s="672">
        <v>15</v>
      </c>
      <c r="AD7" s="672">
        <v>13</v>
      </c>
      <c r="AE7" s="672">
        <v>8</v>
      </c>
      <c r="AF7" s="672">
        <v>6</v>
      </c>
      <c r="AG7" s="672">
        <v>4</v>
      </c>
      <c r="AH7" s="672">
        <v>3</v>
      </c>
      <c r="AI7" s="672">
        <v>2</v>
      </c>
      <c r="AJ7" s="672">
        <v>1</v>
      </c>
      <c r="AK7" s="672">
        <v>0</v>
      </c>
    </row>
    <row r="8" spans="1:37" x14ac:dyDescent="0.25">
      <c r="A8" s="603"/>
      <c r="B8" s="656"/>
      <c r="C8" s="604"/>
      <c r="D8" s="604"/>
      <c r="E8" s="604"/>
      <c r="F8" s="604"/>
      <c r="G8" s="604"/>
      <c r="H8" s="604"/>
      <c r="I8" s="604"/>
      <c r="J8" s="564"/>
      <c r="K8" s="603"/>
      <c r="L8" s="603"/>
      <c r="M8" s="677"/>
      <c r="N8" s="595"/>
      <c r="O8" s="595"/>
      <c r="P8" s="595"/>
      <c r="Q8" s="595"/>
      <c r="R8" s="595"/>
      <c r="S8" s="595"/>
      <c r="Y8" s="661"/>
      <c r="Z8" s="661"/>
      <c r="AA8" s="661" t="s">
        <v>199</v>
      </c>
      <c r="AB8" s="672">
        <v>15</v>
      </c>
      <c r="AC8" s="672">
        <v>10</v>
      </c>
      <c r="AD8" s="672">
        <v>7</v>
      </c>
      <c r="AE8" s="672">
        <v>5</v>
      </c>
      <c r="AF8" s="672">
        <v>4</v>
      </c>
      <c r="AG8" s="672">
        <v>3</v>
      </c>
      <c r="AH8" s="672">
        <v>2</v>
      </c>
      <c r="AI8" s="672">
        <v>1</v>
      </c>
      <c r="AJ8" s="672">
        <v>0</v>
      </c>
      <c r="AK8" s="672">
        <v>0</v>
      </c>
    </row>
    <row r="9" spans="1:37" x14ac:dyDescent="0.25">
      <c r="A9" s="603" t="s">
        <v>165</v>
      </c>
      <c r="B9" s="657"/>
      <c r="C9" s="589" t="str">
        <f>IF($B9="","",VLOOKUP($B9,#REF!,5))</f>
        <v/>
      </c>
      <c r="D9" s="589" t="str">
        <f>IF($B9="","",VLOOKUP($B9,#REF!,15))</f>
        <v/>
      </c>
      <c r="E9" s="800" t="s">
        <v>408</v>
      </c>
      <c r="F9" s="801" t="s">
        <v>409</v>
      </c>
      <c r="G9" s="584" t="str">
        <f>IF($B9="","",VLOOKUP($B9,#REF!,3))</f>
        <v/>
      </c>
      <c r="H9" s="590"/>
      <c r="I9" s="584" t="str">
        <f>IF($B9="","",VLOOKUP($B9,#REF!,4))</f>
        <v/>
      </c>
      <c r="J9" s="564"/>
      <c r="K9" s="675"/>
      <c r="L9" s="663" t="str">
        <f>IF(K9="","",CONCATENATE(VLOOKUP($Y$3,$AB$1:$AK$1,K9)," pont"))</f>
        <v/>
      </c>
      <c r="M9" s="676"/>
      <c r="N9" s="595"/>
      <c r="O9" s="595"/>
      <c r="P9" s="595"/>
      <c r="Q9" s="595"/>
      <c r="R9" s="595"/>
      <c r="S9" s="595"/>
      <c r="Y9" s="661"/>
      <c r="Z9" s="661"/>
      <c r="AA9" s="661" t="s">
        <v>200</v>
      </c>
      <c r="AB9" s="672">
        <v>10</v>
      </c>
      <c r="AC9" s="672">
        <v>6</v>
      </c>
      <c r="AD9" s="672">
        <v>4</v>
      </c>
      <c r="AE9" s="672">
        <v>2</v>
      </c>
      <c r="AF9" s="672">
        <v>1</v>
      </c>
      <c r="AG9" s="672">
        <v>0</v>
      </c>
      <c r="AH9" s="672">
        <v>0</v>
      </c>
      <c r="AI9" s="672">
        <v>0</v>
      </c>
      <c r="AJ9" s="672">
        <v>0</v>
      </c>
      <c r="AK9" s="672">
        <v>0</v>
      </c>
    </row>
    <row r="10" spans="1:37" x14ac:dyDescent="0.25">
      <c r="A10" s="603"/>
      <c r="B10" s="656"/>
      <c r="C10" s="604"/>
      <c r="D10" s="604"/>
      <c r="E10" s="604"/>
      <c r="F10" s="604"/>
      <c r="G10" s="604"/>
      <c r="H10" s="604"/>
      <c r="I10" s="604"/>
      <c r="J10" s="564"/>
      <c r="K10" s="603"/>
      <c r="L10" s="603"/>
      <c r="M10" s="677"/>
      <c r="N10" s="595"/>
      <c r="O10" s="595"/>
      <c r="P10" s="595"/>
      <c r="Q10" s="595"/>
      <c r="R10" s="595"/>
      <c r="S10" s="595"/>
      <c r="Y10" s="661"/>
      <c r="Z10" s="661"/>
      <c r="AA10" s="661" t="s">
        <v>201</v>
      </c>
      <c r="AB10" s="672">
        <v>6</v>
      </c>
      <c r="AC10" s="672">
        <v>3</v>
      </c>
      <c r="AD10" s="672">
        <v>2</v>
      </c>
      <c r="AE10" s="672">
        <v>1</v>
      </c>
      <c r="AF10" s="672">
        <v>0</v>
      </c>
      <c r="AG10" s="672">
        <v>0</v>
      </c>
      <c r="AH10" s="672">
        <v>0</v>
      </c>
      <c r="AI10" s="672">
        <v>0</v>
      </c>
      <c r="AJ10" s="672">
        <v>0</v>
      </c>
      <c r="AK10" s="672">
        <v>0</v>
      </c>
    </row>
    <row r="11" spans="1:37" x14ac:dyDescent="0.25">
      <c r="A11" s="603" t="s">
        <v>166</v>
      </c>
      <c r="B11" s="657"/>
      <c r="C11" s="589" t="str">
        <f>IF($B11="","",VLOOKUP($B11,#REF!,5))</f>
        <v/>
      </c>
      <c r="D11" s="589" t="str">
        <f>IF($B11="","",VLOOKUP($B11,#REF!,15))</f>
        <v/>
      </c>
      <c r="E11" s="800" t="s">
        <v>410</v>
      </c>
      <c r="F11" s="801" t="s">
        <v>250</v>
      </c>
      <c r="G11" s="584" t="str">
        <f>IF($B11="","",VLOOKUP($B11,#REF!,3))</f>
        <v/>
      </c>
      <c r="H11" s="590"/>
      <c r="I11" s="584" t="str">
        <f>IF($B11="","",VLOOKUP($B11,#REF!,4))</f>
        <v/>
      </c>
      <c r="J11" s="564"/>
      <c r="K11" s="675"/>
      <c r="L11" s="663" t="str">
        <f>IF(K11="","",CONCATENATE(VLOOKUP($Y$3,$AB$1:$AK$1,K11)," pont"))</f>
        <v/>
      </c>
      <c r="M11" s="676"/>
      <c r="N11" s="595"/>
      <c r="O11" s="595"/>
      <c r="P11" s="595"/>
      <c r="Q11" s="595"/>
      <c r="R11" s="595"/>
      <c r="S11" s="595"/>
      <c r="Y11" s="661"/>
      <c r="Z11" s="661"/>
      <c r="AA11" s="661" t="s">
        <v>206</v>
      </c>
      <c r="AB11" s="672">
        <v>3</v>
      </c>
      <c r="AC11" s="672">
        <v>2</v>
      </c>
      <c r="AD11" s="672">
        <v>1</v>
      </c>
      <c r="AE11" s="672">
        <v>0</v>
      </c>
      <c r="AF11" s="672">
        <v>0</v>
      </c>
      <c r="AG11" s="672">
        <v>0</v>
      </c>
      <c r="AH11" s="672">
        <v>0</v>
      </c>
      <c r="AI11" s="672">
        <v>0</v>
      </c>
      <c r="AJ11" s="672">
        <v>0</v>
      </c>
      <c r="AK11" s="672">
        <v>0</v>
      </c>
    </row>
    <row r="12" spans="1:37" x14ac:dyDescent="0.25">
      <c r="A12" s="564"/>
      <c r="B12" s="640"/>
      <c r="C12" s="632"/>
      <c r="D12" s="564"/>
      <c r="E12" s="564"/>
      <c r="F12" s="564"/>
      <c r="G12" s="564"/>
      <c r="H12" s="564"/>
      <c r="I12" s="564"/>
      <c r="J12" s="564"/>
      <c r="K12" s="632"/>
      <c r="L12" s="632"/>
      <c r="M12" s="678"/>
      <c r="Y12" s="661"/>
      <c r="Z12" s="661"/>
      <c r="AA12" s="661" t="s">
        <v>202</v>
      </c>
      <c r="AB12" s="673">
        <v>0</v>
      </c>
      <c r="AC12" s="673">
        <v>0</v>
      </c>
      <c r="AD12" s="673">
        <v>0</v>
      </c>
      <c r="AE12" s="673">
        <v>0</v>
      </c>
      <c r="AF12" s="673">
        <v>0</v>
      </c>
      <c r="AG12" s="673">
        <v>0</v>
      </c>
      <c r="AH12" s="673">
        <v>0</v>
      </c>
      <c r="AI12" s="673">
        <v>0</v>
      </c>
      <c r="AJ12" s="673">
        <v>0</v>
      </c>
      <c r="AK12" s="673">
        <v>0</v>
      </c>
    </row>
    <row r="13" spans="1:37" x14ac:dyDescent="0.25">
      <c r="A13" s="640" t="s">
        <v>171</v>
      </c>
      <c r="B13" s="655"/>
      <c r="C13" s="589" t="str">
        <f>IF($B13="","",VLOOKUP($B13,#REF!,5))</f>
        <v/>
      </c>
      <c r="D13" s="589" t="str">
        <f>IF($B13="","",VLOOKUP($B13,#REF!,15))</f>
        <v/>
      </c>
      <c r="E13" s="798" t="s">
        <v>382</v>
      </c>
      <c r="F13" s="799" t="s">
        <v>396</v>
      </c>
      <c r="G13" s="585" t="str">
        <f>IF($B13="","",VLOOKUP($B13,#REF!,3))</f>
        <v/>
      </c>
      <c r="H13" s="588"/>
      <c r="I13" s="585" t="str">
        <f>IF($B13="","",VLOOKUP($B13,#REF!,4))</f>
        <v/>
      </c>
      <c r="J13" s="564"/>
      <c r="K13" s="675"/>
      <c r="L13" s="663" t="str">
        <f>IF(K13="","",CONCATENATE(VLOOKUP($Y$3,$AB$1:$AK$1,K13)," pont"))</f>
        <v/>
      </c>
      <c r="M13" s="676"/>
      <c r="Y13" s="661"/>
      <c r="Z13" s="661"/>
      <c r="AA13" s="661" t="s">
        <v>203</v>
      </c>
      <c r="AB13" s="673">
        <v>0</v>
      </c>
      <c r="AC13" s="673">
        <v>0</v>
      </c>
      <c r="AD13" s="673">
        <v>0</v>
      </c>
      <c r="AE13" s="673">
        <v>0</v>
      </c>
      <c r="AF13" s="673">
        <v>0</v>
      </c>
      <c r="AG13" s="673">
        <v>0</v>
      </c>
      <c r="AH13" s="673">
        <v>0</v>
      </c>
      <c r="AI13" s="673">
        <v>0</v>
      </c>
      <c r="AJ13" s="673">
        <v>0</v>
      </c>
      <c r="AK13" s="673">
        <v>0</v>
      </c>
    </row>
    <row r="14" spans="1:37" x14ac:dyDescent="0.25">
      <c r="A14" s="603"/>
      <c r="B14" s="656"/>
      <c r="C14" s="604"/>
      <c r="D14" s="604"/>
      <c r="E14" s="604"/>
      <c r="F14" s="604"/>
      <c r="G14" s="604"/>
      <c r="H14" s="604"/>
      <c r="I14" s="604"/>
      <c r="J14" s="564"/>
      <c r="K14" s="603"/>
      <c r="L14" s="603"/>
      <c r="M14" s="677"/>
      <c r="Y14" s="661"/>
      <c r="Z14" s="661"/>
      <c r="AA14" s="661"/>
      <c r="AB14" s="661"/>
      <c r="AC14" s="661"/>
      <c r="AD14" s="661"/>
      <c r="AE14" s="661"/>
      <c r="AF14" s="661"/>
      <c r="AG14" s="661"/>
      <c r="AH14" s="661"/>
      <c r="AI14" s="661"/>
      <c r="AJ14" s="661"/>
      <c r="AK14" s="661"/>
    </row>
    <row r="15" spans="1:37" x14ac:dyDescent="0.25">
      <c r="A15" s="603" t="s">
        <v>172</v>
      </c>
      <c r="B15" s="657"/>
      <c r="C15" s="589" t="str">
        <f>IF($B15="","",VLOOKUP($B15,#REF!,5))</f>
        <v/>
      </c>
      <c r="D15" s="589" t="str">
        <f>IF($B15="","",VLOOKUP($B15,#REF!,15))</f>
        <v/>
      </c>
      <c r="E15" s="800" t="s">
        <v>383</v>
      </c>
      <c r="F15" s="801" t="s">
        <v>301</v>
      </c>
      <c r="G15" s="584" t="str">
        <f>IF($B15="","",VLOOKUP($B15,#REF!,3))</f>
        <v/>
      </c>
      <c r="H15" s="590"/>
      <c r="I15" s="584" t="str">
        <f>IF($B15="","",VLOOKUP($B15,#REF!,4))</f>
        <v/>
      </c>
      <c r="J15" s="564"/>
      <c r="K15" s="675"/>
      <c r="L15" s="663" t="str">
        <f>IF(K15="","",CONCATENATE(VLOOKUP($Y$3,$AB$1:$AK$1,K15)," pont"))</f>
        <v/>
      </c>
      <c r="M15" s="676"/>
      <c r="Y15" s="661"/>
      <c r="Z15" s="661"/>
      <c r="AA15" s="661"/>
      <c r="AB15" s="661"/>
      <c r="AC15" s="661"/>
      <c r="AD15" s="661"/>
      <c r="AE15" s="661"/>
      <c r="AF15" s="661"/>
      <c r="AG15" s="661"/>
      <c r="AH15" s="661"/>
      <c r="AI15" s="661"/>
      <c r="AJ15" s="661"/>
      <c r="AK15" s="661"/>
    </row>
    <row r="16" spans="1:37" x14ac:dyDescent="0.25">
      <c r="A16" s="603"/>
      <c r="B16" s="656"/>
      <c r="C16" s="604"/>
      <c r="D16" s="604"/>
      <c r="E16" s="604"/>
      <c r="F16" s="604"/>
      <c r="G16" s="604"/>
      <c r="H16" s="604"/>
      <c r="I16" s="604"/>
      <c r="J16" s="564"/>
      <c r="K16" s="603"/>
      <c r="L16" s="603"/>
      <c r="M16" s="677"/>
      <c r="Y16" s="661"/>
      <c r="Z16" s="661"/>
      <c r="AA16" s="661" t="s">
        <v>164</v>
      </c>
      <c r="AB16" s="661">
        <v>300</v>
      </c>
      <c r="AC16" s="661">
        <v>250</v>
      </c>
      <c r="AD16" s="661">
        <v>220</v>
      </c>
      <c r="AE16" s="661">
        <v>180</v>
      </c>
      <c r="AF16" s="661">
        <v>160</v>
      </c>
      <c r="AG16" s="661">
        <v>150</v>
      </c>
      <c r="AH16" s="661">
        <v>140</v>
      </c>
      <c r="AI16" s="661">
        <v>130</v>
      </c>
      <c r="AJ16" s="661">
        <v>120</v>
      </c>
      <c r="AK16" s="661">
        <v>110</v>
      </c>
    </row>
    <row r="17" spans="1:37" x14ac:dyDescent="0.25">
      <c r="A17" s="603" t="s">
        <v>173</v>
      </c>
      <c r="B17" s="657"/>
      <c r="C17" s="589" t="str">
        <f>IF($B17="","",VLOOKUP($B17,#REF!,5))</f>
        <v/>
      </c>
      <c r="D17" s="589" t="str">
        <f>IF($B17="","",VLOOKUP($B17,#REF!,15))</f>
        <v/>
      </c>
      <c r="E17" s="800" t="s">
        <v>411</v>
      </c>
      <c r="F17" s="801" t="s">
        <v>299</v>
      </c>
      <c r="G17" s="584" t="str">
        <f>IF($B17="","",VLOOKUP($B17,#REF!,3))</f>
        <v/>
      </c>
      <c r="H17" s="590"/>
      <c r="I17" s="584" t="str">
        <f>IF($B17="","",VLOOKUP($B17,#REF!,4))</f>
        <v/>
      </c>
      <c r="J17" s="564"/>
      <c r="K17" s="675"/>
      <c r="L17" s="663" t="str">
        <f>IF(K17="","",CONCATENATE(VLOOKUP($Y$3,$AB$1:$AK$1,K17)," pont"))</f>
        <v/>
      </c>
      <c r="M17" s="676"/>
      <c r="Y17" s="661"/>
      <c r="Z17" s="661"/>
      <c r="AA17" s="661" t="s">
        <v>194</v>
      </c>
      <c r="AB17" s="661">
        <v>250</v>
      </c>
      <c r="AC17" s="661">
        <v>200</v>
      </c>
      <c r="AD17" s="661">
        <v>160</v>
      </c>
      <c r="AE17" s="661">
        <v>140</v>
      </c>
      <c r="AF17" s="661">
        <v>120</v>
      </c>
      <c r="AG17" s="661">
        <v>110</v>
      </c>
      <c r="AH17" s="661">
        <v>100</v>
      </c>
      <c r="AI17" s="661">
        <v>90</v>
      </c>
      <c r="AJ17" s="661">
        <v>80</v>
      </c>
      <c r="AK17" s="661">
        <v>70</v>
      </c>
    </row>
    <row r="18" spans="1:37" x14ac:dyDescent="0.25">
      <c r="A18" s="564"/>
      <c r="B18" s="564"/>
      <c r="C18" s="564"/>
      <c r="D18" s="564"/>
      <c r="E18" s="564"/>
      <c r="F18" s="564"/>
      <c r="G18" s="564"/>
      <c r="H18" s="564"/>
      <c r="I18" s="564"/>
      <c r="J18" s="564"/>
      <c r="K18" s="564"/>
      <c r="L18" s="564"/>
      <c r="M18" s="564"/>
      <c r="Y18" s="661"/>
      <c r="Z18" s="661"/>
      <c r="AA18" s="661" t="s">
        <v>195</v>
      </c>
      <c r="AB18" s="661">
        <v>200</v>
      </c>
      <c r="AC18" s="661">
        <v>150</v>
      </c>
      <c r="AD18" s="661">
        <v>130</v>
      </c>
      <c r="AE18" s="661">
        <v>110</v>
      </c>
      <c r="AF18" s="661">
        <v>95</v>
      </c>
      <c r="AG18" s="661">
        <v>80</v>
      </c>
      <c r="AH18" s="661">
        <v>70</v>
      </c>
      <c r="AI18" s="661">
        <v>60</v>
      </c>
      <c r="AJ18" s="661">
        <v>55</v>
      </c>
      <c r="AK18" s="661">
        <v>50</v>
      </c>
    </row>
    <row r="19" spans="1:37" x14ac:dyDescent="0.25">
      <c r="A19" s="564"/>
      <c r="B19" s="564"/>
      <c r="C19" s="564"/>
      <c r="D19" s="564"/>
      <c r="E19" s="564"/>
      <c r="F19" s="564"/>
      <c r="G19" s="564"/>
      <c r="H19" s="564"/>
      <c r="I19" s="564"/>
      <c r="J19" s="564"/>
      <c r="K19" s="564"/>
      <c r="L19" s="564"/>
      <c r="M19" s="564"/>
      <c r="Y19" s="661"/>
      <c r="Z19" s="661"/>
      <c r="AA19" s="661" t="s">
        <v>196</v>
      </c>
      <c r="AB19" s="661">
        <v>150</v>
      </c>
      <c r="AC19" s="661">
        <v>120</v>
      </c>
      <c r="AD19" s="661">
        <v>100</v>
      </c>
      <c r="AE19" s="661">
        <v>80</v>
      </c>
      <c r="AF19" s="661">
        <v>70</v>
      </c>
      <c r="AG19" s="661">
        <v>60</v>
      </c>
      <c r="AH19" s="661">
        <v>55</v>
      </c>
      <c r="AI19" s="661">
        <v>50</v>
      </c>
      <c r="AJ19" s="661">
        <v>45</v>
      </c>
      <c r="AK19" s="661">
        <v>40</v>
      </c>
    </row>
    <row r="20" spans="1:37" x14ac:dyDescent="0.25">
      <c r="A20" s="564"/>
      <c r="B20" s="564"/>
      <c r="C20" s="564"/>
      <c r="D20" s="564"/>
      <c r="E20" s="564"/>
      <c r="F20" s="564"/>
      <c r="G20" s="564"/>
      <c r="H20" s="564"/>
      <c r="I20" s="564"/>
      <c r="J20" s="564"/>
      <c r="K20" s="564"/>
      <c r="L20" s="564"/>
      <c r="M20" s="564"/>
      <c r="Y20" s="661"/>
      <c r="Z20" s="661"/>
      <c r="AA20" s="661" t="s">
        <v>197</v>
      </c>
      <c r="AB20" s="661">
        <v>120</v>
      </c>
      <c r="AC20" s="661">
        <v>90</v>
      </c>
      <c r="AD20" s="661">
        <v>65</v>
      </c>
      <c r="AE20" s="661">
        <v>55</v>
      </c>
      <c r="AF20" s="661">
        <v>50</v>
      </c>
      <c r="AG20" s="661">
        <v>45</v>
      </c>
      <c r="AH20" s="661">
        <v>40</v>
      </c>
      <c r="AI20" s="661">
        <v>35</v>
      </c>
      <c r="AJ20" s="661">
        <v>25</v>
      </c>
      <c r="AK20" s="661">
        <v>20</v>
      </c>
    </row>
    <row r="21" spans="1:37" x14ac:dyDescent="0.25">
      <c r="A21" s="564"/>
      <c r="B21" s="564"/>
      <c r="C21" s="564"/>
      <c r="D21" s="564"/>
      <c r="E21" s="564"/>
      <c r="F21" s="564"/>
      <c r="G21" s="564"/>
      <c r="H21" s="564"/>
      <c r="I21" s="564"/>
      <c r="J21" s="564"/>
      <c r="K21" s="564"/>
      <c r="L21" s="564"/>
      <c r="M21" s="564"/>
      <c r="Y21" s="661"/>
      <c r="Z21" s="661"/>
      <c r="AA21" s="661" t="s">
        <v>198</v>
      </c>
      <c r="AB21" s="661">
        <v>90</v>
      </c>
      <c r="AC21" s="661">
        <v>60</v>
      </c>
      <c r="AD21" s="661">
        <v>45</v>
      </c>
      <c r="AE21" s="661">
        <v>34</v>
      </c>
      <c r="AF21" s="661">
        <v>27</v>
      </c>
      <c r="AG21" s="661">
        <v>22</v>
      </c>
      <c r="AH21" s="661">
        <v>18</v>
      </c>
      <c r="AI21" s="661">
        <v>15</v>
      </c>
      <c r="AJ21" s="661">
        <v>12</v>
      </c>
      <c r="AK21" s="661">
        <v>9</v>
      </c>
    </row>
    <row r="22" spans="1:37" ht="18.75" customHeight="1" x14ac:dyDescent="0.25">
      <c r="A22" s="564"/>
      <c r="B22" s="811"/>
      <c r="C22" s="811"/>
      <c r="D22" s="809" t="str">
        <f>E7</f>
        <v>Csötönyi</v>
      </c>
      <c r="E22" s="809"/>
      <c r="F22" s="809" t="str">
        <f>E9</f>
        <v>Kállai</v>
      </c>
      <c r="G22" s="809"/>
      <c r="H22" s="809" t="str">
        <f>E11</f>
        <v xml:space="preserve">Agod </v>
      </c>
      <c r="I22" s="809"/>
      <c r="J22" s="564"/>
      <c r="K22" s="564"/>
      <c r="L22" s="564"/>
      <c r="M22" s="641" t="s">
        <v>168</v>
      </c>
      <c r="Y22" s="661"/>
      <c r="Z22" s="661"/>
      <c r="AA22" s="661" t="s">
        <v>199</v>
      </c>
      <c r="AB22" s="661">
        <v>60</v>
      </c>
      <c r="AC22" s="661">
        <v>40</v>
      </c>
      <c r="AD22" s="661">
        <v>30</v>
      </c>
      <c r="AE22" s="661">
        <v>20</v>
      </c>
      <c r="AF22" s="661">
        <v>18</v>
      </c>
      <c r="AG22" s="661">
        <v>15</v>
      </c>
      <c r="AH22" s="661">
        <v>12</v>
      </c>
      <c r="AI22" s="661">
        <v>10</v>
      </c>
      <c r="AJ22" s="661">
        <v>8</v>
      </c>
      <c r="AK22" s="661">
        <v>6</v>
      </c>
    </row>
    <row r="23" spans="1:37" ht="18.75" customHeight="1" x14ac:dyDescent="0.25">
      <c r="A23" s="639" t="s">
        <v>164</v>
      </c>
      <c r="B23" s="807" t="str">
        <f>E7</f>
        <v>Csötönyi</v>
      </c>
      <c r="C23" s="807"/>
      <c r="D23" s="810"/>
      <c r="E23" s="810"/>
      <c r="F23" s="808"/>
      <c r="G23" s="808"/>
      <c r="H23" s="808"/>
      <c r="I23" s="808"/>
      <c r="J23" s="564"/>
      <c r="K23" s="564"/>
      <c r="L23" s="564"/>
      <c r="M23" s="643"/>
      <c r="Y23" s="661"/>
      <c r="Z23" s="661"/>
      <c r="AA23" s="661" t="s">
        <v>200</v>
      </c>
      <c r="AB23" s="661">
        <v>40</v>
      </c>
      <c r="AC23" s="661">
        <v>25</v>
      </c>
      <c r="AD23" s="661">
        <v>18</v>
      </c>
      <c r="AE23" s="661">
        <v>13</v>
      </c>
      <c r="AF23" s="661">
        <v>8</v>
      </c>
      <c r="AG23" s="661">
        <v>7</v>
      </c>
      <c r="AH23" s="661">
        <v>6</v>
      </c>
      <c r="AI23" s="661">
        <v>5</v>
      </c>
      <c r="AJ23" s="661">
        <v>4</v>
      </c>
      <c r="AK23" s="661">
        <v>3</v>
      </c>
    </row>
    <row r="24" spans="1:37" ht="18.75" customHeight="1" x14ac:dyDescent="0.25">
      <c r="A24" s="639" t="s">
        <v>165</v>
      </c>
      <c r="B24" s="807" t="str">
        <f>E9</f>
        <v>Kállai</v>
      </c>
      <c r="C24" s="807"/>
      <c r="D24" s="808"/>
      <c r="E24" s="808"/>
      <c r="F24" s="810"/>
      <c r="G24" s="810"/>
      <c r="H24" s="808"/>
      <c r="I24" s="808"/>
      <c r="J24" s="564"/>
      <c r="K24" s="564"/>
      <c r="L24" s="564"/>
      <c r="M24" s="643"/>
      <c r="Y24" s="661"/>
      <c r="Z24" s="661"/>
      <c r="AA24" s="661" t="s">
        <v>201</v>
      </c>
      <c r="AB24" s="661">
        <v>25</v>
      </c>
      <c r="AC24" s="661">
        <v>15</v>
      </c>
      <c r="AD24" s="661">
        <v>13</v>
      </c>
      <c r="AE24" s="661">
        <v>7</v>
      </c>
      <c r="AF24" s="661">
        <v>6</v>
      </c>
      <c r="AG24" s="661">
        <v>5</v>
      </c>
      <c r="AH24" s="661">
        <v>4</v>
      </c>
      <c r="AI24" s="661">
        <v>3</v>
      </c>
      <c r="AJ24" s="661">
        <v>2</v>
      </c>
      <c r="AK24" s="661">
        <v>1</v>
      </c>
    </row>
    <row r="25" spans="1:37" ht="18.75" customHeight="1" x14ac:dyDescent="0.25">
      <c r="A25" s="639" t="s">
        <v>166</v>
      </c>
      <c r="B25" s="807" t="str">
        <f>E11</f>
        <v xml:space="preserve">Agod </v>
      </c>
      <c r="C25" s="807"/>
      <c r="D25" s="808"/>
      <c r="E25" s="808"/>
      <c r="F25" s="808"/>
      <c r="G25" s="808"/>
      <c r="H25" s="810"/>
      <c r="I25" s="810"/>
      <c r="J25" s="564"/>
      <c r="K25" s="564"/>
      <c r="L25" s="564"/>
      <c r="M25" s="643"/>
      <c r="Y25" s="661"/>
      <c r="Z25" s="661"/>
      <c r="AA25" s="661" t="s">
        <v>206</v>
      </c>
      <c r="AB25" s="661">
        <v>15</v>
      </c>
      <c r="AC25" s="661">
        <v>10</v>
      </c>
      <c r="AD25" s="661">
        <v>8</v>
      </c>
      <c r="AE25" s="661">
        <v>4</v>
      </c>
      <c r="AF25" s="661">
        <v>3</v>
      </c>
      <c r="AG25" s="661">
        <v>2</v>
      </c>
      <c r="AH25" s="661">
        <v>1</v>
      </c>
      <c r="AI25" s="661">
        <v>0</v>
      </c>
      <c r="AJ25" s="661">
        <v>0</v>
      </c>
      <c r="AK25" s="661">
        <v>0</v>
      </c>
    </row>
    <row r="26" spans="1:37" x14ac:dyDescent="0.25">
      <c r="A26" s="564"/>
      <c r="B26" s="564"/>
      <c r="C26" s="564"/>
      <c r="D26" s="564"/>
      <c r="E26" s="564"/>
      <c r="F26" s="564"/>
      <c r="G26" s="564"/>
      <c r="H26" s="564"/>
      <c r="I26" s="564"/>
      <c r="J26" s="564"/>
      <c r="K26" s="564"/>
      <c r="L26" s="564"/>
      <c r="M26" s="644"/>
      <c r="Y26" s="661"/>
      <c r="Z26" s="661"/>
      <c r="AA26" s="661" t="s">
        <v>202</v>
      </c>
      <c r="AB26" s="661">
        <v>10</v>
      </c>
      <c r="AC26" s="661">
        <v>6</v>
      </c>
      <c r="AD26" s="661">
        <v>4</v>
      </c>
      <c r="AE26" s="661">
        <v>2</v>
      </c>
      <c r="AF26" s="661">
        <v>1</v>
      </c>
      <c r="AG26" s="661">
        <v>0</v>
      </c>
      <c r="AH26" s="661">
        <v>0</v>
      </c>
      <c r="AI26" s="661">
        <v>0</v>
      </c>
      <c r="AJ26" s="661">
        <v>0</v>
      </c>
      <c r="AK26" s="661">
        <v>0</v>
      </c>
    </row>
    <row r="27" spans="1:37" ht="18.75" customHeight="1" x14ac:dyDescent="0.25">
      <c r="A27" s="564"/>
      <c r="B27" s="811"/>
      <c r="C27" s="811"/>
      <c r="D27" s="809" t="str">
        <f>E13</f>
        <v>Boros</v>
      </c>
      <c r="E27" s="809"/>
      <c r="F27" s="809" t="str">
        <f>E15</f>
        <v>Bartos</v>
      </c>
      <c r="G27" s="809"/>
      <c r="H27" s="809" t="str">
        <f>E17</f>
        <v>Tokaji</v>
      </c>
      <c r="I27" s="809"/>
      <c r="J27" s="564"/>
      <c r="K27" s="564"/>
      <c r="L27" s="564"/>
      <c r="M27" s="644"/>
      <c r="Y27" s="661"/>
      <c r="Z27" s="661"/>
      <c r="AA27" s="661" t="s">
        <v>203</v>
      </c>
      <c r="AB27" s="661">
        <v>3</v>
      </c>
      <c r="AC27" s="661">
        <v>2</v>
      </c>
      <c r="AD27" s="661">
        <v>1</v>
      </c>
      <c r="AE27" s="661">
        <v>0</v>
      </c>
      <c r="AF27" s="661">
        <v>0</v>
      </c>
      <c r="AG27" s="661">
        <v>0</v>
      </c>
      <c r="AH27" s="661">
        <v>0</v>
      </c>
      <c r="AI27" s="661">
        <v>0</v>
      </c>
      <c r="AJ27" s="661">
        <v>0</v>
      </c>
      <c r="AK27" s="661">
        <v>0</v>
      </c>
    </row>
    <row r="28" spans="1:37" ht="18.75" customHeight="1" x14ac:dyDescent="0.25">
      <c r="A28" s="639" t="s">
        <v>171</v>
      </c>
      <c r="B28" s="807" t="str">
        <f>E13</f>
        <v>Boros</v>
      </c>
      <c r="C28" s="807"/>
      <c r="D28" s="810"/>
      <c r="E28" s="810"/>
      <c r="F28" s="808"/>
      <c r="G28" s="808"/>
      <c r="H28" s="808"/>
      <c r="I28" s="808"/>
      <c r="J28" s="564"/>
      <c r="K28" s="564"/>
      <c r="L28" s="564"/>
      <c r="M28" s="643"/>
    </row>
    <row r="29" spans="1:37" ht="18.75" customHeight="1" x14ac:dyDescent="0.25">
      <c r="A29" s="639" t="s">
        <v>172</v>
      </c>
      <c r="B29" s="807" t="str">
        <f>E15</f>
        <v>Bartos</v>
      </c>
      <c r="C29" s="807"/>
      <c r="D29" s="808"/>
      <c r="E29" s="808"/>
      <c r="F29" s="810"/>
      <c r="G29" s="810"/>
      <c r="H29" s="808"/>
      <c r="I29" s="808"/>
      <c r="J29" s="564"/>
      <c r="K29" s="564"/>
      <c r="L29" s="564"/>
      <c r="M29" s="643"/>
    </row>
    <row r="30" spans="1:37" ht="18.75" customHeight="1" x14ac:dyDescent="0.25">
      <c r="A30" s="639" t="s">
        <v>173</v>
      </c>
      <c r="B30" s="807" t="str">
        <f>E17</f>
        <v>Tokaji</v>
      </c>
      <c r="C30" s="807"/>
      <c r="D30" s="808"/>
      <c r="E30" s="808"/>
      <c r="F30" s="808"/>
      <c r="G30" s="808"/>
      <c r="H30" s="810"/>
      <c r="I30" s="810"/>
      <c r="J30" s="564"/>
      <c r="K30" s="564"/>
      <c r="L30" s="564"/>
      <c r="M30" s="643"/>
    </row>
    <row r="31" spans="1:37" x14ac:dyDescent="0.25">
      <c r="A31" s="564"/>
      <c r="B31" s="564"/>
      <c r="C31" s="564"/>
      <c r="D31" s="564"/>
      <c r="E31" s="564"/>
      <c r="F31" s="564"/>
      <c r="G31" s="564"/>
      <c r="H31" s="564"/>
      <c r="I31" s="564"/>
      <c r="J31" s="564"/>
      <c r="K31" s="564"/>
      <c r="L31" s="564"/>
      <c r="M31" s="564"/>
    </row>
    <row r="32" spans="1:37" x14ac:dyDescent="0.25">
      <c r="A32" s="564" t="s">
        <v>129</v>
      </c>
      <c r="B32" s="564"/>
      <c r="C32" s="820" t="str">
        <f>IF(M23=1,B23,IF(M24=1,B24,IF(M25=1,B25,"")))</f>
        <v/>
      </c>
      <c r="D32" s="820"/>
      <c r="E32" s="603" t="s">
        <v>175</v>
      </c>
      <c r="F32" s="820" t="str">
        <f>IF(M28=1,B28,IF(M29=1,B29,IF(M30=1,B30,"")))</f>
        <v/>
      </c>
      <c r="G32" s="820"/>
      <c r="H32" s="564"/>
      <c r="I32" s="542"/>
      <c r="J32" s="564"/>
      <c r="K32" s="564"/>
      <c r="L32" s="564"/>
      <c r="M32" s="564"/>
    </row>
    <row r="33" spans="1:19" x14ac:dyDescent="0.25">
      <c r="A33" s="564"/>
      <c r="B33" s="564"/>
      <c r="C33" s="564"/>
      <c r="D33" s="564"/>
      <c r="E33" s="564"/>
      <c r="F33" s="603"/>
      <c r="G33" s="603"/>
      <c r="H33" s="564"/>
      <c r="I33" s="564"/>
      <c r="J33" s="564"/>
      <c r="K33" s="564"/>
      <c r="L33" s="564"/>
      <c r="M33" s="564"/>
    </row>
    <row r="34" spans="1:19" x14ac:dyDescent="0.25">
      <c r="A34" s="564" t="s">
        <v>174</v>
      </c>
      <c r="B34" s="564"/>
      <c r="C34" s="820" t="str">
        <f>IF(M23=2,B23,IF(M24=2,B24,IF(M25=2,B25,"")))</f>
        <v/>
      </c>
      <c r="D34" s="820"/>
      <c r="E34" s="603" t="s">
        <v>175</v>
      </c>
      <c r="F34" s="820" t="str">
        <f>IF(M28=2,B28,IF(M29=2,B29,IF(M30=2,B30,"")))</f>
        <v/>
      </c>
      <c r="G34" s="820"/>
      <c r="H34" s="564"/>
      <c r="I34" s="542"/>
      <c r="J34" s="564"/>
      <c r="K34" s="564"/>
      <c r="L34" s="564"/>
      <c r="M34" s="564"/>
    </row>
    <row r="35" spans="1:19" x14ac:dyDescent="0.25">
      <c r="A35" s="564"/>
      <c r="B35" s="564"/>
      <c r="C35" s="642"/>
      <c r="D35" s="642"/>
      <c r="E35" s="603"/>
      <c r="F35" s="642"/>
      <c r="G35" s="642"/>
      <c r="H35" s="564"/>
      <c r="I35" s="564"/>
      <c r="J35" s="564"/>
      <c r="K35" s="564"/>
      <c r="L35" s="564"/>
      <c r="M35" s="564"/>
    </row>
    <row r="36" spans="1:19" x14ac:dyDescent="0.25">
      <c r="A36" s="564" t="s">
        <v>176</v>
      </c>
      <c r="B36" s="564"/>
      <c r="C36" s="820" t="str">
        <f>IF(M23=3,B23,IF(M24=3,B24,IF(M25=3,B25,"")))</f>
        <v/>
      </c>
      <c r="D36" s="820"/>
      <c r="E36" s="603" t="s">
        <v>175</v>
      </c>
      <c r="F36" s="820" t="str">
        <f>IF(M28=3,B28,IF(M29=3,B29,IF(M30=3,B30,"")))</f>
        <v/>
      </c>
      <c r="G36" s="820"/>
      <c r="H36" s="564"/>
      <c r="I36" s="542"/>
      <c r="J36" s="564"/>
      <c r="K36" s="564"/>
      <c r="L36" s="564"/>
      <c r="M36" s="564"/>
    </row>
    <row r="37" spans="1:19" x14ac:dyDescent="0.25">
      <c r="A37" s="564"/>
      <c r="B37" s="564"/>
      <c r="C37" s="564"/>
      <c r="D37" s="564"/>
      <c r="E37" s="564"/>
      <c r="F37" s="564"/>
      <c r="G37" s="564"/>
      <c r="H37" s="564"/>
      <c r="I37" s="564"/>
      <c r="J37" s="564"/>
      <c r="K37" s="564"/>
      <c r="L37" s="564"/>
      <c r="M37" s="564"/>
    </row>
    <row r="38" spans="1:19" x14ac:dyDescent="0.25">
      <c r="A38" s="564"/>
      <c r="B38" s="564"/>
      <c r="C38" s="564"/>
      <c r="D38" s="564"/>
      <c r="E38" s="564"/>
      <c r="F38" s="564"/>
      <c r="G38" s="564"/>
      <c r="H38" s="564"/>
      <c r="I38" s="564"/>
      <c r="J38" s="564"/>
      <c r="K38" s="564"/>
      <c r="L38" s="542"/>
      <c r="M38" s="564"/>
      <c r="O38" s="595"/>
      <c r="P38" s="595"/>
      <c r="Q38" s="595"/>
      <c r="R38" s="595"/>
      <c r="S38" s="595"/>
    </row>
    <row r="39" spans="1:19" x14ac:dyDescent="0.25">
      <c r="A39" s="214" t="s">
        <v>105</v>
      </c>
      <c r="B39" s="215"/>
      <c r="C39" s="456"/>
      <c r="D39" s="611" t="s">
        <v>6</v>
      </c>
      <c r="E39" s="612" t="s">
        <v>107</v>
      </c>
      <c r="F39" s="630"/>
      <c r="G39" s="611" t="s">
        <v>6</v>
      </c>
      <c r="H39" s="612" t="s">
        <v>125</v>
      </c>
      <c r="I39" s="369"/>
      <c r="J39" s="612" t="s">
        <v>126</v>
      </c>
      <c r="K39" s="368" t="s">
        <v>127</v>
      </c>
      <c r="L39" s="37"/>
      <c r="M39" s="630"/>
      <c r="O39" s="595"/>
      <c r="P39" s="605"/>
      <c r="Q39" s="605"/>
      <c r="R39" s="606"/>
      <c r="S39" s="595"/>
    </row>
    <row r="40" spans="1:19" x14ac:dyDescent="0.25">
      <c r="A40" s="575" t="s">
        <v>106</v>
      </c>
      <c r="B40" s="576"/>
      <c r="C40" s="578"/>
      <c r="D40" s="613">
        <v>1</v>
      </c>
      <c r="E40" s="805" t="e">
        <f>IF(D40&gt;$R$47,,UPPER(VLOOKUP(D40,#REF!,2)))</f>
        <v>#REF!</v>
      </c>
      <c r="F40" s="805"/>
      <c r="G40" s="624" t="s">
        <v>7</v>
      </c>
      <c r="H40" s="576"/>
      <c r="I40" s="614"/>
      <c r="J40" s="625"/>
      <c r="K40" s="570" t="s">
        <v>111</v>
      </c>
      <c r="L40" s="631"/>
      <c r="M40" s="615"/>
      <c r="O40" s="595"/>
      <c r="P40" s="607"/>
      <c r="Q40" s="607"/>
      <c r="R40" s="608"/>
      <c r="S40" s="595"/>
    </row>
    <row r="41" spans="1:19" x14ac:dyDescent="0.25">
      <c r="A41" s="579" t="s">
        <v>124</v>
      </c>
      <c r="B41" s="340"/>
      <c r="C41" s="581"/>
      <c r="D41" s="616">
        <v>2</v>
      </c>
      <c r="E41" s="806" t="e">
        <f>IF(D41&gt;$R$47,,UPPER(VLOOKUP(D41,#REF!,2)))</f>
        <v>#REF!</v>
      </c>
      <c r="F41" s="806"/>
      <c r="G41" s="626" t="s">
        <v>8</v>
      </c>
      <c r="H41" s="617"/>
      <c r="I41" s="618"/>
      <c r="J41" s="91"/>
      <c r="K41" s="628"/>
      <c r="L41" s="542"/>
      <c r="M41" s="623"/>
      <c r="O41" s="595"/>
      <c r="P41" s="608"/>
      <c r="Q41" s="609"/>
      <c r="R41" s="608"/>
      <c r="S41" s="595"/>
    </row>
    <row r="42" spans="1:19" x14ac:dyDescent="0.25">
      <c r="A42" s="384"/>
      <c r="B42" s="385"/>
      <c r="C42" s="386"/>
      <c r="D42" s="616"/>
      <c r="E42" s="620"/>
      <c r="F42" s="621"/>
      <c r="G42" s="626" t="s">
        <v>9</v>
      </c>
      <c r="H42" s="617"/>
      <c r="I42" s="618"/>
      <c r="J42" s="91"/>
      <c r="K42" s="570" t="s">
        <v>112</v>
      </c>
      <c r="L42" s="631"/>
      <c r="M42" s="615"/>
      <c r="O42" s="595"/>
      <c r="P42" s="607"/>
      <c r="Q42" s="607"/>
      <c r="R42" s="608"/>
      <c r="S42" s="595"/>
    </row>
    <row r="43" spans="1:19" x14ac:dyDescent="0.25">
      <c r="A43" s="243"/>
      <c r="B43" s="448"/>
      <c r="C43" s="244"/>
      <c r="D43" s="616"/>
      <c r="E43" s="620"/>
      <c r="F43" s="621"/>
      <c r="G43" s="626" t="s">
        <v>10</v>
      </c>
      <c r="H43" s="617"/>
      <c r="I43" s="618"/>
      <c r="J43" s="91"/>
      <c r="K43" s="629"/>
      <c r="L43" s="621"/>
      <c r="M43" s="619"/>
      <c r="O43" s="595"/>
      <c r="P43" s="608"/>
      <c r="Q43" s="609"/>
      <c r="R43" s="608"/>
      <c r="S43" s="595"/>
    </row>
    <row r="44" spans="1:19" x14ac:dyDescent="0.25">
      <c r="A44" s="371"/>
      <c r="B44" s="387"/>
      <c r="C44" s="455"/>
      <c r="D44" s="616"/>
      <c r="E44" s="620"/>
      <c r="F44" s="621"/>
      <c r="G44" s="626" t="s">
        <v>11</v>
      </c>
      <c r="H44" s="617"/>
      <c r="I44" s="618"/>
      <c r="J44" s="91"/>
      <c r="K44" s="579"/>
      <c r="L44" s="542"/>
      <c r="M44" s="623"/>
      <c r="O44" s="595"/>
      <c r="P44" s="608"/>
      <c r="Q44" s="609"/>
      <c r="R44" s="608"/>
      <c r="S44" s="595"/>
    </row>
    <row r="45" spans="1:19" x14ac:dyDescent="0.25">
      <c r="A45" s="372"/>
      <c r="B45" s="393"/>
      <c r="C45" s="244"/>
      <c r="D45" s="616"/>
      <c r="E45" s="620"/>
      <c r="F45" s="621"/>
      <c r="G45" s="626" t="s">
        <v>12</v>
      </c>
      <c r="H45" s="617"/>
      <c r="I45" s="618"/>
      <c r="J45" s="91"/>
      <c r="K45" s="570" t="s">
        <v>92</v>
      </c>
      <c r="L45" s="631"/>
      <c r="M45" s="615"/>
      <c r="O45" s="595"/>
      <c r="P45" s="607"/>
      <c r="Q45" s="607"/>
      <c r="R45" s="608"/>
      <c r="S45" s="595"/>
    </row>
    <row r="46" spans="1:19" x14ac:dyDescent="0.25">
      <c r="A46" s="372"/>
      <c r="B46" s="393"/>
      <c r="C46" s="382"/>
      <c r="D46" s="616"/>
      <c r="E46" s="620"/>
      <c r="F46" s="621"/>
      <c r="G46" s="626" t="s">
        <v>13</v>
      </c>
      <c r="H46" s="617"/>
      <c r="I46" s="618"/>
      <c r="J46" s="91"/>
      <c r="K46" s="629"/>
      <c r="L46" s="621"/>
      <c r="M46" s="619"/>
      <c r="O46" s="595"/>
      <c r="P46" s="608"/>
      <c r="Q46" s="609"/>
      <c r="R46" s="608"/>
      <c r="S46" s="595"/>
    </row>
    <row r="47" spans="1:19" x14ac:dyDescent="0.25">
      <c r="A47" s="373"/>
      <c r="B47" s="370"/>
      <c r="C47" s="383"/>
      <c r="D47" s="622"/>
      <c r="E47" s="246"/>
      <c r="F47" s="542"/>
      <c r="G47" s="627" t="s">
        <v>14</v>
      </c>
      <c r="H47" s="340"/>
      <c r="I47" s="572"/>
      <c r="J47" s="248"/>
      <c r="K47" s="579" t="str">
        <f>L4</f>
        <v>Lakatosné Klopcsik Diana</v>
      </c>
      <c r="L47" s="542"/>
      <c r="M47" s="623"/>
      <c r="O47" s="595"/>
      <c r="P47" s="608"/>
      <c r="Q47" s="609"/>
      <c r="R47" s="610" t="e">
        <f>MIN(4,#REF!)</f>
        <v>#REF!</v>
      </c>
      <c r="S47" s="595"/>
    </row>
    <row r="48" spans="1:19" x14ac:dyDescent="0.25">
      <c r="O48" s="595"/>
      <c r="P48" s="595"/>
      <c r="Q48" s="595"/>
      <c r="R48" s="595"/>
      <c r="S48" s="595"/>
    </row>
    <row r="49" spans="15:19" x14ac:dyDescent="0.25">
      <c r="O49" s="595"/>
      <c r="P49" s="595"/>
      <c r="Q49" s="595"/>
      <c r="R49" s="595"/>
      <c r="S49" s="595"/>
    </row>
  </sheetData>
  <mergeCells count="42">
    <mergeCell ref="C34:D34"/>
    <mergeCell ref="F34:G34"/>
    <mergeCell ref="C36:D36"/>
    <mergeCell ref="F36:G36"/>
    <mergeCell ref="E40:F40"/>
    <mergeCell ref="E41:F41"/>
    <mergeCell ref="B30:C30"/>
    <mergeCell ref="D30:E30"/>
    <mergeCell ref="F30:G30"/>
    <mergeCell ref="H30:I30"/>
    <mergeCell ref="C32:D32"/>
    <mergeCell ref="F32:G32"/>
    <mergeCell ref="B28:C28"/>
    <mergeCell ref="D28:E28"/>
    <mergeCell ref="F28:G28"/>
    <mergeCell ref="H28:I28"/>
    <mergeCell ref="B29:C29"/>
    <mergeCell ref="D29:E29"/>
    <mergeCell ref="F29:G29"/>
    <mergeCell ref="H29:I29"/>
    <mergeCell ref="B25:C25"/>
    <mergeCell ref="D25:E25"/>
    <mergeCell ref="F25:G25"/>
    <mergeCell ref="H25:I25"/>
    <mergeCell ref="B27:C27"/>
    <mergeCell ref="D27:E27"/>
    <mergeCell ref="F27:G27"/>
    <mergeCell ref="H27:I27"/>
    <mergeCell ref="B23:C23"/>
    <mergeCell ref="D23:E23"/>
    <mergeCell ref="F23:G23"/>
    <mergeCell ref="H23:I23"/>
    <mergeCell ref="B24:C24"/>
    <mergeCell ref="D24:E24"/>
    <mergeCell ref="F24:G24"/>
    <mergeCell ref="H24:I24"/>
    <mergeCell ref="A1:F1"/>
    <mergeCell ref="A4:C4"/>
    <mergeCell ref="B22:C22"/>
    <mergeCell ref="D22:E22"/>
    <mergeCell ref="F22:G22"/>
    <mergeCell ref="H22:I22"/>
  </mergeCells>
  <conditionalFormatting sqref="R47">
    <cfRule type="expression" dxfId="538" priority="2" stopIfTrue="1">
      <formula>$O$1="CU"</formula>
    </cfRule>
  </conditionalFormatting>
  <conditionalFormatting sqref="E7 E9 E11 E13 E15 E17">
    <cfRule type="cellIs" dxfId="537" priority="1" stopIfTrue="1" operator="equal">
      <formula>"Bye"</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E1795-BA47-42FA-AC89-A52329F45ED5}">
  <sheetPr codeName="Munka23">
    <tabColor indexed="11"/>
  </sheetPr>
  <dimension ref="A1:AK43"/>
  <sheetViews>
    <sheetView workbookViewId="0">
      <selection activeCell="F3" sqref="F3"/>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8.44140625" customWidth="1"/>
    <col min="11" max="13" width="8.5546875" customWidth="1"/>
    <col min="15" max="15" width="5.5546875" customWidth="1"/>
    <col min="16" max="16" width="4.5546875" customWidth="1"/>
    <col min="17" max="17" width="11.6640625" customWidth="1"/>
    <col min="25" max="25" width="10.33203125" style="660" hidden="1" customWidth="1"/>
    <col min="26" max="37" width="0" style="660" hidden="1" customWidth="1"/>
  </cols>
  <sheetData>
    <row r="1" spans="1:37" ht="24.6" x14ac:dyDescent="0.25">
      <c r="A1" s="814" t="str">
        <f>Altalanos!$A$6</f>
        <v xml:space="preserve">Diákolimpia Tolna megye - Paks </v>
      </c>
      <c r="B1" s="814"/>
      <c r="C1" s="814"/>
      <c r="D1" s="814"/>
      <c r="E1" s="814"/>
      <c r="F1" s="814"/>
      <c r="G1" s="513"/>
      <c r="H1" s="516" t="s">
        <v>123</v>
      </c>
      <c r="I1" s="514"/>
      <c r="J1" s="515"/>
      <c r="L1" s="517"/>
      <c r="M1" s="591"/>
      <c r="N1" s="593"/>
      <c r="O1" s="593" t="s">
        <v>71</v>
      </c>
      <c r="P1" s="593"/>
      <c r="Q1" s="594"/>
      <c r="R1" s="593"/>
      <c r="S1" s="595"/>
      <c r="Y1"/>
      <c r="Z1"/>
      <c r="AA1"/>
      <c r="AB1" s="674" t="e">
        <f>IF(Y5=1,CONCATENATE(VLOOKUP(Y3,AA16:AH27,2)),CONCATENATE(VLOOKUP(Y3,AA2:AK13,2)))</f>
        <v>#N/A</v>
      </c>
      <c r="AC1" s="674" t="e">
        <f>IF(Y5=1,CONCATENATE(VLOOKUP(Y3,AA16:AK27,3)),CONCATENATE(VLOOKUP(Y3,AA2:AK13,3)))</f>
        <v>#N/A</v>
      </c>
      <c r="AD1" s="674" t="e">
        <f>IF(Y5=1,CONCATENATE(VLOOKUP(Y3,AA16:AK27,4)),CONCATENATE(VLOOKUP(Y3,AA2:AK13,4)))</f>
        <v>#N/A</v>
      </c>
      <c r="AE1" s="674" t="e">
        <f>IF(Y5=1,CONCATENATE(VLOOKUP(Y3,AA16:AK27,5)),CONCATENATE(VLOOKUP(Y3,AA2:AK13,5)))</f>
        <v>#N/A</v>
      </c>
      <c r="AF1" s="674" t="e">
        <f>IF(Y5=1,CONCATENATE(VLOOKUP(Y3,AA16:AK27,6)),CONCATENATE(VLOOKUP(Y3,AA2:AK13,6)))</f>
        <v>#N/A</v>
      </c>
      <c r="AG1" s="674" t="e">
        <f>IF(Y5=1,CONCATENATE(VLOOKUP(Y3,AA16:AK27,7)),CONCATENATE(VLOOKUP(Y3,AA2:AK13,7)))</f>
        <v>#N/A</v>
      </c>
      <c r="AH1" s="674" t="e">
        <f>IF(Y5=1,CONCATENATE(VLOOKUP(Y3,AA16:AK27,8)),CONCATENATE(VLOOKUP(Y3,AA2:AK13,8)))</f>
        <v>#N/A</v>
      </c>
      <c r="AI1" s="674" t="e">
        <f>IF(Y5=1,CONCATENATE(VLOOKUP(Y3,AA16:AK27,9)),CONCATENATE(VLOOKUP(Y3,AA2:AK13,9)))</f>
        <v>#N/A</v>
      </c>
      <c r="AJ1" s="674" t="e">
        <f>IF(Y5=1,CONCATENATE(VLOOKUP(Y3,AA16:AK27,10)),CONCATENATE(VLOOKUP(Y3,AA2:AK13,10)))</f>
        <v>#N/A</v>
      </c>
      <c r="AK1" s="674" t="e">
        <f>IF(Y5=1,CONCATENATE(VLOOKUP(Y3,AA16:AK27,11)),CONCATENATE(VLOOKUP(Y3,AA2:AK13,11)))</f>
        <v>#N/A</v>
      </c>
    </row>
    <row r="2" spans="1:37" x14ac:dyDescent="0.25">
      <c r="A2" s="519" t="s">
        <v>122</v>
      </c>
      <c r="B2" s="520"/>
      <c r="C2" s="520"/>
      <c r="D2" s="520"/>
      <c r="E2" s="791">
        <f>Altalanos!$C$8</f>
        <v>0</v>
      </c>
      <c r="F2" s="520"/>
      <c r="G2" s="521"/>
      <c r="H2" s="522"/>
      <c r="I2" s="522"/>
      <c r="J2" s="523"/>
      <c r="K2" s="517"/>
      <c r="L2" s="517"/>
      <c r="M2" s="592"/>
      <c r="N2" s="596"/>
      <c r="O2" s="597"/>
      <c r="P2" s="596"/>
      <c r="Q2" s="597"/>
      <c r="R2" s="596"/>
      <c r="S2" s="595"/>
      <c r="Y2" s="662"/>
      <c r="Z2" s="661"/>
      <c r="AA2" s="661" t="s">
        <v>164</v>
      </c>
      <c r="AB2" s="672">
        <v>150</v>
      </c>
      <c r="AC2" s="672">
        <v>120</v>
      </c>
      <c r="AD2" s="672">
        <v>100</v>
      </c>
      <c r="AE2" s="672">
        <v>80</v>
      </c>
      <c r="AF2" s="672">
        <v>70</v>
      </c>
      <c r="AG2" s="672">
        <v>60</v>
      </c>
      <c r="AH2" s="672">
        <v>55</v>
      </c>
      <c r="AI2" s="672">
        <v>50</v>
      </c>
      <c r="AJ2" s="672">
        <v>45</v>
      </c>
      <c r="AK2" s="672">
        <v>40</v>
      </c>
    </row>
    <row r="3" spans="1:37" x14ac:dyDescent="0.25">
      <c r="A3" s="55" t="s">
        <v>82</v>
      </c>
      <c r="B3" s="55"/>
      <c r="C3" s="55"/>
      <c r="D3" s="55"/>
      <c r="E3" s="55" t="s">
        <v>79</v>
      </c>
      <c r="F3" s="55"/>
      <c r="G3" s="55"/>
      <c r="H3" s="55" t="s">
        <v>87</v>
      </c>
      <c r="I3" s="55"/>
      <c r="J3" s="144"/>
      <c r="K3" s="55"/>
      <c r="L3" s="56" t="s">
        <v>88</v>
      </c>
      <c r="M3" s="55"/>
      <c r="N3" s="599"/>
      <c r="O3" s="598"/>
      <c r="P3" s="599"/>
      <c r="Q3" s="649" t="s">
        <v>178</v>
      </c>
      <c r="R3" s="650" t="s">
        <v>184</v>
      </c>
      <c r="S3" s="595"/>
      <c r="Y3" s="661">
        <f>IF(H4="OB","A",IF(H4="IX","W",H4))</f>
        <v>0</v>
      </c>
      <c r="Z3" s="661"/>
      <c r="AA3" s="661" t="s">
        <v>194</v>
      </c>
      <c r="AB3" s="672">
        <v>120</v>
      </c>
      <c r="AC3" s="672">
        <v>90</v>
      </c>
      <c r="AD3" s="672">
        <v>65</v>
      </c>
      <c r="AE3" s="672">
        <v>55</v>
      </c>
      <c r="AF3" s="672">
        <v>50</v>
      </c>
      <c r="AG3" s="672">
        <v>45</v>
      </c>
      <c r="AH3" s="672">
        <v>40</v>
      </c>
      <c r="AI3" s="672">
        <v>35</v>
      </c>
      <c r="AJ3" s="672">
        <v>25</v>
      </c>
      <c r="AK3" s="672">
        <v>20</v>
      </c>
    </row>
    <row r="4" spans="1:37" ht="13.8" thickBot="1" x14ac:dyDescent="0.3">
      <c r="A4" s="815" t="str">
        <f>Altalanos!$A$10</f>
        <v>2025.04.28-29</v>
      </c>
      <c r="B4" s="815"/>
      <c r="C4" s="815"/>
      <c r="D4" s="524"/>
      <c r="E4" s="525" t="str">
        <f>Altalanos!$C$10</f>
        <v>Paks</v>
      </c>
      <c r="F4" s="525"/>
      <c r="G4" s="525"/>
      <c r="H4" s="528"/>
      <c r="I4" s="525"/>
      <c r="J4" s="527"/>
      <c r="K4" s="528"/>
      <c r="L4" s="530" t="str">
        <f>Altalanos!$E$10</f>
        <v>Lakatosné Klopcsik Diana</v>
      </c>
      <c r="M4" s="528"/>
      <c r="N4" s="601"/>
      <c r="O4" s="602"/>
      <c r="P4" s="601"/>
      <c r="Q4" s="651" t="s">
        <v>185</v>
      </c>
      <c r="R4" s="652" t="s">
        <v>180</v>
      </c>
      <c r="S4" s="595"/>
      <c r="Y4" s="661"/>
      <c r="Z4" s="661"/>
      <c r="AA4" s="661" t="s">
        <v>195</v>
      </c>
      <c r="AB4" s="672">
        <v>90</v>
      </c>
      <c r="AC4" s="672">
        <v>60</v>
      </c>
      <c r="AD4" s="672">
        <v>45</v>
      </c>
      <c r="AE4" s="672">
        <v>34</v>
      </c>
      <c r="AF4" s="672">
        <v>27</v>
      </c>
      <c r="AG4" s="672">
        <v>22</v>
      </c>
      <c r="AH4" s="672">
        <v>18</v>
      </c>
      <c r="AI4" s="672">
        <v>15</v>
      </c>
      <c r="AJ4" s="672">
        <v>12</v>
      </c>
      <c r="AK4" s="672">
        <v>9</v>
      </c>
    </row>
    <row r="5" spans="1:37" x14ac:dyDescent="0.25">
      <c r="A5" s="37"/>
      <c r="B5" s="37" t="s">
        <v>118</v>
      </c>
      <c r="C5" s="587" t="s">
        <v>162</v>
      </c>
      <c r="D5" s="37" t="s">
        <v>105</v>
      </c>
      <c r="E5" s="37" t="s">
        <v>167</v>
      </c>
      <c r="F5" s="37"/>
      <c r="G5" s="37" t="s">
        <v>86</v>
      </c>
      <c r="H5" s="37"/>
      <c r="I5" s="37" t="s">
        <v>90</v>
      </c>
      <c r="J5" s="37"/>
      <c r="K5" s="633" t="s">
        <v>168</v>
      </c>
      <c r="L5" s="633" t="s">
        <v>169</v>
      </c>
      <c r="M5" s="633" t="s">
        <v>170</v>
      </c>
      <c r="N5" s="595"/>
      <c r="O5" s="595"/>
      <c r="P5" s="595"/>
      <c r="Q5" s="653" t="s">
        <v>186</v>
      </c>
      <c r="R5" s="654" t="s">
        <v>182</v>
      </c>
      <c r="S5" s="595"/>
      <c r="Y5" s="661">
        <f>IF(OR(Altalanos!$A$8="F1",Altalanos!$A$8="F2",Altalanos!$A$8="N1",Altalanos!$A$8="N2"),1,2)</f>
        <v>2</v>
      </c>
      <c r="Z5" s="661"/>
      <c r="AA5" s="661" t="s">
        <v>196</v>
      </c>
      <c r="AB5" s="672">
        <v>60</v>
      </c>
      <c r="AC5" s="672">
        <v>40</v>
      </c>
      <c r="AD5" s="672">
        <v>30</v>
      </c>
      <c r="AE5" s="672">
        <v>20</v>
      </c>
      <c r="AF5" s="672">
        <v>18</v>
      </c>
      <c r="AG5" s="672">
        <v>15</v>
      </c>
      <c r="AH5" s="672">
        <v>12</v>
      </c>
      <c r="AI5" s="672">
        <v>10</v>
      </c>
      <c r="AJ5" s="672">
        <v>8</v>
      </c>
      <c r="AK5" s="672">
        <v>6</v>
      </c>
    </row>
    <row r="6" spans="1:37" x14ac:dyDescent="0.25">
      <c r="A6" s="564"/>
      <c r="B6" s="564"/>
      <c r="C6" s="632"/>
      <c r="D6" s="564"/>
      <c r="E6" s="564"/>
      <c r="F6" s="564"/>
      <c r="G6" s="564"/>
      <c r="H6" s="564"/>
      <c r="I6" s="564"/>
      <c r="J6" s="564"/>
      <c r="K6" s="564"/>
      <c r="L6" s="564"/>
      <c r="M6" s="564"/>
      <c r="N6" s="595"/>
      <c r="O6" s="595"/>
      <c r="P6" s="595"/>
      <c r="Q6" s="595"/>
      <c r="R6" s="595"/>
      <c r="S6" s="595"/>
      <c r="Y6" s="661"/>
      <c r="Z6" s="661"/>
      <c r="AA6" s="661" t="s">
        <v>197</v>
      </c>
      <c r="AB6" s="672">
        <v>40</v>
      </c>
      <c r="AC6" s="672">
        <v>25</v>
      </c>
      <c r="AD6" s="672">
        <v>18</v>
      </c>
      <c r="AE6" s="672">
        <v>13</v>
      </c>
      <c r="AF6" s="672">
        <v>10</v>
      </c>
      <c r="AG6" s="672">
        <v>8</v>
      </c>
      <c r="AH6" s="672">
        <v>6</v>
      </c>
      <c r="AI6" s="672">
        <v>5</v>
      </c>
      <c r="AJ6" s="672">
        <v>4</v>
      </c>
      <c r="AK6" s="672">
        <v>3</v>
      </c>
    </row>
    <row r="7" spans="1:37" x14ac:dyDescent="0.25">
      <c r="A7" s="603" t="s">
        <v>164</v>
      </c>
      <c r="B7" s="634"/>
      <c r="C7" s="589" t="str">
        <f>IF($B7="","",VLOOKUP($B7,#REF!,5))</f>
        <v/>
      </c>
      <c r="D7" s="589" t="str">
        <f>IF($B7="","",VLOOKUP($B7,#REF!,15))</f>
        <v/>
      </c>
      <c r="E7" s="584" t="str">
        <f>UPPER(IF($B7="","",VLOOKUP($B7,#REF!,2)))</f>
        <v/>
      </c>
      <c r="F7" s="590"/>
      <c r="G7" s="584" t="str">
        <f>IF($B7="","",VLOOKUP($B7,#REF!,3))</f>
        <v/>
      </c>
      <c r="H7" s="590"/>
      <c r="I7" s="584" t="str">
        <f>IF($B7="","",VLOOKUP($B7,#REF!,4))</f>
        <v/>
      </c>
      <c r="J7" s="564"/>
      <c r="K7" s="675"/>
      <c r="L7" s="663" t="str">
        <f>IF(K7="","",CONCATENATE(VLOOKUP($Y$3,$AB$1:$AK$1,K7)," pont"))</f>
        <v/>
      </c>
      <c r="M7" s="676"/>
      <c r="N7" s="595"/>
      <c r="O7" s="595"/>
      <c r="P7" s="595"/>
      <c r="Q7" s="595"/>
      <c r="R7" s="595"/>
      <c r="S7" s="595"/>
      <c r="Y7" s="661"/>
      <c r="Z7" s="661"/>
      <c r="AA7" s="661" t="s">
        <v>198</v>
      </c>
      <c r="AB7" s="672">
        <v>25</v>
      </c>
      <c r="AC7" s="672">
        <v>15</v>
      </c>
      <c r="AD7" s="672">
        <v>13</v>
      </c>
      <c r="AE7" s="672">
        <v>8</v>
      </c>
      <c r="AF7" s="672">
        <v>6</v>
      </c>
      <c r="AG7" s="672">
        <v>4</v>
      </c>
      <c r="AH7" s="672">
        <v>3</v>
      </c>
      <c r="AI7" s="672">
        <v>2</v>
      </c>
      <c r="AJ7" s="672">
        <v>1</v>
      </c>
      <c r="AK7" s="672">
        <v>0</v>
      </c>
    </row>
    <row r="8" spans="1:37" x14ac:dyDescent="0.25">
      <c r="A8" s="603"/>
      <c r="B8" s="635"/>
      <c r="C8" s="604"/>
      <c r="D8" s="604"/>
      <c r="E8" s="604"/>
      <c r="F8" s="604"/>
      <c r="G8" s="604"/>
      <c r="H8" s="604"/>
      <c r="I8" s="604"/>
      <c r="J8" s="564"/>
      <c r="K8" s="603"/>
      <c r="L8" s="603"/>
      <c r="M8" s="677"/>
      <c r="N8" s="595"/>
      <c r="O8" s="595"/>
      <c r="P8" s="595"/>
      <c r="Q8" s="595"/>
      <c r="R8" s="595"/>
      <c r="S8" s="595"/>
      <c r="Y8" s="661"/>
      <c r="Z8" s="661"/>
      <c r="AA8" s="661" t="s">
        <v>199</v>
      </c>
      <c r="AB8" s="672">
        <v>15</v>
      </c>
      <c r="AC8" s="672">
        <v>10</v>
      </c>
      <c r="AD8" s="672">
        <v>7</v>
      </c>
      <c r="AE8" s="672">
        <v>5</v>
      </c>
      <c r="AF8" s="672">
        <v>4</v>
      </c>
      <c r="AG8" s="672">
        <v>3</v>
      </c>
      <c r="AH8" s="672">
        <v>2</v>
      </c>
      <c r="AI8" s="672">
        <v>1</v>
      </c>
      <c r="AJ8" s="672">
        <v>0</v>
      </c>
      <c r="AK8" s="672">
        <v>0</v>
      </c>
    </row>
    <row r="9" spans="1:37" x14ac:dyDescent="0.25">
      <c r="A9" s="603" t="s">
        <v>165</v>
      </c>
      <c r="B9" s="634"/>
      <c r="C9" s="589" t="str">
        <f>IF($B9="","",VLOOKUP($B9,#REF!,5))</f>
        <v/>
      </c>
      <c r="D9" s="589" t="str">
        <f>IF($B9="","",VLOOKUP($B9,#REF!,15))</f>
        <v/>
      </c>
      <c r="E9" s="584" t="str">
        <f>UPPER(IF($B9="","",VLOOKUP($B9,#REF!,2)))</f>
        <v/>
      </c>
      <c r="F9" s="590"/>
      <c r="G9" s="584" t="str">
        <f>IF($B9="","",VLOOKUP($B9,#REF!,3))</f>
        <v/>
      </c>
      <c r="H9" s="590"/>
      <c r="I9" s="584" t="str">
        <f>IF($B9="","",VLOOKUP($B9,#REF!,4))</f>
        <v/>
      </c>
      <c r="J9" s="564"/>
      <c r="K9" s="675"/>
      <c r="L9" s="663" t="str">
        <f>IF(K9="","",CONCATENATE(VLOOKUP($Y$3,$AB$1:$AK$1,K9)," pont"))</f>
        <v/>
      </c>
      <c r="M9" s="676"/>
      <c r="N9" s="595"/>
      <c r="O9" s="595"/>
      <c r="P9" s="595"/>
      <c r="Q9" s="595"/>
      <c r="R9" s="595"/>
      <c r="S9" s="595"/>
      <c r="Y9" s="661"/>
      <c r="Z9" s="661"/>
      <c r="AA9" s="661" t="s">
        <v>200</v>
      </c>
      <c r="AB9" s="672">
        <v>10</v>
      </c>
      <c r="AC9" s="672">
        <v>6</v>
      </c>
      <c r="AD9" s="672">
        <v>4</v>
      </c>
      <c r="AE9" s="672">
        <v>2</v>
      </c>
      <c r="AF9" s="672">
        <v>1</v>
      </c>
      <c r="AG9" s="672">
        <v>0</v>
      </c>
      <c r="AH9" s="672">
        <v>0</v>
      </c>
      <c r="AI9" s="672">
        <v>0</v>
      </c>
      <c r="AJ9" s="672">
        <v>0</v>
      </c>
      <c r="AK9" s="672">
        <v>0</v>
      </c>
    </row>
    <row r="10" spans="1:37" x14ac:dyDescent="0.25">
      <c r="A10" s="603"/>
      <c r="B10" s="635"/>
      <c r="C10" s="604"/>
      <c r="D10" s="604"/>
      <c r="E10" s="604"/>
      <c r="F10" s="604"/>
      <c r="G10" s="604"/>
      <c r="H10" s="604"/>
      <c r="I10" s="604"/>
      <c r="J10" s="564"/>
      <c r="K10" s="603"/>
      <c r="L10" s="603"/>
      <c r="M10" s="677"/>
      <c r="N10" s="595"/>
      <c r="O10" s="595"/>
      <c r="P10" s="595"/>
      <c r="Q10" s="595"/>
      <c r="R10" s="595"/>
      <c r="S10" s="595"/>
      <c r="Y10" s="661"/>
      <c r="Z10" s="661"/>
      <c r="AA10" s="661" t="s">
        <v>201</v>
      </c>
      <c r="AB10" s="672">
        <v>6</v>
      </c>
      <c r="AC10" s="672">
        <v>3</v>
      </c>
      <c r="AD10" s="672">
        <v>2</v>
      </c>
      <c r="AE10" s="672">
        <v>1</v>
      </c>
      <c r="AF10" s="672">
        <v>0</v>
      </c>
      <c r="AG10" s="672">
        <v>0</v>
      </c>
      <c r="AH10" s="672">
        <v>0</v>
      </c>
      <c r="AI10" s="672">
        <v>0</v>
      </c>
      <c r="AJ10" s="672">
        <v>0</v>
      </c>
      <c r="AK10" s="672">
        <v>0</v>
      </c>
    </row>
    <row r="11" spans="1:37" x14ac:dyDescent="0.25">
      <c r="A11" s="603" t="s">
        <v>166</v>
      </c>
      <c r="B11" s="634"/>
      <c r="C11" s="589" t="str">
        <f>IF($B11="","",VLOOKUP($B11,#REF!,5))</f>
        <v/>
      </c>
      <c r="D11" s="589" t="str">
        <f>IF($B11="","",VLOOKUP($B11,#REF!,15))</f>
        <v/>
      </c>
      <c r="E11" s="584" t="str">
        <f>UPPER(IF($B11="","",VLOOKUP($B11,#REF!,2)))</f>
        <v/>
      </c>
      <c r="F11" s="590"/>
      <c r="G11" s="584" t="str">
        <f>IF($B11="","",VLOOKUP($B11,#REF!,3))</f>
        <v/>
      </c>
      <c r="H11" s="590"/>
      <c r="I11" s="584" t="str">
        <f>IF($B11="","",VLOOKUP($B11,#REF!,4))</f>
        <v/>
      </c>
      <c r="J11" s="564"/>
      <c r="K11" s="675"/>
      <c r="L11" s="663" t="str">
        <f>IF(K11="","",CONCATENATE(VLOOKUP($Y$3,$AB$1:$AK$1,K11)," pont"))</f>
        <v/>
      </c>
      <c r="M11" s="676"/>
      <c r="N11" s="595"/>
      <c r="O11" s="595"/>
      <c r="P11" s="595"/>
      <c r="Q11" s="595"/>
      <c r="R11" s="595"/>
      <c r="S11" s="595"/>
      <c r="Y11" s="661"/>
      <c r="Z11" s="661"/>
      <c r="AA11" s="661" t="s">
        <v>206</v>
      </c>
      <c r="AB11" s="672">
        <v>3</v>
      </c>
      <c r="AC11" s="672">
        <v>2</v>
      </c>
      <c r="AD11" s="672">
        <v>1</v>
      </c>
      <c r="AE11" s="672">
        <v>0</v>
      </c>
      <c r="AF11" s="672">
        <v>0</v>
      </c>
      <c r="AG11" s="672">
        <v>0</v>
      </c>
      <c r="AH11" s="672">
        <v>0</v>
      </c>
      <c r="AI11" s="672">
        <v>0</v>
      </c>
      <c r="AJ11" s="672">
        <v>0</v>
      </c>
      <c r="AK11" s="672">
        <v>0</v>
      </c>
    </row>
    <row r="12" spans="1:37" x14ac:dyDescent="0.25">
      <c r="A12" s="564"/>
      <c r="B12" s="564"/>
      <c r="C12" s="564"/>
      <c r="D12" s="564"/>
      <c r="E12" s="564"/>
      <c r="F12" s="564"/>
      <c r="G12" s="564"/>
      <c r="H12" s="564"/>
      <c r="I12" s="564"/>
      <c r="J12" s="564"/>
      <c r="K12" s="564"/>
      <c r="L12" s="564"/>
      <c r="M12" s="564"/>
      <c r="Y12" s="661"/>
      <c r="Z12" s="661"/>
      <c r="AA12" s="661" t="s">
        <v>202</v>
      </c>
      <c r="AB12" s="673">
        <v>0</v>
      </c>
      <c r="AC12" s="673">
        <v>0</v>
      </c>
      <c r="AD12" s="673">
        <v>0</v>
      </c>
      <c r="AE12" s="673">
        <v>0</v>
      </c>
      <c r="AF12" s="673">
        <v>0</v>
      </c>
      <c r="AG12" s="673">
        <v>0</v>
      </c>
      <c r="AH12" s="673">
        <v>0</v>
      </c>
      <c r="AI12" s="673">
        <v>0</v>
      </c>
      <c r="AJ12" s="673">
        <v>0</v>
      </c>
      <c r="AK12" s="673">
        <v>0</v>
      </c>
    </row>
    <row r="13" spans="1:37" x14ac:dyDescent="0.25">
      <c r="A13" s="564"/>
      <c r="B13" s="564"/>
      <c r="C13" s="564"/>
      <c r="D13" s="564"/>
      <c r="E13" s="564"/>
      <c r="F13" s="564"/>
      <c r="G13" s="564"/>
      <c r="H13" s="564"/>
      <c r="I13" s="564"/>
      <c r="J13" s="564"/>
      <c r="K13" s="564"/>
      <c r="L13" s="564"/>
      <c r="M13" s="564"/>
      <c r="Y13" s="661"/>
      <c r="Z13" s="661"/>
      <c r="AA13" s="661" t="s">
        <v>203</v>
      </c>
      <c r="AB13" s="673">
        <v>0</v>
      </c>
      <c r="AC13" s="673">
        <v>0</v>
      </c>
      <c r="AD13" s="673">
        <v>0</v>
      </c>
      <c r="AE13" s="673">
        <v>0</v>
      </c>
      <c r="AF13" s="673">
        <v>0</v>
      </c>
      <c r="AG13" s="673">
        <v>0</v>
      </c>
      <c r="AH13" s="673">
        <v>0</v>
      </c>
      <c r="AI13" s="673">
        <v>0</v>
      </c>
      <c r="AJ13" s="673">
        <v>0</v>
      </c>
      <c r="AK13" s="673">
        <v>0</v>
      </c>
    </row>
    <row r="14" spans="1:37" x14ac:dyDescent="0.25">
      <c r="A14" s="564"/>
      <c r="B14" s="564"/>
      <c r="C14" s="564"/>
      <c r="D14" s="564"/>
      <c r="E14" s="564"/>
      <c r="F14" s="564"/>
      <c r="G14" s="564"/>
      <c r="H14" s="564"/>
      <c r="I14" s="564"/>
      <c r="J14" s="564"/>
      <c r="K14" s="564"/>
      <c r="L14" s="564"/>
      <c r="M14" s="564"/>
      <c r="Y14" s="661"/>
      <c r="Z14" s="661"/>
      <c r="AA14" s="661"/>
      <c r="AB14" s="661"/>
      <c r="AC14" s="661"/>
      <c r="AD14" s="661"/>
      <c r="AE14" s="661"/>
      <c r="AF14" s="661"/>
      <c r="AG14" s="661"/>
      <c r="AH14" s="661"/>
      <c r="AI14" s="661"/>
      <c r="AJ14" s="661"/>
      <c r="AK14" s="661"/>
    </row>
    <row r="15" spans="1:37" x14ac:dyDescent="0.25">
      <c r="A15" s="564"/>
      <c r="B15" s="564"/>
      <c r="C15" s="564"/>
      <c r="D15" s="564"/>
      <c r="E15" s="564"/>
      <c r="F15" s="564"/>
      <c r="G15" s="564"/>
      <c r="H15" s="564"/>
      <c r="I15" s="564"/>
      <c r="J15" s="564"/>
      <c r="K15" s="564"/>
      <c r="L15" s="564"/>
      <c r="M15" s="564"/>
      <c r="Y15" s="661"/>
      <c r="Z15" s="661"/>
      <c r="AA15" s="661"/>
      <c r="AB15" s="661"/>
      <c r="AC15" s="661"/>
      <c r="AD15" s="661"/>
      <c r="AE15" s="661"/>
      <c r="AF15" s="661"/>
      <c r="AG15" s="661"/>
      <c r="AH15" s="661"/>
      <c r="AI15" s="661"/>
      <c r="AJ15" s="661"/>
      <c r="AK15" s="661"/>
    </row>
    <row r="16" spans="1:37" x14ac:dyDescent="0.25">
      <c r="A16" s="564"/>
      <c r="B16" s="564"/>
      <c r="C16" s="564"/>
      <c r="D16" s="564"/>
      <c r="E16" s="564"/>
      <c r="F16" s="564"/>
      <c r="G16" s="564"/>
      <c r="H16" s="564"/>
      <c r="I16" s="564"/>
      <c r="J16" s="564"/>
      <c r="K16" s="564"/>
      <c r="L16" s="564"/>
      <c r="M16" s="564"/>
      <c r="Y16" s="661"/>
      <c r="Z16" s="661"/>
      <c r="AA16" s="661" t="s">
        <v>164</v>
      </c>
      <c r="AB16" s="661">
        <v>300</v>
      </c>
      <c r="AC16" s="661">
        <v>250</v>
      </c>
      <c r="AD16" s="661">
        <v>220</v>
      </c>
      <c r="AE16" s="661">
        <v>180</v>
      </c>
      <c r="AF16" s="661">
        <v>160</v>
      </c>
      <c r="AG16" s="661">
        <v>150</v>
      </c>
      <c r="AH16" s="661">
        <v>140</v>
      </c>
      <c r="AI16" s="661">
        <v>130</v>
      </c>
      <c r="AJ16" s="661">
        <v>120</v>
      </c>
      <c r="AK16" s="661">
        <v>110</v>
      </c>
    </row>
    <row r="17" spans="1:37" x14ac:dyDescent="0.25">
      <c r="A17" s="564"/>
      <c r="B17" s="564"/>
      <c r="C17" s="564"/>
      <c r="D17" s="564"/>
      <c r="E17" s="564"/>
      <c r="F17" s="564"/>
      <c r="G17" s="564"/>
      <c r="H17" s="564"/>
      <c r="I17" s="564"/>
      <c r="J17" s="564"/>
      <c r="K17" s="564"/>
      <c r="L17" s="564"/>
      <c r="M17" s="564"/>
      <c r="Y17" s="661"/>
      <c r="Z17" s="661"/>
      <c r="AA17" s="661" t="s">
        <v>194</v>
      </c>
      <c r="AB17" s="661">
        <v>250</v>
      </c>
      <c r="AC17" s="661">
        <v>200</v>
      </c>
      <c r="AD17" s="661">
        <v>160</v>
      </c>
      <c r="AE17" s="661">
        <v>140</v>
      </c>
      <c r="AF17" s="661">
        <v>120</v>
      </c>
      <c r="AG17" s="661">
        <v>110</v>
      </c>
      <c r="AH17" s="661">
        <v>100</v>
      </c>
      <c r="AI17" s="661">
        <v>90</v>
      </c>
      <c r="AJ17" s="661">
        <v>80</v>
      </c>
      <c r="AK17" s="661">
        <v>70</v>
      </c>
    </row>
    <row r="18" spans="1:37" ht="18.75" customHeight="1" x14ac:dyDescent="0.25">
      <c r="A18" s="564"/>
      <c r="B18" s="811"/>
      <c r="C18" s="811"/>
      <c r="D18" s="809" t="str">
        <f>E7</f>
        <v/>
      </c>
      <c r="E18" s="809"/>
      <c r="F18" s="809" t="str">
        <f>E9</f>
        <v/>
      </c>
      <c r="G18" s="809"/>
      <c r="H18" s="809" t="str">
        <f>E11</f>
        <v/>
      </c>
      <c r="I18" s="809"/>
      <c r="J18" s="564"/>
      <c r="K18" s="564"/>
      <c r="L18" s="564"/>
      <c r="M18" s="564"/>
      <c r="Y18" s="661"/>
      <c r="Z18" s="661"/>
      <c r="AA18" s="661" t="s">
        <v>195</v>
      </c>
      <c r="AB18" s="661">
        <v>200</v>
      </c>
      <c r="AC18" s="661">
        <v>150</v>
      </c>
      <c r="AD18" s="661">
        <v>130</v>
      </c>
      <c r="AE18" s="661">
        <v>110</v>
      </c>
      <c r="AF18" s="661">
        <v>95</v>
      </c>
      <c r="AG18" s="661">
        <v>80</v>
      </c>
      <c r="AH18" s="661">
        <v>70</v>
      </c>
      <c r="AI18" s="661">
        <v>60</v>
      </c>
      <c r="AJ18" s="661">
        <v>55</v>
      </c>
      <c r="AK18" s="661">
        <v>50</v>
      </c>
    </row>
    <row r="19" spans="1:37" ht="18.75" customHeight="1" x14ac:dyDescent="0.25">
      <c r="A19" s="639" t="s">
        <v>164</v>
      </c>
      <c r="B19" s="807" t="str">
        <f>E7</f>
        <v/>
      </c>
      <c r="C19" s="807"/>
      <c r="D19" s="810"/>
      <c r="E19" s="810"/>
      <c r="F19" s="808"/>
      <c r="G19" s="808"/>
      <c r="H19" s="808"/>
      <c r="I19" s="808"/>
      <c r="J19" s="564"/>
      <c r="K19" s="564"/>
      <c r="L19" s="564"/>
      <c r="M19" s="564"/>
      <c r="Y19" s="661"/>
      <c r="Z19" s="661"/>
      <c r="AA19" s="661" t="s">
        <v>196</v>
      </c>
      <c r="AB19" s="661">
        <v>150</v>
      </c>
      <c r="AC19" s="661">
        <v>120</v>
      </c>
      <c r="AD19" s="661">
        <v>100</v>
      </c>
      <c r="AE19" s="661">
        <v>80</v>
      </c>
      <c r="AF19" s="661">
        <v>70</v>
      </c>
      <c r="AG19" s="661">
        <v>60</v>
      </c>
      <c r="AH19" s="661">
        <v>55</v>
      </c>
      <c r="AI19" s="661">
        <v>50</v>
      </c>
      <c r="AJ19" s="661">
        <v>45</v>
      </c>
      <c r="AK19" s="661">
        <v>40</v>
      </c>
    </row>
    <row r="20" spans="1:37" ht="18.75" customHeight="1" x14ac:dyDescent="0.25">
      <c r="A20" s="639" t="s">
        <v>165</v>
      </c>
      <c r="B20" s="807" t="str">
        <f>E9</f>
        <v/>
      </c>
      <c r="C20" s="807"/>
      <c r="D20" s="808"/>
      <c r="E20" s="808"/>
      <c r="F20" s="810"/>
      <c r="G20" s="810"/>
      <c r="H20" s="808"/>
      <c r="I20" s="808"/>
      <c r="J20" s="564"/>
      <c r="K20" s="564"/>
      <c r="L20" s="564"/>
      <c r="M20" s="564"/>
      <c r="Y20" s="661"/>
      <c r="Z20" s="661"/>
      <c r="AA20" s="661" t="s">
        <v>197</v>
      </c>
      <c r="AB20" s="661">
        <v>120</v>
      </c>
      <c r="AC20" s="661">
        <v>90</v>
      </c>
      <c r="AD20" s="661">
        <v>65</v>
      </c>
      <c r="AE20" s="661">
        <v>55</v>
      </c>
      <c r="AF20" s="661">
        <v>50</v>
      </c>
      <c r="AG20" s="661">
        <v>45</v>
      </c>
      <c r="AH20" s="661">
        <v>40</v>
      </c>
      <c r="AI20" s="661">
        <v>35</v>
      </c>
      <c r="AJ20" s="661">
        <v>25</v>
      </c>
      <c r="AK20" s="661">
        <v>20</v>
      </c>
    </row>
    <row r="21" spans="1:37" ht="18.75" customHeight="1" x14ac:dyDescent="0.25">
      <c r="A21" s="639" t="s">
        <v>166</v>
      </c>
      <c r="B21" s="807" t="str">
        <f>E11</f>
        <v/>
      </c>
      <c r="C21" s="807"/>
      <c r="D21" s="808"/>
      <c r="E21" s="808"/>
      <c r="F21" s="808"/>
      <c r="G21" s="808"/>
      <c r="H21" s="810"/>
      <c r="I21" s="810"/>
      <c r="J21" s="564"/>
      <c r="K21" s="564"/>
      <c r="L21" s="564"/>
      <c r="M21" s="564"/>
      <c r="Y21" s="661"/>
      <c r="Z21" s="661"/>
      <c r="AA21" s="661" t="s">
        <v>198</v>
      </c>
      <c r="AB21" s="661">
        <v>90</v>
      </c>
      <c r="AC21" s="661">
        <v>60</v>
      </c>
      <c r="AD21" s="661">
        <v>45</v>
      </c>
      <c r="AE21" s="661">
        <v>34</v>
      </c>
      <c r="AF21" s="661">
        <v>27</v>
      </c>
      <c r="AG21" s="661">
        <v>22</v>
      </c>
      <c r="AH21" s="661">
        <v>18</v>
      </c>
      <c r="AI21" s="661">
        <v>15</v>
      </c>
      <c r="AJ21" s="661">
        <v>12</v>
      </c>
      <c r="AK21" s="661">
        <v>9</v>
      </c>
    </row>
    <row r="22" spans="1:37" x14ac:dyDescent="0.25">
      <c r="A22" s="564"/>
      <c r="B22" s="564"/>
      <c r="C22" s="564"/>
      <c r="D22" s="564"/>
      <c r="E22" s="564"/>
      <c r="F22" s="564"/>
      <c r="G22" s="564"/>
      <c r="H22" s="564"/>
      <c r="I22" s="564"/>
      <c r="J22" s="564"/>
      <c r="K22" s="564"/>
      <c r="L22" s="564"/>
      <c r="M22" s="564"/>
      <c r="Y22" s="661"/>
      <c r="Z22" s="661"/>
      <c r="AA22" s="661" t="s">
        <v>199</v>
      </c>
      <c r="AB22" s="661">
        <v>60</v>
      </c>
      <c r="AC22" s="661">
        <v>40</v>
      </c>
      <c r="AD22" s="661">
        <v>30</v>
      </c>
      <c r="AE22" s="661">
        <v>20</v>
      </c>
      <c r="AF22" s="661">
        <v>18</v>
      </c>
      <c r="AG22" s="661">
        <v>15</v>
      </c>
      <c r="AH22" s="661">
        <v>12</v>
      </c>
      <c r="AI22" s="661">
        <v>10</v>
      </c>
      <c r="AJ22" s="661">
        <v>8</v>
      </c>
      <c r="AK22" s="661">
        <v>6</v>
      </c>
    </row>
    <row r="23" spans="1:37" x14ac:dyDescent="0.25">
      <c r="A23" s="564"/>
      <c r="B23" s="564"/>
      <c r="C23" s="564"/>
      <c r="D23" s="564"/>
      <c r="E23" s="564"/>
      <c r="F23" s="564"/>
      <c r="G23" s="564"/>
      <c r="H23" s="564"/>
      <c r="I23" s="564"/>
      <c r="J23" s="564"/>
      <c r="K23" s="564"/>
      <c r="L23" s="564"/>
      <c r="M23" s="564"/>
      <c r="Y23" s="661"/>
      <c r="Z23" s="661"/>
      <c r="AA23" s="661" t="s">
        <v>200</v>
      </c>
      <c r="AB23" s="661">
        <v>40</v>
      </c>
      <c r="AC23" s="661">
        <v>25</v>
      </c>
      <c r="AD23" s="661">
        <v>18</v>
      </c>
      <c r="AE23" s="661">
        <v>13</v>
      </c>
      <c r="AF23" s="661">
        <v>8</v>
      </c>
      <c r="AG23" s="661">
        <v>7</v>
      </c>
      <c r="AH23" s="661">
        <v>6</v>
      </c>
      <c r="AI23" s="661">
        <v>5</v>
      </c>
      <c r="AJ23" s="661">
        <v>4</v>
      </c>
      <c r="AK23" s="661">
        <v>3</v>
      </c>
    </row>
    <row r="24" spans="1:37" x14ac:dyDescent="0.25">
      <c r="A24" s="564"/>
      <c r="B24" s="564"/>
      <c r="C24" s="564"/>
      <c r="D24" s="564"/>
      <c r="E24" s="564"/>
      <c r="F24" s="564"/>
      <c r="G24" s="564"/>
      <c r="H24" s="564"/>
      <c r="I24" s="564"/>
      <c r="J24" s="564"/>
      <c r="K24" s="564"/>
      <c r="L24" s="564"/>
      <c r="M24" s="564"/>
      <c r="Y24" s="661"/>
      <c r="Z24" s="661"/>
      <c r="AA24" s="661" t="s">
        <v>201</v>
      </c>
      <c r="AB24" s="661">
        <v>25</v>
      </c>
      <c r="AC24" s="661">
        <v>15</v>
      </c>
      <c r="AD24" s="661">
        <v>13</v>
      </c>
      <c r="AE24" s="661">
        <v>7</v>
      </c>
      <c r="AF24" s="661">
        <v>6</v>
      </c>
      <c r="AG24" s="661">
        <v>5</v>
      </c>
      <c r="AH24" s="661">
        <v>4</v>
      </c>
      <c r="AI24" s="661">
        <v>3</v>
      </c>
      <c r="AJ24" s="661">
        <v>2</v>
      </c>
      <c r="AK24" s="661">
        <v>1</v>
      </c>
    </row>
    <row r="25" spans="1:37" x14ac:dyDescent="0.25">
      <c r="A25" s="564"/>
      <c r="B25" s="564"/>
      <c r="C25" s="564"/>
      <c r="D25" s="564"/>
      <c r="E25" s="564"/>
      <c r="F25" s="564"/>
      <c r="G25" s="564"/>
      <c r="H25" s="564"/>
      <c r="I25" s="564"/>
      <c r="J25" s="564"/>
      <c r="K25" s="564"/>
      <c r="L25" s="564"/>
      <c r="M25" s="564"/>
      <c r="Y25" s="661"/>
      <c r="Z25" s="661"/>
      <c r="AA25" s="661" t="s">
        <v>206</v>
      </c>
      <c r="AB25" s="661">
        <v>15</v>
      </c>
      <c r="AC25" s="661">
        <v>10</v>
      </c>
      <c r="AD25" s="661">
        <v>8</v>
      </c>
      <c r="AE25" s="661">
        <v>4</v>
      </c>
      <c r="AF25" s="661">
        <v>3</v>
      </c>
      <c r="AG25" s="661">
        <v>2</v>
      </c>
      <c r="AH25" s="661">
        <v>1</v>
      </c>
      <c r="AI25" s="661">
        <v>0</v>
      </c>
      <c r="AJ25" s="661">
        <v>0</v>
      </c>
      <c r="AK25" s="661">
        <v>0</v>
      </c>
    </row>
    <row r="26" spans="1:37" x14ac:dyDescent="0.25">
      <c r="A26" s="564"/>
      <c r="B26" s="564"/>
      <c r="C26" s="564"/>
      <c r="D26" s="564"/>
      <c r="E26" s="564"/>
      <c r="F26" s="564"/>
      <c r="G26" s="564"/>
      <c r="H26" s="564"/>
      <c r="I26" s="564"/>
      <c r="J26" s="564"/>
      <c r="K26" s="564"/>
      <c r="L26" s="564"/>
      <c r="M26" s="564"/>
      <c r="Y26" s="661"/>
      <c r="Z26" s="661"/>
      <c r="AA26" s="661" t="s">
        <v>202</v>
      </c>
      <c r="AB26" s="661">
        <v>10</v>
      </c>
      <c r="AC26" s="661">
        <v>6</v>
      </c>
      <c r="AD26" s="661">
        <v>4</v>
      </c>
      <c r="AE26" s="661">
        <v>2</v>
      </c>
      <c r="AF26" s="661">
        <v>1</v>
      </c>
      <c r="AG26" s="661">
        <v>0</v>
      </c>
      <c r="AH26" s="661">
        <v>0</v>
      </c>
      <c r="AI26" s="661">
        <v>0</v>
      </c>
      <c r="AJ26" s="661">
        <v>0</v>
      </c>
      <c r="AK26" s="661">
        <v>0</v>
      </c>
    </row>
    <row r="27" spans="1:37" x14ac:dyDescent="0.25">
      <c r="A27" s="564"/>
      <c r="B27" s="564"/>
      <c r="C27" s="564"/>
      <c r="D27" s="564"/>
      <c r="E27" s="564"/>
      <c r="F27" s="564"/>
      <c r="G27" s="564"/>
      <c r="H27" s="564"/>
      <c r="I27" s="564"/>
      <c r="J27" s="564"/>
      <c r="K27" s="564"/>
      <c r="L27" s="564"/>
      <c r="M27" s="564"/>
      <c r="Y27" s="661"/>
      <c r="Z27" s="661"/>
      <c r="AA27" s="661" t="s">
        <v>203</v>
      </c>
      <c r="AB27" s="661">
        <v>3</v>
      </c>
      <c r="AC27" s="661">
        <v>2</v>
      </c>
      <c r="AD27" s="661">
        <v>1</v>
      </c>
      <c r="AE27" s="661">
        <v>0</v>
      </c>
      <c r="AF27" s="661">
        <v>0</v>
      </c>
      <c r="AG27" s="661">
        <v>0</v>
      </c>
      <c r="AH27" s="661">
        <v>0</v>
      </c>
      <c r="AI27" s="661">
        <v>0</v>
      </c>
      <c r="AJ27" s="661">
        <v>0</v>
      </c>
      <c r="AK27" s="661">
        <v>0</v>
      </c>
    </row>
    <row r="28" spans="1:37" x14ac:dyDescent="0.25">
      <c r="A28" s="564"/>
      <c r="B28" s="564"/>
      <c r="C28" s="564"/>
      <c r="D28" s="564"/>
      <c r="E28" s="564"/>
      <c r="F28" s="564"/>
      <c r="G28" s="564"/>
      <c r="H28" s="564"/>
      <c r="I28" s="564"/>
      <c r="J28" s="564"/>
      <c r="K28" s="564"/>
      <c r="L28" s="564"/>
      <c r="M28" s="564"/>
    </row>
    <row r="29" spans="1:37" x14ac:dyDescent="0.25">
      <c r="A29" s="564"/>
      <c r="B29" s="564"/>
      <c r="C29" s="564"/>
      <c r="D29" s="564"/>
      <c r="E29" s="564"/>
      <c r="F29" s="564"/>
      <c r="G29" s="564"/>
      <c r="H29" s="564"/>
      <c r="I29" s="564"/>
      <c r="J29" s="564"/>
      <c r="K29" s="564"/>
      <c r="L29" s="564"/>
      <c r="M29" s="564"/>
    </row>
    <row r="30" spans="1:37" x14ac:dyDescent="0.25">
      <c r="A30" s="564"/>
      <c r="B30" s="564"/>
      <c r="C30" s="564"/>
      <c r="D30" s="564"/>
      <c r="E30" s="564"/>
      <c r="F30" s="564"/>
      <c r="G30" s="564"/>
      <c r="H30" s="564"/>
      <c r="I30" s="564"/>
      <c r="J30" s="564"/>
      <c r="K30" s="564"/>
      <c r="L30" s="564"/>
      <c r="M30" s="564"/>
    </row>
    <row r="31" spans="1:37" x14ac:dyDescent="0.25">
      <c r="A31" s="564"/>
      <c r="B31" s="564"/>
      <c r="C31" s="564"/>
      <c r="D31" s="564"/>
      <c r="E31" s="564"/>
      <c r="F31" s="564"/>
      <c r="G31" s="564"/>
      <c r="H31" s="564"/>
      <c r="I31" s="564"/>
      <c r="J31" s="564"/>
      <c r="K31" s="564"/>
      <c r="L31" s="564"/>
      <c r="M31" s="564"/>
    </row>
    <row r="32" spans="1:37" x14ac:dyDescent="0.25">
      <c r="A32" s="564"/>
      <c r="B32" s="564"/>
      <c r="C32" s="564"/>
      <c r="D32" s="564"/>
      <c r="E32" s="564"/>
      <c r="F32" s="564"/>
      <c r="G32" s="564"/>
      <c r="H32" s="564"/>
      <c r="I32" s="564"/>
      <c r="J32" s="564"/>
      <c r="K32" s="564"/>
      <c r="L32" s="542"/>
      <c r="M32" s="542"/>
      <c r="O32" s="595"/>
      <c r="P32" s="595"/>
      <c r="Q32" s="595"/>
      <c r="R32" s="595"/>
      <c r="S32" s="595"/>
    </row>
    <row r="33" spans="1:19" x14ac:dyDescent="0.25">
      <c r="A33" s="214" t="s">
        <v>105</v>
      </c>
      <c r="B33" s="215"/>
      <c r="C33" s="456"/>
      <c r="D33" s="611" t="s">
        <v>6</v>
      </c>
      <c r="E33" s="612" t="s">
        <v>107</v>
      </c>
      <c r="F33" s="630"/>
      <c r="G33" s="611" t="s">
        <v>6</v>
      </c>
      <c r="H33" s="612" t="s">
        <v>125</v>
      </c>
      <c r="I33" s="369"/>
      <c r="J33" s="612" t="s">
        <v>126</v>
      </c>
      <c r="K33" s="368" t="s">
        <v>127</v>
      </c>
      <c r="L33" s="37"/>
      <c r="M33" s="773"/>
      <c r="N33" s="772"/>
      <c r="O33" s="595"/>
      <c r="P33" s="605"/>
      <c r="Q33" s="605"/>
      <c r="R33" s="606"/>
      <c r="S33" s="595"/>
    </row>
    <row r="34" spans="1:19" x14ac:dyDescent="0.25">
      <c r="A34" s="575" t="s">
        <v>106</v>
      </c>
      <c r="B34" s="576"/>
      <c r="C34" s="578"/>
      <c r="D34" s="613"/>
      <c r="E34" s="805"/>
      <c r="F34" s="805"/>
      <c r="G34" s="624" t="s">
        <v>7</v>
      </c>
      <c r="H34" s="576"/>
      <c r="I34" s="614"/>
      <c r="J34" s="625"/>
      <c r="K34" s="570" t="s">
        <v>111</v>
      </c>
      <c r="L34" s="631"/>
      <c r="M34" s="619"/>
      <c r="O34" s="595"/>
      <c r="P34" s="607"/>
      <c r="Q34" s="607"/>
      <c r="R34" s="608"/>
      <c r="S34" s="595"/>
    </row>
    <row r="35" spans="1:19" x14ac:dyDescent="0.25">
      <c r="A35" s="579" t="s">
        <v>124</v>
      </c>
      <c r="B35" s="340"/>
      <c r="C35" s="581"/>
      <c r="D35" s="616"/>
      <c r="E35" s="806"/>
      <c r="F35" s="806"/>
      <c r="G35" s="626" t="s">
        <v>8</v>
      </c>
      <c r="H35" s="617"/>
      <c r="I35" s="618"/>
      <c r="J35" s="91"/>
      <c r="K35" s="628"/>
      <c r="L35" s="542"/>
      <c r="M35" s="623"/>
      <c r="O35" s="595"/>
      <c r="P35" s="608"/>
      <c r="Q35" s="609"/>
      <c r="R35" s="608"/>
      <c r="S35" s="595"/>
    </row>
    <row r="36" spans="1:19" x14ac:dyDescent="0.25">
      <c r="A36" s="384"/>
      <c r="B36" s="385"/>
      <c r="C36" s="386"/>
      <c r="D36" s="616"/>
      <c r="E36" s="620"/>
      <c r="F36" s="621"/>
      <c r="G36" s="626" t="s">
        <v>9</v>
      </c>
      <c r="H36" s="617"/>
      <c r="I36" s="618"/>
      <c r="J36" s="91"/>
      <c r="K36" s="570" t="s">
        <v>112</v>
      </c>
      <c r="L36" s="631"/>
      <c r="M36" s="615"/>
      <c r="O36" s="595"/>
      <c r="P36" s="607"/>
      <c r="Q36" s="607"/>
      <c r="R36" s="608"/>
      <c r="S36" s="595"/>
    </row>
    <row r="37" spans="1:19" x14ac:dyDescent="0.25">
      <c r="A37" s="243"/>
      <c r="B37" s="448"/>
      <c r="C37" s="244"/>
      <c r="D37" s="616"/>
      <c r="E37" s="620"/>
      <c r="F37" s="621"/>
      <c r="G37" s="626" t="s">
        <v>10</v>
      </c>
      <c r="H37" s="617"/>
      <c r="I37" s="618"/>
      <c r="J37" s="91"/>
      <c r="K37" s="629"/>
      <c r="L37" s="621"/>
      <c r="M37" s="619"/>
      <c r="O37" s="595"/>
      <c r="P37" s="608"/>
      <c r="Q37" s="609"/>
      <c r="R37" s="608"/>
      <c r="S37" s="595"/>
    </row>
    <row r="38" spans="1:19" x14ac:dyDescent="0.25">
      <c r="A38" s="371"/>
      <c r="B38" s="387"/>
      <c r="C38" s="455"/>
      <c r="D38" s="616"/>
      <c r="E38" s="620"/>
      <c r="F38" s="621"/>
      <c r="G38" s="626" t="s">
        <v>11</v>
      </c>
      <c r="H38" s="617"/>
      <c r="I38" s="618"/>
      <c r="J38" s="91"/>
      <c r="K38" s="579"/>
      <c r="L38" s="542"/>
      <c r="M38" s="623"/>
      <c r="O38" s="595"/>
      <c r="P38" s="608"/>
      <c r="Q38" s="609"/>
      <c r="R38" s="608"/>
      <c r="S38" s="595"/>
    </row>
    <row r="39" spans="1:19" x14ac:dyDescent="0.25">
      <c r="A39" s="372"/>
      <c r="B39" s="393"/>
      <c r="C39" s="244"/>
      <c r="D39" s="616"/>
      <c r="E39" s="620"/>
      <c r="F39" s="621"/>
      <c r="G39" s="626" t="s">
        <v>12</v>
      </c>
      <c r="H39" s="617"/>
      <c r="I39" s="618"/>
      <c r="J39" s="91"/>
      <c r="K39" s="570" t="s">
        <v>92</v>
      </c>
      <c r="L39" s="631"/>
      <c r="M39" s="615"/>
      <c r="O39" s="595"/>
      <c r="P39" s="607"/>
      <c r="Q39" s="607"/>
      <c r="R39" s="608"/>
      <c r="S39" s="595"/>
    </row>
    <row r="40" spans="1:19" x14ac:dyDescent="0.25">
      <c r="A40" s="372"/>
      <c r="B40" s="393"/>
      <c r="C40" s="382"/>
      <c r="D40" s="616"/>
      <c r="E40" s="620"/>
      <c r="F40" s="621"/>
      <c r="G40" s="626" t="s">
        <v>13</v>
      </c>
      <c r="H40" s="617"/>
      <c r="I40" s="618"/>
      <c r="J40" s="91"/>
      <c r="K40" s="629"/>
      <c r="L40" s="621"/>
      <c r="M40" s="619"/>
      <c r="O40" s="595"/>
      <c r="P40" s="608"/>
      <c r="Q40" s="609"/>
      <c r="R40" s="608"/>
      <c r="S40" s="595"/>
    </row>
    <row r="41" spans="1:19" x14ac:dyDescent="0.25">
      <c r="A41" s="373"/>
      <c r="B41" s="370"/>
      <c r="C41" s="383"/>
      <c r="D41" s="622"/>
      <c r="E41" s="246"/>
      <c r="F41" s="542"/>
      <c r="G41" s="627" t="s">
        <v>14</v>
      </c>
      <c r="H41" s="340"/>
      <c r="I41" s="572"/>
      <c r="J41" s="248"/>
      <c r="K41" s="579" t="str">
        <f>L4</f>
        <v>Lakatosné Klopcsik Diana</v>
      </c>
      <c r="L41" s="542"/>
      <c r="M41" s="623"/>
      <c r="O41" s="595"/>
      <c r="P41" s="608"/>
      <c r="Q41" s="609"/>
      <c r="R41" s="610"/>
      <c r="S41" s="595"/>
    </row>
    <row r="42" spans="1:19" x14ac:dyDescent="0.25">
      <c r="O42" s="595"/>
      <c r="P42" s="595"/>
      <c r="Q42" s="595"/>
      <c r="R42" s="595"/>
      <c r="S42" s="595"/>
    </row>
    <row r="43" spans="1:19" x14ac:dyDescent="0.25">
      <c r="O43" s="595"/>
      <c r="P43" s="595"/>
      <c r="Q43" s="595"/>
      <c r="R43" s="595"/>
      <c r="S43" s="595"/>
    </row>
  </sheetData>
  <mergeCells count="20">
    <mergeCell ref="B21:C21"/>
    <mergeCell ref="D21:E21"/>
    <mergeCell ref="F21:G21"/>
    <mergeCell ref="H21:I21"/>
    <mergeCell ref="E34:F34"/>
    <mergeCell ref="E35:F35"/>
    <mergeCell ref="B19:C19"/>
    <mergeCell ref="D19:E19"/>
    <mergeCell ref="F19:G19"/>
    <mergeCell ref="H19:I19"/>
    <mergeCell ref="B20:C20"/>
    <mergeCell ref="D20:E20"/>
    <mergeCell ref="F20:G20"/>
    <mergeCell ref="H20:I20"/>
    <mergeCell ref="A1:F1"/>
    <mergeCell ref="A4:C4"/>
    <mergeCell ref="B18:C18"/>
    <mergeCell ref="D18:E18"/>
    <mergeCell ref="F18:G18"/>
    <mergeCell ref="H18:I18"/>
  </mergeCells>
  <conditionalFormatting sqref="E7 E9 E11">
    <cfRule type="cellIs" dxfId="536" priority="2" stopIfTrue="1" operator="equal">
      <formula>"Bye"</formula>
    </cfRule>
  </conditionalFormatting>
  <conditionalFormatting sqref="R41">
    <cfRule type="expression" dxfId="535" priority="1" stopIfTrue="1">
      <formula>$O$1="CU"</formula>
    </cfRule>
  </conditionalFormatting>
  <printOptions horizontalCentered="1" verticalCentered="1"/>
  <pageMargins left="0" right="0" top="0.98425196850393704" bottom="0.98425196850393704" header="0.51181102362204722" footer="0.51181102362204722"/>
  <pageSetup paperSize="9" scale="90" orientation="portrait" horizontalDpi="1200" verticalDpi="1200" r:id="rId1"/>
  <headerFooter alignWithMargins="0"/>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98487-FC67-4DCC-84AA-4F34233D3914}">
  <sheetPr codeName="Munka6">
    <tabColor indexed="11"/>
  </sheetPr>
  <dimension ref="A1:AS140"/>
  <sheetViews>
    <sheetView workbookViewId="0">
      <selection activeCell="F29" sqref="F29"/>
    </sheetView>
  </sheetViews>
  <sheetFormatPr defaultRowHeight="13.2" x14ac:dyDescent="0.25"/>
  <cols>
    <col min="1" max="2" width="3.33203125" customWidth="1"/>
    <col min="3" max="4" width="4.6640625" customWidth="1"/>
    <col min="5" max="5" width="4.33203125" customWidth="1"/>
    <col min="6" max="6" width="12.6640625" customWidth="1"/>
    <col min="7" max="7" width="2.6640625" customWidth="1"/>
    <col min="8" max="8" width="7.6640625" customWidth="1"/>
    <col min="9" max="9" width="5.88671875" customWidth="1"/>
    <col min="10" max="10" width="1.6640625" style="134" customWidth="1"/>
    <col min="11" max="11" width="10.6640625" customWidth="1"/>
    <col min="12" max="12" width="1.6640625" style="134" customWidth="1"/>
    <col min="13" max="13" width="10.6640625" customWidth="1"/>
    <col min="14" max="14" width="1.6640625" style="135" customWidth="1"/>
    <col min="15" max="15" width="10.6640625" customWidth="1"/>
    <col min="16" max="16" width="1.6640625" style="134" customWidth="1"/>
    <col min="17" max="17" width="10.6640625" customWidth="1"/>
    <col min="18" max="18" width="1.6640625" style="135" customWidth="1"/>
    <col min="19" max="19" width="9.109375" hidden="1" customWidth="1"/>
    <col min="20" max="20" width="8.6640625" customWidth="1"/>
    <col min="21" max="21" width="9.109375" hidden="1" customWidth="1"/>
    <col min="25" max="27" width="0" hidden="1" customWidth="1"/>
    <col min="28" max="28" width="10.33203125" hidden="1" customWidth="1"/>
    <col min="29" max="34" width="0" hidden="1" customWidth="1"/>
    <col min="35" max="37" width="9.109375" style="691" customWidth="1"/>
  </cols>
  <sheetData>
    <row r="1" spans="1:45" s="136" customFormat="1" ht="21.75" customHeight="1" x14ac:dyDescent="0.25">
      <c r="A1" s="512" t="str">
        <f>Altalanos!$A$6</f>
        <v xml:space="preserve">Diákolimpia Tolna megye - Paks </v>
      </c>
      <c r="B1" s="512"/>
      <c r="C1" s="513"/>
      <c r="D1" s="513"/>
      <c r="E1" s="513"/>
      <c r="F1" s="513"/>
      <c r="G1" s="513"/>
      <c r="H1" s="512"/>
      <c r="I1" s="514"/>
      <c r="J1" s="515"/>
      <c r="K1" s="516" t="s">
        <v>123</v>
      </c>
      <c r="L1" s="517"/>
      <c r="M1" s="518"/>
      <c r="N1" s="515"/>
      <c r="O1" s="515" t="s">
        <v>71</v>
      </c>
      <c r="P1" s="515"/>
      <c r="Q1" s="513"/>
      <c r="R1" s="515"/>
      <c r="T1" s="565"/>
      <c r="U1" s="565"/>
      <c r="V1" s="565"/>
      <c r="W1" s="565"/>
      <c r="X1" s="565"/>
      <c r="Y1" s="565"/>
      <c r="Z1" s="565"/>
      <c r="AA1" s="565"/>
      <c r="AB1" s="674" t="e">
        <f>IF($Y$5=1,CONCATENATE(VLOOKUP($Y$3,$AA$2:$AH$14,2)),CONCATENATE(VLOOKUP($Y$3,$AA$16:$AH$25,2)))</f>
        <v>#N/A</v>
      </c>
      <c r="AC1" s="674" t="e">
        <f>IF($Y$5=1,CONCATENATE(VLOOKUP($Y$3,$AA$2:$AH$14,3)),CONCATENATE(VLOOKUP($Y$3,$AA$16:$AH$25,3)))</f>
        <v>#N/A</v>
      </c>
      <c r="AD1" s="674" t="e">
        <f>IF($Y$5=1,CONCATENATE(VLOOKUP($Y$3,$AA$2:$AH$14,4)),CONCATENATE(VLOOKUP($Y$3,$AA$16:$AH$25,4)))</f>
        <v>#N/A</v>
      </c>
      <c r="AE1" s="674" t="e">
        <f>IF($Y$5=1,CONCATENATE(VLOOKUP($Y$3,$AA$2:$AH$14,5)),CONCATENATE(VLOOKUP($Y$3,$AA$16:$AH$25,5)))</f>
        <v>#N/A</v>
      </c>
      <c r="AF1" s="674" t="e">
        <f>IF($Y$5=1,CONCATENATE(VLOOKUP($Y$3,$AA$2:$AH$14,6)),CONCATENATE(VLOOKUP($Y$3,$AA$16:$AH$25,6)))</f>
        <v>#N/A</v>
      </c>
      <c r="AG1" s="674" t="e">
        <f>IF($Y$5=1,CONCATENATE(VLOOKUP($Y$3,$AA$2:$AH$14,7)),CONCATENATE(VLOOKUP($Y$3,$AA$16:$AH$25,7)))</f>
        <v>#N/A</v>
      </c>
      <c r="AH1" s="674" t="e">
        <f>IF($Y$5=1,CONCATENATE(VLOOKUP($Y$3,$AA$2:$AH$14,8)),CONCATENATE(VLOOKUP($Y$3,$AA$16:$AH$25,8)))</f>
        <v>#N/A</v>
      </c>
      <c r="AI1" s="688"/>
      <c r="AJ1" s="688"/>
      <c r="AK1" s="688"/>
    </row>
    <row r="2" spans="1:45" s="108" customFormat="1" x14ac:dyDescent="0.25">
      <c r="A2" s="519" t="s">
        <v>122</v>
      </c>
      <c r="B2" s="520"/>
      <c r="C2" s="520"/>
      <c r="D2" s="520"/>
      <c r="E2" s="520">
        <f>Altalanos!$A$8</f>
        <v>0</v>
      </c>
      <c r="F2" s="520"/>
      <c r="G2" s="521"/>
      <c r="H2" s="522"/>
      <c r="I2" s="522"/>
      <c r="J2" s="523"/>
      <c r="K2" s="517"/>
      <c r="L2" s="517"/>
      <c r="M2" s="517"/>
      <c r="N2" s="523"/>
      <c r="O2" s="522"/>
      <c r="P2" s="523"/>
      <c r="Q2" s="522"/>
      <c r="R2" s="523"/>
      <c r="T2" s="558"/>
      <c r="U2" s="558"/>
      <c r="V2" s="558"/>
      <c r="W2" s="558"/>
      <c r="X2" s="558"/>
      <c r="Y2" s="662"/>
      <c r="Z2" s="661"/>
      <c r="AA2" s="661" t="s">
        <v>164</v>
      </c>
      <c r="AB2" s="672">
        <v>300</v>
      </c>
      <c r="AC2" s="672">
        <v>250</v>
      </c>
      <c r="AD2" s="672">
        <v>200</v>
      </c>
      <c r="AE2" s="672">
        <v>150</v>
      </c>
      <c r="AF2" s="672">
        <v>120</v>
      </c>
      <c r="AG2" s="672">
        <v>90</v>
      </c>
      <c r="AH2" s="672">
        <v>40</v>
      </c>
      <c r="AI2" s="632"/>
      <c r="AJ2" s="632"/>
      <c r="AK2" s="632"/>
      <c r="AL2" s="558"/>
      <c r="AM2" s="558"/>
      <c r="AN2" s="558"/>
      <c r="AO2" s="558"/>
      <c r="AP2" s="558"/>
      <c r="AQ2" s="558"/>
      <c r="AR2" s="558"/>
      <c r="AS2" s="558"/>
    </row>
    <row r="3" spans="1:45" s="19" customFormat="1" ht="11.25" customHeight="1" x14ac:dyDescent="0.25">
      <c r="A3" s="55" t="s">
        <v>82</v>
      </c>
      <c r="B3" s="55"/>
      <c r="C3" s="55"/>
      <c r="D3" s="55"/>
      <c r="E3" s="55"/>
      <c r="F3" s="55"/>
      <c r="G3" s="55" t="s">
        <v>79</v>
      </c>
      <c r="H3" s="55"/>
      <c r="I3" s="55"/>
      <c r="J3" s="144"/>
      <c r="K3" s="55" t="s">
        <v>87</v>
      </c>
      <c r="L3" s="144"/>
      <c r="M3" s="55"/>
      <c r="N3" s="144"/>
      <c r="O3" s="55"/>
      <c r="P3" s="144"/>
      <c r="Q3" s="55"/>
      <c r="R3" s="56" t="s">
        <v>88</v>
      </c>
      <c r="T3" s="559"/>
      <c r="U3" s="559"/>
      <c r="V3" s="559"/>
      <c r="W3" s="559"/>
      <c r="X3" s="559"/>
      <c r="Y3" s="661" t="str">
        <f>IF(K4="OB","A",IF(K4="IX","W",IF(K4="","",K4)))</f>
        <v/>
      </c>
      <c r="Z3" s="661"/>
      <c r="AA3" s="661" t="s">
        <v>165</v>
      </c>
      <c r="AB3" s="672">
        <v>280</v>
      </c>
      <c r="AC3" s="672">
        <v>230</v>
      </c>
      <c r="AD3" s="672">
        <v>180</v>
      </c>
      <c r="AE3" s="672">
        <v>140</v>
      </c>
      <c r="AF3" s="672">
        <v>80</v>
      </c>
      <c r="AG3" s="672">
        <v>0</v>
      </c>
      <c r="AH3" s="672">
        <v>0</v>
      </c>
      <c r="AI3" s="632"/>
      <c r="AJ3" s="632"/>
      <c r="AK3" s="632"/>
      <c r="AL3" s="559"/>
      <c r="AM3" s="559"/>
      <c r="AN3" s="559"/>
      <c r="AO3" s="559"/>
      <c r="AP3" s="559"/>
      <c r="AQ3" s="559"/>
      <c r="AR3" s="559"/>
      <c r="AS3" s="559"/>
    </row>
    <row r="4" spans="1:45" s="31" customFormat="1" ht="11.25" customHeight="1" thickBot="1" x14ac:dyDescent="0.3">
      <c r="A4" s="815" t="str">
        <f>Altalanos!$A$10</f>
        <v>2025.04.28-29</v>
      </c>
      <c r="B4" s="815"/>
      <c r="C4" s="815"/>
      <c r="D4" s="524"/>
      <c r="E4" s="525"/>
      <c r="F4" s="525"/>
      <c r="G4" s="525" t="str">
        <f>Altalanos!$C$10</f>
        <v>Paks</v>
      </c>
      <c r="H4" s="526"/>
      <c r="I4" s="525"/>
      <c r="J4" s="527"/>
      <c r="K4" s="528"/>
      <c r="L4" s="527"/>
      <c r="M4" s="529"/>
      <c r="N4" s="527"/>
      <c r="O4" s="525"/>
      <c r="P4" s="527"/>
      <c r="Q4" s="525"/>
      <c r="R4" s="530" t="str">
        <f>Altalanos!$E$10</f>
        <v>Lakatosné Klopcsik Diana</v>
      </c>
      <c r="T4" s="560"/>
      <c r="U4" s="560"/>
      <c r="V4" s="560"/>
      <c r="W4" s="560"/>
      <c r="X4" s="560"/>
      <c r="Y4" s="661"/>
      <c r="Z4" s="661"/>
      <c r="AA4" s="661" t="s">
        <v>194</v>
      </c>
      <c r="AB4" s="672">
        <v>250</v>
      </c>
      <c r="AC4" s="672">
        <v>200</v>
      </c>
      <c r="AD4" s="672">
        <v>150</v>
      </c>
      <c r="AE4" s="672">
        <v>120</v>
      </c>
      <c r="AF4" s="672">
        <v>90</v>
      </c>
      <c r="AG4" s="672">
        <v>60</v>
      </c>
      <c r="AH4" s="672">
        <v>25</v>
      </c>
      <c r="AI4" s="632"/>
      <c r="AJ4" s="632"/>
      <c r="AK4" s="632"/>
      <c r="AL4" s="560"/>
      <c r="AM4" s="560"/>
      <c r="AN4" s="560"/>
      <c r="AO4" s="560"/>
      <c r="AP4" s="560"/>
      <c r="AQ4" s="560"/>
      <c r="AR4" s="560"/>
      <c r="AS4" s="560"/>
    </row>
    <row r="5" spans="1:45" s="19" customFormat="1" x14ac:dyDescent="0.25">
      <c r="A5" s="150"/>
      <c r="B5" s="151" t="s">
        <v>4</v>
      </c>
      <c r="C5" s="464" t="s">
        <v>105</v>
      </c>
      <c r="D5" s="151" t="s">
        <v>104</v>
      </c>
      <c r="E5" s="151" t="s">
        <v>101</v>
      </c>
      <c r="F5" s="152" t="s">
        <v>85</v>
      </c>
      <c r="G5" s="152" t="s">
        <v>86</v>
      </c>
      <c r="H5" s="152"/>
      <c r="I5" s="152" t="s">
        <v>90</v>
      </c>
      <c r="J5" s="152"/>
      <c r="K5" s="151" t="s">
        <v>102</v>
      </c>
      <c r="L5" s="153"/>
      <c r="M5" s="151" t="s">
        <v>129</v>
      </c>
      <c r="N5" s="153"/>
      <c r="O5" s="151" t="s">
        <v>128</v>
      </c>
      <c r="P5" s="153"/>
      <c r="Q5" s="151"/>
      <c r="R5" s="154"/>
      <c r="T5" s="559"/>
      <c r="U5" s="559"/>
      <c r="V5" s="559"/>
      <c r="W5" s="559"/>
      <c r="X5" s="559"/>
      <c r="Y5" s="661">
        <f>IF(OR(Altalanos!$A$8="F1",Altalanos!$A$8="F2",Altalanos!$A$8="N1",Altalanos!$A$8="N2"),1,2)</f>
        <v>2</v>
      </c>
      <c r="Z5" s="661"/>
      <c r="AA5" s="661" t="s">
        <v>195</v>
      </c>
      <c r="AB5" s="672">
        <v>200</v>
      </c>
      <c r="AC5" s="672">
        <v>150</v>
      </c>
      <c r="AD5" s="672">
        <v>120</v>
      </c>
      <c r="AE5" s="672">
        <v>90</v>
      </c>
      <c r="AF5" s="672">
        <v>60</v>
      </c>
      <c r="AG5" s="672">
        <v>40</v>
      </c>
      <c r="AH5" s="672">
        <v>15</v>
      </c>
      <c r="AI5" s="632"/>
      <c r="AJ5" s="632"/>
      <c r="AK5" s="632"/>
      <c r="AL5" s="559"/>
      <c r="AM5" s="559"/>
      <c r="AN5" s="559"/>
      <c r="AO5" s="559"/>
      <c r="AP5" s="559"/>
      <c r="AQ5" s="559"/>
      <c r="AR5" s="559"/>
      <c r="AS5" s="559"/>
    </row>
    <row r="6" spans="1:45" s="19" customFormat="1" ht="11.1" customHeight="1" thickBot="1" x14ac:dyDescent="0.3">
      <c r="A6" s="666"/>
      <c r="B6" s="667"/>
      <c r="C6" s="667"/>
      <c r="D6" s="667"/>
      <c r="E6" s="667"/>
      <c r="F6" s="666" t="str">
        <f>IF(Y3="","",CONCATENATE(VLOOKUP(Y3,AB1:AH1,4)," pont"))</f>
        <v/>
      </c>
      <c r="G6" s="668"/>
      <c r="H6" s="669"/>
      <c r="I6" s="668"/>
      <c r="J6" s="670"/>
      <c r="K6" s="667" t="str">
        <f>IF(Y3="","",CONCATENATE(VLOOKUP(Y3,AB1:AH1,3)," pont"))</f>
        <v/>
      </c>
      <c r="L6" s="670"/>
      <c r="M6" s="667" t="str">
        <f>IF(Y3="","",CONCATENATE(VLOOKUP(Y3,AB1:AH1,2)," pont"))</f>
        <v/>
      </c>
      <c r="N6" s="670"/>
      <c r="O6" s="667" t="str">
        <f>IF(Y3="","",CONCATENATE(VLOOKUP(Y3,AB1:AH1,1)," pont"))</f>
        <v/>
      </c>
      <c r="P6" s="670"/>
      <c r="Q6" s="667"/>
      <c r="R6" s="671"/>
      <c r="T6" s="559"/>
      <c r="U6" s="559"/>
      <c r="V6" s="559"/>
      <c r="W6" s="559"/>
      <c r="X6" s="559"/>
      <c r="Y6" s="661"/>
      <c r="Z6" s="661"/>
      <c r="AA6" s="661" t="s">
        <v>196</v>
      </c>
      <c r="AB6" s="672">
        <v>150</v>
      </c>
      <c r="AC6" s="672">
        <v>120</v>
      </c>
      <c r="AD6" s="672">
        <v>90</v>
      </c>
      <c r="AE6" s="672">
        <v>60</v>
      </c>
      <c r="AF6" s="672">
        <v>40</v>
      </c>
      <c r="AG6" s="672">
        <v>25</v>
      </c>
      <c r="AH6" s="672">
        <v>10</v>
      </c>
      <c r="AI6" s="632"/>
      <c r="AJ6" s="632"/>
      <c r="AK6" s="632"/>
      <c r="AL6" s="559"/>
      <c r="AM6" s="559"/>
      <c r="AN6" s="559"/>
      <c r="AO6" s="559"/>
      <c r="AP6" s="559"/>
      <c r="AQ6" s="559"/>
      <c r="AR6" s="559"/>
      <c r="AS6" s="559"/>
    </row>
    <row r="7" spans="1:45" s="38" customFormat="1" ht="12.9" customHeight="1" x14ac:dyDescent="0.25">
      <c r="A7" s="162">
        <v>1</v>
      </c>
      <c r="B7" s="531" t="e">
        <f>IF($E7="","",VLOOKUP($E7,#REF!,14))</f>
        <v>#REF!</v>
      </c>
      <c r="C7" s="532" t="e">
        <f>IF($E7="","",VLOOKUP($E7,#REF!,15))</f>
        <v>#REF!</v>
      </c>
      <c r="D7" s="532" t="e">
        <f>IF($E7="","",VLOOKUP($E7,#REF!,5))</f>
        <v>#REF!</v>
      </c>
      <c r="E7" s="165" t="s">
        <v>248</v>
      </c>
      <c r="F7" s="165" t="s">
        <v>239</v>
      </c>
      <c r="G7" s="165"/>
      <c r="H7" s="534"/>
      <c r="I7" s="534" t="e">
        <f>IF($E7="","",VLOOKUP($E7,#REF!,4))</f>
        <v>#REF!</v>
      </c>
      <c r="J7" s="535"/>
      <c r="K7" s="536"/>
      <c r="L7" s="536"/>
      <c r="M7" s="536"/>
      <c r="N7" s="536"/>
      <c r="O7" s="169"/>
      <c r="P7" s="171"/>
      <c r="Q7" s="172"/>
      <c r="R7" s="173"/>
      <c r="S7" s="174"/>
      <c r="T7" s="174"/>
      <c r="U7" s="561" t="str">
        <f>Birók!P21</f>
        <v>Bíró</v>
      </c>
      <c r="V7" s="174"/>
      <c r="W7" s="174"/>
      <c r="X7" s="174"/>
      <c r="Y7" s="661"/>
      <c r="Z7" s="661"/>
      <c r="AA7" s="661" t="s">
        <v>197</v>
      </c>
      <c r="AB7" s="672">
        <v>120</v>
      </c>
      <c r="AC7" s="672">
        <v>90</v>
      </c>
      <c r="AD7" s="672">
        <v>60</v>
      </c>
      <c r="AE7" s="672">
        <v>40</v>
      </c>
      <c r="AF7" s="672">
        <v>25</v>
      </c>
      <c r="AG7" s="672">
        <v>10</v>
      </c>
      <c r="AH7" s="672">
        <v>5</v>
      </c>
      <c r="AI7" s="632"/>
      <c r="AJ7" s="632"/>
      <c r="AK7" s="632"/>
      <c r="AL7" s="174"/>
      <c r="AM7" s="174"/>
      <c r="AN7" s="174"/>
      <c r="AO7" s="174"/>
      <c r="AP7" s="174"/>
      <c r="AQ7" s="174"/>
      <c r="AR7" s="174"/>
      <c r="AS7" s="174"/>
    </row>
    <row r="8" spans="1:45" s="38" customFormat="1" ht="12.9" customHeight="1" x14ac:dyDescent="0.25">
      <c r="A8" s="176"/>
      <c r="B8" s="537"/>
      <c r="C8" s="538"/>
      <c r="D8" s="538"/>
      <c r="E8" s="178"/>
      <c r="F8" s="178"/>
      <c r="G8" s="179"/>
      <c r="H8" s="540"/>
      <c r="I8" s="756" t="s">
        <v>0</v>
      </c>
      <c r="J8" s="181"/>
      <c r="K8" s="541" t="str">
        <f>UPPER(IF(OR(J8="a",J8="as"),F7,IF(OR(J8="b",J8="bs"),F9,)))</f>
        <v/>
      </c>
      <c r="L8" s="541"/>
      <c r="M8" s="536"/>
      <c r="N8" s="536"/>
      <c r="O8" s="169"/>
      <c r="P8" s="171"/>
      <c r="Q8" s="172"/>
      <c r="R8" s="173"/>
      <c r="S8" s="174"/>
      <c r="T8" s="174"/>
      <c r="U8" s="562" t="str">
        <f>Birók!P22</f>
        <v xml:space="preserve">T Lisztmajer </v>
      </c>
      <c r="V8" s="174"/>
      <c r="W8" s="174"/>
      <c r="X8" s="174"/>
      <c r="Y8" s="661"/>
      <c r="Z8" s="661"/>
      <c r="AA8" s="661" t="s">
        <v>198</v>
      </c>
      <c r="AB8" s="672">
        <v>90</v>
      </c>
      <c r="AC8" s="672">
        <v>60</v>
      </c>
      <c r="AD8" s="672">
        <v>40</v>
      </c>
      <c r="AE8" s="672">
        <v>25</v>
      </c>
      <c r="AF8" s="672">
        <v>10</v>
      </c>
      <c r="AG8" s="672">
        <v>5</v>
      </c>
      <c r="AH8" s="672">
        <v>2</v>
      </c>
      <c r="AI8" s="632"/>
      <c r="AJ8" s="632"/>
      <c r="AK8" s="632"/>
      <c r="AL8" s="174"/>
      <c r="AM8" s="174"/>
      <c r="AN8" s="174"/>
      <c r="AO8" s="174"/>
      <c r="AP8" s="174"/>
      <c r="AQ8" s="174"/>
      <c r="AR8" s="174"/>
      <c r="AS8" s="174"/>
    </row>
    <row r="9" spans="1:45" s="38" customFormat="1" ht="12.9" customHeight="1" x14ac:dyDescent="0.25">
      <c r="A9" s="176">
        <v>2</v>
      </c>
      <c r="B9" s="531" t="e">
        <f>IF($E9="","",VLOOKUP($E9,#REF!,14))</f>
        <v>#REF!</v>
      </c>
      <c r="C9" s="532" t="e">
        <f>IF($E9="","",VLOOKUP($E9,#REF!,15))</f>
        <v>#REF!</v>
      </c>
      <c r="D9" s="532" t="e">
        <f>IF($E9="","",VLOOKUP($E9,#REF!,5))</f>
        <v>#REF!</v>
      </c>
      <c r="E9" s="796" t="s">
        <v>249</v>
      </c>
      <c r="F9" s="184" t="s">
        <v>250</v>
      </c>
      <c r="G9" s="184"/>
      <c r="H9" s="584"/>
      <c r="I9" s="584" t="e">
        <f>IF($E9="","",VLOOKUP($E9,#REF!,4))</f>
        <v>#REF!</v>
      </c>
      <c r="J9" s="543"/>
      <c r="K9" s="536"/>
      <c r="L9" s="544"/>
      <c r="M9" s="536"/>
      <c r="N9" s="536"/>
      <c r="O9" s="169"/>
      <c r="P9" s="171"/>
      <c r="Q9" s="172"/>
      <c r="R9" s="173"/>
      <c r="S9" s="174"/>
      <c r="T9" s="174"/>
      <c r="U9" s="562" t="str">
        <f>Birók!P23</f>
        <v xml:space="preserve">P Lisztmajer </v>
      </c>
      <c r="V9" s="174"/>
      <c r="W9" s="174"/>
      <c r="X9" s="174"/>
      <c r="Y9" s="661"/>
      <c r="Z9" s="661"/>
      <c r="AA9" s="661" t="s">
        <v>199</v>
      </c>
      <c r="AB9" s="672">
        <v>60</v>
      </c>
      <c r="AC9" s="672">
        <v>40</v>
      </c>
      <c r="AD9" s="672">
        <v>25</v>
      </c>
      <c r="AE9" s="672">
        <v>10</v>
      </c>
      <c r="AF9" s="672">
        <v>5</v>
      </c>
      <c r="AG9" s="672">
        <v>2</v>
      </c>
      <c r="AH9" s="672">
        <v>1</v>
      </c>
      <c r="AI9" s="632"/>
      <c r="AJ9" s="632"/>
      <c r="AK9" s="632"/>
      <c r="AL9" s="174"/>
      <c r="AM9" s="174"/>
      <c r="AN9" s="174"/>
      <c r="AO9" s="174"/>
      <c r="AP9" s="174"/>
      <c r="AQ9" s="174"/>
      <c r="AR9" s="174"/>
      <c r="AS9" s="174"/>
    </row>
    <row r="10" spans="1:45" s="38" customFormat="1" ht="12.9" customHeight="1" x14ac:dyDescent="0.25">
      <c r="A10" s="176"/>
      <c r="B10" s="537"/>
      <c r="C10" s="538"/>
      <c r="D10" s="538"/>
      <c r="E10" s="178"/>
      <c r="F10" s="178"/>
      <c r="G10" s="179"/>
      <c r="H10" s="739"/>
      <c r="I10" s="738"/>
      <c r="J10" s="545"/>
      <c r="K10" s="756" t="s">
        <v>0</v>
      </c>
      <c r="L10" s="189"/>
      <c r="M10" s="541" t="str">
        <f>UPPER(IF(OR(L10="a",L10="as"),K8,IF(OR(L10="b",L10="bs"),K12,)))</f>
        <v/>
      </c>
      <c r="N10" s="546"/>
      <c r="O10" s="547"/>
      <c r="P10" s="547"/>
      <c r="Q10" s="172"/>
      <c r="R10" s="173"/>
      <c r="S10" s="174"/>
      <c r="T10" s="174"/>
      <c r="U10" s="562" t="str">
        <f>Birók!P24</f>
        <v xml:space="preserve">N Németh </v>
      </c>
      <c r="V10" s="174"/>
      <c r="W10" s="174"/>
      <c r="X10" s="174"/>
      <c r="Y10" s="661"/>
      <c r="Z10" s="661"/>
      <c r="AA10" s="661" t="s">
        <v>200</v>
      </c>
      <c r="AB10" s="672">
        <v>40</v>
      </c>
      <c r="AC10" s="672">
        <v>25</v>
      </c>
      <c r="AD10" s="672">
        <v>15</v>
      </c>
      <c r="AE10" s="672">
        <v>7</v>
      </c>
      <c r="AF10" s="672">
        <v>4</v>
      </c>
      <c r="AG10" s="672">
        <v>1</v>
      </c>
      <c r="AH10" s="672">
        <v>0</v>
      </c>
      <c r="AI10" s="632"/>
      <c r="AJ10" s="632"/>
      <c r="AK10" s="632"/>
      <c r="AL10" s="174"/>
      <c r="AM10" s="174"/>
      <c r="AN10" s="174"/>
      <c r="AO10" s="174"/>
      <c r="AP10" s="174"/>
      <c r="AQ10" s="174"/>
      <c r="AR10" s="174"/>
      <c r="AS10" s="174"/>
    </row>
    <row r="11" spans="1:45" s="38" customFormat="1" ht="12.9" customHeight="1" x14ac:dyDescent="0.25">
      <c r="A11" s="176">
        <v>3</v>
      </c>
      <c r="B11" s="531" t="e">
        <f>IF($E11="","",VLOOKUP($E11,#REF!,14))</f>
        <v>#REF!</v>
      </c>
      <c r="C11" s="532" t="e">
        <f>IF($E11="","",VLOOKUP($E11,#REF!,15))</f>
        <v>#REF!</v>
      </c>
      <c r="D11" s="532" t="e">
        <f>IF($E11="","",VLOOKUP($E11,#REF!,5))</f>
        <v>#REF!</v>
      </c>
      <c r="E11" s="184" t="s">
        <v>251</v>
      </c>
      <c r="F11" s="184" t="s">
        <v>252</v>
      </c>
      <c r="G11" s="184"/>
      <c r="H11" s="584"/>
      <c r="I11" s="584" t="e">
        <f>IF($E11="","",VLOOKUP($E11,#REF!,4))</f>
        <v>#REF!</v>
      </c>
      <c r="J11" s="535"/>
      <c r="K11" s="536"/>
      <c r="L11" s="548"/>
      <c r="M11" s="536"/>
      <c r="N11" s="549"/>
      <c r="O11" s="547"/>
      <c r="P11" s="547"/>
      <c r="Q11" s="172"/>
      <c r="R11" s="173"/>
      <c r="S11" s="174"/>
      <c r="T11" s="174"/>
      <c r="U11" s="562" t="str">
        <f>Birók!P25</f>
        <v xml:space="preserve">D Gerzsei </v>
      </c>
      <c r="V11" s="174"/>
      <c r="W11" s="174"/>
      <c r="X11" s="174"/>
      <c r="Y11" s="661"/>
      <c r="Z11" s="661"/>
      <c r="AA11" s="661" t="s">
        <v>201</v>
      </c>
      <c r="AB11" s="672">
        <v>25</v>
      </c>
      <c r="AC11" s="672">
        <v>15</v>
      </c>
      <c r="AD11" s="672">
        <v>10</v>
      </c>
      <c r="AE11" s="672">
        <v>6</v>
      </c>
      <c r="AF11" s="672">
        <v>3</v>
      </c>
      <c r="AG11" s="672">
        <v>1</v>
      </c>
      <c r="AH11" s="672">
        <v>0</v>
      </c>
      <c r="AI11" s="632"/>
      <c r="AJ11" s="632"/>
      <c r="AK11" s="632"/>
      <c r="AL11" s="174"/>
      <c r="AM11" s="174"/>
      <c r="AN11" s="174"/>
      <c r="AO11" s="174"/>
      <c r="AP11" s="174"/>
      <c r="AQ11" s="174"/>
      <c r="AR11" s="174"/>
      <c r="AS11" s="174"/>
    </row>
    <row r="12" spans="1:45" s="38" customFormat="1" ht="12.9" customHeight="1" x14ac:dyDescent="0.25">
      <c r="A12" s="176"/>
      <c r="B12" s="537"/>
      <c r="C12" s="538"/>
      <c r="D12" s="538"/>
      <c r="E12" s="178"/>
      <c r="F12" s="178"/>
      <c r="G12" s="179"/>
      <c r="H12" s="739"/>
      <c r="I12" s="756" t="s">
        <v>0</v>
      </c>
      <c r="J12" s="181"/>
      <c r="K12" s="541" t="str">
        <f>UPPER(IF(OR(J12="a",J12="as"),F11,IF(OR(J12="b",J12="bs"),F13,)))</f>
        <v/>
      </c>
      <c r="L12" s="550"/>
      <c r="M12" s="536"/>
      <c r="N12" s="549"/>
      <c r="O12" s="547"/>
      <c r="P12" s="547"/>
      <c r="Q12" s="172"/>
      <c r="R12" s="173"/>
      <c r="S12" s="174"/>
      <c r="T12" s="174"/>
      <c r="U12" s="562" t="str">
        <f>Birók!P26</f>
        <v>G Rosta</v>
      </c>
      <c r="V12" s="174"/>
      <c r="W12" s="174"/>
      <c r="X12" s="174"/>
      <c r="Y12" s="661"/>
      <c r="Z12" s="661"/>
      <c r="AA12" s="661" t="s">
        <v>206</v>
      </c>
      <c r="AB12" s="672">
        <v>15</v>
      </c>
      <c r="AC12" s="672">
        <v>10</v>
      </c>
      <c r="AD12" s="672">
        <v>6</v>
      </c>
      <c r="AE12" s="672">
        <v>3</v>
      </c>
      <c r="AF12" s="672">
        <v>1</v>
      </c>
      <c r="AG12" s="672">
        <v>0</v>
      </c>
      <c r="AH12" s="672">
        <v>0</v>
      </c>
      <c r="AI12" s="632"/>
      <c r="AJ12" s="632"/>
      <c r="AK12" s="632"/>
      <c r="AL12" s="174"/>
      <c r="AM12" s="174"/>
      <c r="AN12" s="174"/>
      <c r="AO12" s="174"/>
      <c r="AP12" s="174"/>
      <c r="AQ12" s="174"/>
      <c r="AR12" s="174"/>
      <c r="AS12" s="174"/>
    </row>
    <row r="13" spans="1:45" s="38" customFormat="1" ht="12.9" customHeight="1" x14ac:dyDescent="0.25">
      <c r="A13" s="176">
        <v>4</v>
      </c>
      <c r="B13" s="531" t="e">
        <f>IF($E13="","",VLOOKUP($E13,#REF!,14))</f>
        <v>#REF!</v>
      </c>
      <c r="C13" s="532" t="e">
        <f>IF($E13="","",VLOOKUP($E13,#REF!,15))</f>
        <v>#REF!</v>
      </c>
      <c r="D13" s="532" t="e">
        <f>IF($E13="","",VLOOKUP($E13,#REF!,5))</f>
        <v>#REF!</v>
      </c>
      <c r="E13" s="184" t="s">
        <v>253</v>
      </c>
      <c r="F13" s="184" t="s">
        <v>254</v>
      </c>
      <c r="G13" s="184"/>
      <c r="H13" s="584"/>
      <c r="I13" s="584" t="e">
        <f>IF($E13="","",VLOOKUP($E13,#REF!,4))</f>
        <v>#REF!</v>
      </c>
      <c r="J13" s="551"/>
      <c r="K13" s="536"/>
      <c r="L13" s="536"/>
      <c r="M13" s="536"/>
      <c r="N13" s="549"/>
      <c r="O13" s="547"/>
      <c r="P13" s="547"/>
      <c r="Q13" s="172"/>
      <c r="R13" s="173"/>
      <c r="S13" s="174"/>
      <c r="T13" s="174"/>
      <c r="U13" s="562" t="str">
        <f>Birók!P27</f>
        <v>A Korpácsi</v>
      </c>
      <c r="V13" s="174"/>
      <c r="W13" s="174"/>
      <c r="X13" s="174"/>
      <c r="Y13" s="661"/>
      <c r="Z13" s="661"/>
      <c r="AA13" s="661" t="s">
        <v>202</v>
      </c>
      <c r="AB13" s="672">
        <v>10</v>
      </c>
      <c r="AC13" s="672">
        <v>6</v>
      </c>
      <c r="AD13" s="672">
        <v>3</v>
      </c>
      <c r="AE13" s="672">
        <v>1</v>
      </c>
      <c r="AF13" s="672">
        <v>0</v>
      </c>
      <c r="AG13" s="672">
        <v>0</v>
      </c>
      <c r="AH13" s="672">
        <v>0</v>
      </c>
      <c r="AI13" s="632"/>
      <c r="AJ13" s="632"/>
      <c r="AK13" s="632"/>
      <c r="AL13" s="174"/>
      <c r="AM13" s="174"/>
      <c r="AN13" s="174"/>
      <c r="AO13" s="174"/>
      <c r="AP13" s="174"/>
      <c r="AQ13" s="174"/>
      <c r="AR13" s="174"/>
      <c r="AS13" s="174"/>
    </row>
    <row r="14" spans="1:45" s="38" customFormat="1" ht="12.9" customHeight="1" x14ac:dyDescent="0.25">
      <c r="A14" s="176"/>
      <c r="B14" s="537"/>
      <c r="C14" s="538"/>
      <c r="D14" s="538"/>
      <c r="E14" s="166" t="s">
        <v>257</v>
      </c>
      <c r="F14" s="166" t="s">
        <v>258</v>
      </c>
      <c r="G14" s="70"/>
      <c r="H14" s="739"/>
      <c r="I14" s="738"/>
      <c r="J14" s="545"/>
      <c r="K14" s="536"/>
      <c r="L14" s="536"/>
      <c r="M14" s="756" t="s">
        <v>0</v>
      </c>
      <c r="N14" s="189"/>
      <c r="O14" s="541" t="str">
        <f>UPPER(IF(OR(N14="a",N14="as"),M10,IF(OR(N14="b",N14="bs"),M18,)))</f>
        <v/>
      </c>
      <c r="P14" s="546"/>
      <c r="Q14" s="172"/>
      <c r="R14" s="173"/>
      <c r="S14" s="174"/>
      <c r="T14" s="174"/>
      <c r="U14" s="562" t="str">
        <f>Birók!P28</f>
        <v xml:space="preserve">L Gáspár </v>
      </c>
      <c r="V14" s="174"/>
      <c r="W14" s="174"/>
      <c r="X14" s="174"/>
      <c r="Y14" s="661"/>
      <c r="Z14" s="661"/>
      <c r="AA14" s="661" t="s">
        <v>203</v>
      </c>
      <c r="AB14" s="672">
        <v>3</v>
      </c>
      <c r="AC14" s="672">
        <v>2</v>
      </c>
      <c r="AD14" s="672">
        <v>1</v>
      </c>
      <c r="AE14" s="672">
        <v>0</v>
      </c>
      <c r="AF14" s="672">
        <v>0</v>
      </c>
      <c r="AG14" s="672">
        <v>0</v>
      </c>
      <c r="AH14" s="672">
        <v>0</v>
      </c>
      <c r="AI14" s="632"/>
      <c r="AJ14" s="632"/>
      <c r="AK14" s="632"/>
      <c r="AL14" s="174"/>
      <c r="AM14" s="174"/>
      <c r="AN14" s="174"/>
      <c r="AO14" s="174"/>
      <c r="AP14" s="174"/>
      <c r="AQ14" s="174"/>
      <c r="AR14" s="174"/>
      <c r="AS14" s="174"/>
    </row>
    <row r="15" spans="1:45" s="38" customFormat="1" ht="12.9" customHeight="1" x14ac:dyDescent="0.25">
      <c r="A15" s="583">
        <v>5</v>
      </c>
      <c r="B15" s="531" t="e">
        <f>IF($E15="","",VLOOKUP($E15,#REF!,14))</f>
        <v>#REF!</v>
      </c>
      <c r="C15" s="532" t="e">
        <f>IF($E15="","",VLOOKUP($E15,#REF!,15))</f>
        <v>#REF!</v>
      </c>
      <c r="D15" s="532" t="e">
        <f>IF($E15="","",VLOOKUP($E15,#REF!,5))</f>
        <v>#REF!</v>
      </c>
      <c r="E15" s="797" t="s">
        <v>255</v>
      </c>
      <c r="F15" s="797" t="s">
        <v>256</v>
      </c>
      <c r="G15" s="695"/>
      <c r="H15" s="584"/>
      <c r="I15" s="584" t="e">
        <f>IF($E15="","",VLOOKUP($E15,#REF!,4))</f>
        <v>#REF!</v>
      </c>
      <c r="J15" s="553"/>
      <c r="K15" s="536"/>
      <c r="L15" s="536"/>
      <c r="M15" s="536"/>
      <c r="N15" s="549"/>
      <c r="O15" s="536"/>
      <c r="P15" s="582"/>
      <c r="Q15" s="419"/>
      <c r="R15" s="173"/>
      <c r="S15" s="174"/>
      <c r="T15" s="174"/>
      <c r="U15" s="562" t="str">
        <f>Birók!P29</f>
        <v xml:space="preserve"> </v>
      </c>
      <c r="V15" s="174"/>
      <c r="W15" s="174"/>
      <c r="X15" s="174"/>
      <c r="Y15" s="661"/>
      <c r="Z15" s="661"/>
      <c r="AA15" s="661"/>
      <c r="AB15" s="661"/>
      <c r="AC15" s="661"/>
      <c r="AD15" s="661"/>
      <c r="AE15" s="661"/>
      <c r="AF15" s="661"/>
      <c r="AG15" s="661"/>
      <c r="AH15" s="661"/>
      <c r="AI15" s="632"/>
      <c r="AJ15" s="632"/>
      <c r="AK15" s="632"/>
      <c r="AL15" s="174"/>
      <c r="AM15" s="174"/>
      <c r="AN15" s="174"/>
      <c r="AO15" s="174"/>
      <c r="AP15" s="174"/>
      <c r="AQ15" s="174"/>
      <c r="AR15" s="174"/>
      <c r="AS15" s="174"/>
    </row>
    <row r="16" spans="1:45" s="38" customFormat="1" ht="12.9" customHeight="1" thickBot="1" x14ac:dyDescent="0.3">
      <c r="A16" s="176"/>
      <c r="B16" s="537"/>
      <c r="C16" s="538"/>
      <c r="D16" s="538"/>
      <c r="E16" s="178"/>
      <c r="F16" s="178"/>
      <c r="G16" s="179"/>
      <c r="H16" s="739"/>
      <c r="I16" s="756" t="s">
        <v>0</v>
      </c>
      <c r="J16" s="181"/>
      <c r="K16" s="541" t="str">
        <f>UPPER(IF(OR(J16="a",J16="as"),F15,IF(OR(J16="b",J16="bs"),F17,)))</f>
        <v/>
      </c>
      <c r="L16" s="541"/>
      <c r="M16" s="536"/>
      <c r="N16" s="549"/>
      <c r="O16" s="756"/>
      <c r="P16" s="582"/>
      <c r="Q16" s="419"/>
      <c r="R16" s="173"/>
      <c r="S16" s="174"/>
      <c r="T16" s="174"/>
      <c r="U16" s="563" t="str">
        <f>Birók!P30</f>
        <v>Egyik sem</v>
      </c>
      <c r="V16" s="174"/>
      <c r="W16" s="174"/>
      <c r="X16" s="174"/>
      <c r="Y16" s="661"/>
      <c r="Z16" s="661"/>
      <c r="AA16" s="661" t="s">
        <v>164</v>
      </c>
      <c r="AB16" s="672">
        <v>150</v>
      </c>
      <c r="AC16" s="672">
        <v>120</v>
      </c>
      <c r="AD16" s="672">
        <v>90</v>
      </c>
      <c r="AE16" s="672">
        <v>60</v>
      </c>
      <c r="AF16" s="672">
        <v>40</v>
      </c>
      <c r="AG16" s="672">
        <v>25</v>
      </c>
      <c r="AH16" s="672">
        <v>15</v>
      </c>
      <c r="AI16" s="632"/>
      <c r="AJ16" s="632"/>
      <c r="AK16" s="632"/>
      <c r="AL16" s="174"/>
      <c r="AM16" s="174"/>
      <c r="AN16" s="174"/>
      <c r="AO16" s="174"/>
      <c r="AP16" s="174"/>
      <c r="AQ16" s="174"/>
      <c r="AR16" s="174"/>
      <c r="AS16" s="174"/>
    </row>
    <row r="17" spans="1:45" s="38" customFormat="1" ht="12.9" customHeight="1" x14ac:dyDescent="0.25">
      <c r="A17" s="176">
        <v>6</v>
      </c>
      <c r="B17" s="531" t="e">
        <f>IF($E17="","",VLOOKUP($E17,#REF!,14))</f>
        <v>#REF!</v>
      </c>
      <c r="C17" s="532" t="e">
        <f>IF($E17="","",VLOOKUP($E17,#REF!,15))</f>
        <v>#REF!</v>
      </c>
      <c r="D17" s="532" t="e">
        <f>IF($E17="","",VLOOKUP($E17,#REF!,5))</f>
        <v>#REF!</v>
      </c>
      <c r="E17" s="184" t="s">
        <v>259</v>
      </c>
      <c r="F17" s="184" t="s">
        <v>260</v>
      </c>
      <c r="G17" s="184"/>
      <c r="H17" s="584"/>
      <c r="I17" s="584" t="e">
        <f>IF($E17="","",VLOOKUP($E17,#REF!,4))</f>
        <v>#REF!</v>
      </c>
      <c r="J17" s="543"/>
      <c r="K17" s="536"/>
      <c r="L17" s="544"/>
      <c r="M17" s="536"/>
      <c r="N17" s="549"/>
      <c r="O17" s="547"/>
      <c r="P17" s="582"/>
      <c r="Q17" s="419"/>
      <c r="R17" s="173"/>
      <c r="S17" s="174"/>
      <c r="T17" s="174"/>
      <c r="U17" s="174"/>
      <c r="V17" s="174"/>
      <c r="W17" s="174"/>
      <c r="X17" s="174"/>
      <c r="Y17" s="661"/>
      <c r="Z17" s="661"/>
      <c r="AA17" s="661" t="s">
        <v>194</v>
      </c>
      <c r="AB17" s="672">
        <v>120</v>
      </c>
      <c r="AC17" s="672">
        <v>90</v>
      </c>
      <c r="AD17" s="672">
        <v>60</v>
      </c>
      <c r="AE17" s="672">
        <v>40</v>
      </c>
      <c r="AF17" s="672">
        <v>25</v>
      </c>
      <c r="AG17" s="672">
        <v>15</v>
      </c>
      <c r="AH17" s="672">
        <v>8</v>
      </c>
      <c r="AI17" s="632"/>
      <c r="AJ17" s="632"/>
      <c r="AK17" s="632"/>
      <c r="AL17" s="174"/>
      <c r="AM17" s="174"/>
      <c r="AN17" s="174"/>
      <c r="AO17" s="174"/>
      <c r="AP17" s="174"/>
      <c r="AQ17" s="174"/>
      <c r="AR17" s="174"/>
      <c r="AS17" s="174"/>
    </row>
    <row r="18" spans="1:45" s="38" customFormat="1" ht="12.9" customHeight="1" x14ac:dyDescent="0.25">
      <c r="A18" s="176"/>
      <c r="B18" s="537"/>
      <c r="C18" s="538"/>
      <c r="D18" s="538"/>
      <c r="E18" s="178"/>
      <c r="F18" s="178"/>
      <c r="G18" s="179"/>
      <c r="H18" s="739"/>
      <c r="I18" s="738"/>
      <c r="J18" s="545"/>
      <c r="K18" s="756" t="s">
        <v>0</v>
      </c>
      <c r="L18" s="189"/>
      <c r="M18" s="541" t="str">
        <f>UPPER(IF(OR(L18="a",L18="as"),K16,IF(OR(L18="b",L18="bs"),K20,)))</f>
        <v/>
      </c>
      <c r="N18" s="554"/>
      <c r="O18" s="547"/>
      <c r="P18" s="582"/>
      <c r="Q18" s="419"/>
      <c r="R18" s="173"/>
      <c r="S18" s="174"/>
      <c r="T18" s="174"/>
      <c r="U18" s="174"/>
      <c r="V18" s="174"/>
      <c r="W18" s="174"/>
      <c r="X18" s="174"/>
      <c r="Y18" s="661"/>
      <c r="Z18" s="661"/>
      <c r="AA18" s="661" t="s">
        <v>195</v>
      </c>
      <c r="AB18" s="672">
        <v>90</v>
      </c>
      <c r="AC18" s="672">
        <v>60</v>
      </c>
      <c r="AD18" s="672">
        <v>40</v>
      </c>
      <c r="AE18" s="672">
        <v>25</v>
      </c>
      <c r="AF18" s="672">
        <v>15</v>
      </c>
      <c r="AG18" s="672">
        <v>8</v>
      </c>
      <c r="AH18" s="672">
        <v>4</v>
      </c>
      <c r="AI18" s="632"/>
      <c r="AJ18" s="632"/>
      <c r="AK18" s="632"/>
      <c r="AL18" s="174"/>
      <c r="AM18" s="174"/>
      <c r="AN18" s="174"/>
      <c r="AO18" s="174"/>
      <c r="AP18" s="174"/>
      <c r="AQ18" s="174"/>
      <c r="AR18" s="174"/>
      <c r="AS18" s="174"/>
    </row>
    <row r="19" spans="1:45" s="38" customFormat="1" ht="12.9" customHeight="1" x14ac:dyDescent="0.25">
      <c r="A19" s="176">
        <v>7</v>
      </c>
      <c r="B19" s="531" t="e">
        <f>IF($E19="","",VLOOKUP($E19,#REF!,14))</f>
        <v>#REF!</v>
      </c>
      <c r="C19" s="532" t="e">
        <f>IF($E19="","",VLOOKUP($E19,#REF!,15))</f>
        <v>#REF!</v>
      </c>
      <c r="D19" s="532" t="e">
        <f>IF($E19="","",VLOOKUP($E19,#REF!,5))</f>
        <v>#REF!</v>
      </c>
      <c r="E19" s="184" t="s">
        <v>261</v>
      </c>
      <c r="F19" s="184" t="s">
        <v>262</v>
      </c>
      <c r="G19" s="184"/>
      <c r="H19" s="584"/>
      <c r="I19" s="584" t="e">
        <f>IF($E19="","",VLOOKUP($E19,#REF!,4))</f>
        <v>#REF!</v>
      </c>
      <c r="J19" s="535"/>
      <c r="K19" s="536"/>
      <c r="L19" s="548"/>
      <c r="M19" s="536"/>
      <c r="N19" s="547"/>
      <c r="O19" s="547"/>
      <c r="P19" s="582"/>
      <c r="Q19" s="419"/>
      <c r="R19" s="173"/>
      <c r="S19" s="174"/>
      <c r="T19" s="174"/>
      <c r="U19" s="174"/>
      <c r="V19" s="174"/>
      <c r="W19" s="174"/>
      <c r="X19" s="174"/>
      <c r="Y19" s="661"/>
      <c r="Z19" s="661"/>
      <c r="AA19" s="661" t="s">
        <v>196</v>
      </c>
      <c r="AB19" s="672">
        <v>60</v>
      </c>
      <c r="AC19" s="672">
        <v>40</v>
      </c>
      <c r="AD19" s="672">
        <v>25</v>
      </c>
      <c r="AE19" s="672">
        <v>15</v>
      </c>
      <c r="AF19" s="672">
        <v>8</v>
      </c>
      <c r="AG19" s="672">
        <v>4</v>
      </c>
      <c r="AH19" s="672">
        <v>2</v>
      </c>
      <c r="AI19" s="632"/>
      <c r="AJ19" s="632"/>
      <c r="AK19" s="632"/>
      <c r="AL19" s="174"/>
      <c r="AM19" s="174"/>
      <c r="AN19" s="174"/>
      <c r="AO19" s="174"/>
      <c r="AP19" s="174"/>
      <c r="AQ19" s="174"/>
      <c r="AR19" s="174"/>
      <c r="AS19" s="174"/>
    </row>
    <row r="20" spans="1:45" s="38" customFormat="1" ht="12.9" customHeight="1" x14ac:dyDescent="0.25">
      <c r="A20" s="176"/>
      <c r="B20" s="537"/>
      <c r="C20" s="538"/>
      <c r="D20" s="538"/>
      <c r="E20" s="178"/>
      <c r="F20" s="178"/>
      <c r="G20" s="179"/>
      <c r="H20" s="540"/>
      <c r="I20" s="756" t="s">
        <v>0</v>
      </c>
      <c r="J20" s="181"/>
      <c r="K20" s="541" t="str">
        <f>UPPER(IF(OR(J20="a",J20="as"),F19,IF(OR(J20="b",J20="bs"),F21,)))</f>
        <v/>
      </c>
      <c r="L20" s="550"/>
      <c r="M20" s="536"/>
      <c r="N20" s="547"/>
      <c r="O20" s="547"/>
      <c r="P20" s="582"/>
      <c r="Q20" s="419"/>
      <c r="R20" s="173"/>
      <c r="S20" s="174"/>
      <c r="T20" s="174"/>
      <c r="U20" s="174"/>
      <c r="V20" s="174"/>
      <c r="W20" s="174"/>
      <c r="X20" s="174"/>
      <c r="Y20" s="661"/>
      <c r="Z20" s="661"/>
      <c r="AA20" s="661" t="s">
        <v>197</v>
      </c>
      <c r="AB20" s="672">
        <v>40</v>
      </c>
      <c r="AC20" s="672">
        <v>25</v>
      </c>
      <c r="AD20" s="672">
        <v>15</v>
      </c>
      <c r="AE20" s="672">
        <v>8</v>
      </c>
      <c r="AF20" s="672">
        <v>4</v>
      </c>
      <c r="AG20" s="672">
        <v>2</v>
      </c>
      <c r="AH20" s="672">
        <v>1</v>
      </c>
      <c r="AI20" s="632"/>
      <c r="AJ20" s="632"/>
      <c r="AK20" s="632"/>
      <c r="AL20" s="174"/>
      <c r="AM20" s="174"/>
      <c r="AN20" s="174"/>
      <c r="AO20" s="174"/>
      <c r="AP20" s="174"/>
      <c r="AQ20" s="174"/>
      <c r="AR20" s="174"/>
      <c r="AS20" s="174"/>
    </row>
    <row r="21" spans="1:45" s="38" customFormat="1" ht="12.9" customHeight="1" x14ac:dyDescent="0.25">
      <c r="A21" s="586">
        <v>8</v>
      </c>
      <c r="B21" s="531" t="e">
        <f>IF($E21="","",VLOOKUP($E21,#REF!,14))</f>
        <v>#REF!</v>
      </c>
      <c r="C21" s="532" t="e">
        <f>IF($E21="","",VLOOKUP($E21,#REF!,15))</f>
        <v>#REF!</v>
      </c>
      <c r="D21" s="532" t="e">
        <f>IF($E21="","",VLOOKUP($E21,#REF!,5))</f>
        <v>#REF!</v>
      </c>
      <c r="E21" s="184" t="s">
        <v>263</v>
      </c>
      <c r="F21" s="184" t="s">
        <v>264</v>
      </c>
      <c r="G21" s="184"/>
      <c r="H21" s="585"/>
      <c r="I21" s="585" t="e">
        <f>IF($E21="","",VLOOKUP($E21,#REF!,4))</f>
        <v>#REF!</v>
      </c>
      <c r="J21" s="551"/>
      <c r="K21" s="536"/>
      <c r="L21" s="536"/>
      <c r="M21" s="536"/>
      <c r="N21" s="547"/>
      <c r="O21" s="547"/>
      <c r="P21" s="582"/>
      <c r="Q21" s="419"/>
      <c r="R21" s="173"/>
      <c r="S21" s="174"/>
      <c r="T21" s="174"/>
      <c r="U21" s="174"/>
      <c r="V21" s="174"/>
      <c r="W21" s="174"/>
      <c r="X21" s="174"/>
      <c r="Y21" s="661"/>
      <c r="Z21" s="661"/>
      <c r="AA21" s="661" t="s">
        <v>198</v>
      </c>
      <c r="AB21" s="672">
        <v>25</v>
      </c>
      <c r="AC21" s="672">
        <v>15</v>
      </c>
      <c r="AD21" s="672">
        <v>10</v>
      </c>
      <c r="AE21" s="672">
        <v>6</v>
      </c>
      <c r="AF21" s="672">
        <v>3</v>
      </c>
      <c r="AG21" s="672">
        <v>1</v>
      </c>
      <c r="AH21" s="672">
        <v>0</v>
      </c>
      <c r="AI21" s="632"/>
      <c r="AJ21" s="632"/>
      <c r="AK21" s="632"/>
      <c r="AL21" s="174"/>
      <c r="AM21" s="174"/>
      <c r="AN21" s="174"/>
      <c r="AO21" s="174"/>
      <c r="AP21" s="174"/>
      <c r="AQ21" s="174"/>
      <c r="AR21" s="174"/>
      <c r="AS21" s="174"/>
    </row>
    <row r="22" spans="1:45" s="38" customFormat="1" ht="9.6" customHeight="1" x14ac:dyDescent="0.25">
      <c r="A22" s="566"/>
      <c r="B22" s="169"/>
      <c r="C22" s="169"/>
      <c r="D22" s="169"/>
      <c r="E22" s="333"/>
      <c r="F22" s="169"/>
      <c r="G22" s="169"/>
      <c r="H22" s="169"/>
      <c r="I22" s="169"/>
      <c r="J22" s="333"/>
      <c r="K22" s="169"/>
      <c r="L22" s="169"/>
      <c r="M22" s="169"/>
      <c r="N22" s="172"/>
      <c r="O22" s="172"/>
      <c r="P22" s="172"/>
      <c r="Q22" s="172"/>
      <c r="R22" s="173"/>
      <c r="S22" s="174"/>
      <c r="T22" s="174"/>
      <c r="U22" s="174"/>
      <c r="V22" s="174"/>
      <c r="W22" s="174"/>
      <c r="X22" s="174"/>
      <c r="Y22" s="661"/>
      <c r="Z22" s="661"/>
      <c r="AA22" s="661" t="s">
        <v>199</v>
      </c>
      <c r="AB22" s="672">
        <v>15</v>
      </c>
      <c r="AC22" s="672">
        <v>10</v>
      </c>
      <c r="AD22" s="672">
        <v>6</v>
      </c>
      <c r="AE22" s="672">
        <v>3</v>
      </c>
      <c r="AF22" s="672">
        <v>1</v>
      </c>
      <c r="AG22" s="672">
        <v>0</v>
      </c>
      <c r="AH22" s="672">
        <v>0</v>
      </c>
      <c r="AI22" s="632"/>
      <c r="AJ22" s="632"/>
      <c r="AK22" s="632"/>
      <c r="AL22" s="174"/>
      <c r="AM22" s="174"/>
      <c r="AN22" s="174"/>
      <c r="AO22" s="174"/>
      <c r="AP22" s="174"/>
      <c r="AQ22" s="174"/>
      <c r="AR22" s="174"/>
      <c r="AS22" s="174"/>
    </row>
    <row r="23" spans="1:45" s="38" customFormat="1" ht="9.6" customHeight="1" x14ac:dyDescent="0.25">
      <c r="A23" s="334"/>
      <c r="B23" s="333"/>
      <c r="C23" s="333"/>
      <c r="D23" s="333"/>
      <c r="E23" s="333"/>
      <c r="F23" s="169"/>
      <c r="G23" s="169"/>
      <c r="H23" s="174"/>
      <c r="I23" s="556"/>
      <c r="J23" s="333"/>
      <c r="K23" s="169"/>
      <c r="L23" s="169"/>
      <c r="M23" s="169"/>
      <c r="N23" s="172"/>
      <c r="O23" s="172"/>
      <c r="P23" s="172"/>
      <c r="Q23" s="172"/>
      <c r="R23" s="173"/>
      <c r="S23" s="174"/>
      <c r="T23" s="174"/>
      <c r="U23" s="174"/>
      <c r="V23" s="174"/>
      <c r="W23" s="174"/>
      <c r="X23" s="174"/>
      <c r="Y23" s="661"/>
      <c r="Z23" s="661"/>
      <c r="AA23" s="661" t="s">
        <v>200</v>
      </c>
      <c r="AB23" s="672">
        <v>10</v>
      </c>
      <c r="AC23" s="672">
        <v>6</v>
      </c>
      <c r="AD23" s="672">
        <v>3</v>
      </c>
      <c r="AE23" s="672">
        <v>1</v>
      </c>
      <c r="AF23" s="672">
        <v>0</v>
      </c>
      <c r="AG23" s="672">
        <v>0</v>
      </c>
      <c r="AH23" s="672">
        <v>0</v>
      </c>
      <c r="AI23" s="632"/>
      <c r="AJ23" s="632"/>
      <c r="AK23" s="632"/>
      <c r="AL23" s="174"/>
      <c r="AM23" s="174"/>
      <c r="AN23" s="174"/>
      <c r="AO23" s="174"/>
      <c r="AP23" s="174"/>
      <c r="AQ23" s="174"/>
      <c r="AR23" s="174"/>
      <c r="AS23" s="174"/>
    </row>
    <row r="24" spans="1:45" s="38" customFormat="1" ht="9.6" customHeight="1" x14ac:dyDescent="0.25">
      <c r="A24" s="334"/>
      <c r="B24" s="169"/>
      <c r="C24" s="169"/>
      <c r="D24" s="169"/>
      <c r="E24" s="333"/>
      <c r="F24" s="169"/>
      <c r="G24" s="169"/>
      <c r="H24" s="169"/>
      <c r="I24" s="169"/>
      <c r="J24" s="333"/>
      <c r="K24" s="169"/>
      <c r="L24" s="557"/>
      <c r="M24" s="169"/>
      <c r="N24" s="172"/>
      <c r="O24" s="172"/>
      <c r="P24" s="172"/>
      <c r="Q24" s="172"/>
      <c r="R24" s="173"/>
      <c r="S24" s="174"/>
      <c r="T24" s="174"/>
      <c r="U24" s="174"/>
      <c r="V24" s="174"/>
      <c r="W24" s="174"/>
      <c r="X24" s="174"/>
      <c r="Y24" s="661"/>
      <c r="Z24" s="661"/>
      <c r="AA24" s="661" t="s">
        <v>201</v>
      </c>
      <c r="AB24" s="672">
        <v>6</v>
      </c>
      <c r="AC24" s="672">
        <v>3</v>
      </c>
      <c r="AD24" s="672">
        <v>1</v>
      </c>
      <c r="AE24" s="672">
        <v>0</v>
      </c>
      <c r="AF24" s="672">
        <v>0</v>
      </c>
      <c r="AG24" s="672">
        <v>0</v>
      </c>
      <c r="AH24" s="672">
        <v>0</v>
      </c>
      <c r="AI24" s="632"/>
      <c r="AJ24" s="632"/>
      <c r="AK24" s="632"/>
      <c r="AL24" s="174"/>
      <c r="AM24" s="174"/>
      <c r="AN24" s="174"/>
      <c r="AO24" s="174"/>
      <c r="AP24" s="174"/>
      <c r="AQ24" s="174"/>
      <c r="AR24" s="174"/>
      <c r="AS24" s="174"/>
    </row>
    <row r="25" spans="1:45" s="38" customFormat="1" ht="9.6" customHeight="1" x14ac:dyDescent="0.25">
      <c r="A25" s="334"/>
      <c r="B25" s="333"/>
      <c r="C25" s="333"/>
      <c r="D25" s="333"/>
      <c r="E25" s="333"/>
      <c r="F25" s="169"/>
      <c r="G25" s="169"/>
      <c r="H25" s="174"/>
      <c r="I25" s="169"/>
      <c r="J25" s="333"/>
      <c r="K25" s="556"/>
      <c r="L25" s="333"/>
      <c r="M25" s="169"/>
      <c r="N25" s="172"/>
      <c r="O25" s="172"/>
      <c r="P25" s="172"/>
      <c r="Q25" s="172"/>
      <c r="R25" s="173"/>
      <c r="S25" s="174"/>
      <c r="T25" s="174"/>
      <c r="U25" s="174"/>
      <c r="V25" s="174"/>
      <c r="W25" s="174"/>
      <c r="X25" s="174"/>
      <c r="Y25" s="661"/>
      <c r="Z25" s="661"/>
      <c r="AA25" s="661" t="s">
        <v>206</v>
      </c>
      <c r="AB25" s="672">
        <v>3</v>
      </c>
      <c r="AC25" s="672">
        <v>2</v>
      </c>
      <c r="AD25" s="672">
        <v>1</v>
      </c>
      <c r="AE25" s="672">
        <v>0</v>
      </c>
      <c r="AF25" s="672">
        <v>0</v>
      </c>
      <c r="AG25" s="672">
        <v>0</v>
      </c>
      <c r="AH25" s="672">
        <v>0</v>
      </c>
      <c r="AI25" s="632"/>
      <c r="AJ25" s="632"/>
      <c r="AK25" s="632"/>
      <c r="AL25" s="174"/>
      <c r="AM25" s="174"/>
      <c r="AN25" s="174"/>
      <c r="AO25" s="174"/>
      <c r="AP25" s="174"/>
      <c r="AQ25" s="174"/>
      <c r="AR25" s="174"/>
      <c r="AS25" s="174"/>
    </row>
    <row r="26" spans="1:45" s="38" customFormat="1" ht="9.6" customHeight="1" x14ac:dyDescent="0.25">
      <c r="A26" s="334"/>
      <c r="B26" s="169"/>
      <c r="C26" s="169"/>
      <c r="D26" s="169"/>
      <c r="E26" s="333"/>
      <c r="F26" s="169"/>
      <c r="G26" s="169"/>
      <c r="H26" s="169"/>
      <c r="I26" s="169"/>
      <c r="J26" s="333"/>
      <c r="K26" s="169"/>
      <c r="L26" s="169"/>
      <c r="M26" s="169"/>
      <c r="N26" s="172"/>
      <c r="O26" s="172"/>
      <c r="P26" s="172"/>
      <c r="Q26" s="172"/>
      <c r="R26" s="173"/>
      <c r="S26" s="207"/>
      <c r="T26" s="174"/>
      <c r="U26" s="174"/>
      <c r="V26" s="174"/>
      <c r="W26" s="174"/>
      <c r="X26" s="174"/>
      <c r="Y26" s="660"/>
      <c r="Z26" s="660"/>
      <c r="AA26" s="660"/>
      <c r="AB26" s="660"/>
      <c r="AC26" s="660"/>
      <c r="AD26" s="660"/>
      <c r="AE26" s="660"/>
      <c r="AF26" s="660"/>
      <c r="AG26" s="660"/>
      <c r="AH26" s="660"/>
      <c r="AI26" s="632"/>
      <c r="AJ26" s="632"/>
      <c r="AK26" s="632"/>
      <c r="AL26" s="174"/>
      <c r="AM26" s="174"/>
      <c r="AN26" s="174"/>
      <c r="AO26" s="174"/>
      <c r="AP26" s="174"/>
      <c r="AQ26" s="174"/>
      <c r="AR26" s="174"/>
      <c r="AS26" s="174"/>
    </row>
    <row r="27" spans="1:45" s="38" customFormat="1" ht="9.6" customHeight="1" x14ac:dyDescent="0.25">
      <c r="A27" s="334"/>
      <c r="B27" s="333"/>
      <c r="C27" s="333"/>
      <c r="D27" s="333"/>
      <c r="E27" s="333"/>
      <c r="F27" s="169"/>
      <c r="G27" s="169"/>
      <c r="H27" s="174"/>
      <c r="I27" s="556"/>
      <c r="J27" s="333"/>
      <c r="K27" s="169"/>
      <c r="L27" s="169"/>
      <c r="M27" s="169"/>
      <c r="N27" s="172"/>
      <c r="O27" s="172"/>
      <c r="P27" s="172"/>
      <c r="Q27" s="172"/>
      <c r="R27" s="173"/>
      <c r="S27" s="174"/>
      <c r="T27" s="174"/>
      <c r="U27" s="174"/>
      <c r="V27" s="174"/>
      <c r="W27" s="174"/>
      <c r="X27" s="174"/>
      <c r="Y27" s="660"/>
      <c r="Z27" s="660"/>
      <c r="AA27" s="660"/>
      <c r="AB27" s="660"/>
      <c r="AC27" s="660"/>
      <c r="AD27" s="660"/>
      <c r="AE27" s="660"/>
      <c r="AF27" s="660"/>
      <c r="AG27" s="660"/>
      <c r="AH27" s="660"/>
      <c r="AI27" s="632"/>
      <c r="AJ27" s="632"/>
      <c r="AK27" s="632"/>
      <c r="AL27" s="174"/>
      <c r="AM27" s="174"/>
      <c r="AN27" s="174"/>
      <c r="AO27" s="174"/>
      <c r="AP27" s="174"/>
      <c r="AQ27" s="174"/>
      <c r="AR27" s="174"/>
      <c r="AS27" s="174"/>
    </row>
    <row r="28" spans="1:45" s="38" customFormat="1" ht="9.6" customHeight="1" x14ac:dyDescent="0.25">
      <c r="A28" s="334"/>
      <c r="B28" s="169"/>
      <c r="C28" s="169"/>
      <c r="D28" s="169"/>
      <c r="E28" s="333"/>
      <c r="F28" s="169"/>
      <c r="G28" s="169"/>
      <c r="H28" s="169"/>
      <c r="I28" s="169"/>
      <c r="J28" s="333"/>
      <c r="K28" s="169"/>
      <c r="L28" s="169"/>
      <c r="M28" s="169"/>
      <c r="N28" s="172"/>
      <c r="O28" s="172"/>
      <c r="P28" s="172"/>
      <c r="Q28" s="172"/>
      <c r="R28" s="173"/>
      <c r="S28" s="174"/>
      <c r="T28" s="174"/>
      <c r="U28" s="174"/>
      <c r="V28" s="174"/>
      <c r="W28" s="174"/>
      <c r="X28" s="174"/>
      <c r="Y28" s="174"/>
      <c r="Z28" s="174"/>
      <c r="AA28" s="174"/>
      <c r="AB28" s="174"/>
      <c r="AC28" s="174"/>
      <c r="AD28" s="174"/>
      <c r="AE28" s="174"/>
      <c r="AF28" s="174"/>
      <c r="AG28" s="174"/>
      <c r="AH28" s="174"/>
      <c r="AI28" s="689"/>
      <c r="AJ28" s="689"/>
      <c r="AK28" s="689"/>
      <c r="AL28" s="174"/>
      <c r="AM28" s="174"/>
      <c r="AN28" s="174"/>
      <c r="AO28" s="174"/>
      <c r="AP28" s="174"/>
      <c r="AQ28" s="174"/>
      <c r="AR28" s="174"/>
      <c r="AS28" s="174"/>
    </row>
    <row r="29" spans="1:45" s="38" customFormat="1" ht="9.6" customHeight="1" x14ac:dyDescent="0.25">
      <c r="A29" s="334"/>
      <c r="B29" s="333"/>
      <c r="C29" s="333"/>
      <c r="D29" s="333"/>
      <c r="E29" s="333"/>
      <c r="F29" s="169"/>
      <c r="G29" s="169"/>
      <c r="H29" s="174"/>
      <c r="I29" s="169"/>
      <c r="J29" s="333"/>
      <c r="K29" s="169"/>
      <c r="L29" s="169"/>
      <c r="M29" s="556"/>
      <c r="N29" s="333"/>
      <c r="O29" s="169"/>
      <c r="P29" s="172"/>
      <c r="Q29" s="172"/>
      <c r="R29" s="173"/>
      <c r="S29" s="174"/>
      <c r="T29" s="174"/>
      <c r="U29" s="174"/>
      <c r="V29" s="174"/>
      <c r="W29" s="174"/>
      <c r="X29" s="174"/>
      <c r="Y29" s="174"/>
      <c r="Z29" s="174"/>
      <c r="AA29" s="174"/>
      <c r="AB29" s="174"/>
      <c r="AC29" s="174"/>
      <c r="AD29" s="174"/>
      <c r="AE29" s="174"/>
      <c r="AF29" s="174"/>
      <c r="AG29" s="174"/>
      <c r="AH29" s="174"/>
      <c r="AI29" s="689"/>
      <c r="AJ29" s="689"/>
      <c r="AK29" s="689"/>
      <c r="AL29" s="174"/>
      <c r="AM29" s="174"/>
      <c r="AN29" s="174"/>
      <c r="AO29" s="174"/>
      <c r="AP29" s="174"/>
      <c r="AQ29" s="174"/>
      <c r="AR29" s="174"/>
      <c r="AS29" s="174"/>
    </row>
    <row r="30" spans="1:45" s="38" customFormat="1" ht="9.6" customHeight="1" x14ac:dyDescent="0.25">
      <c r="A30" s="334"/>
      <c r="B30" s="169"/>
      <c r="C30" s="169"/>
      <c r="D30" s="169"/>
      <c r="E30" s="333"/>
      <c r="F30" s="169"/>
      <c r="G30" s="169"/>
      <c r="H30" s="169"/>
      <c r="I30" s="169"/>
      <c r="J30" s="333"/>
      <c r="K30" s="169"/>
      <c r="L30" s="169"/>
      <c r="M30" s="169"/>
      <c r="N30" s="172"/>
      <c r="O30" s="169"/>
      <c r="P30" s="172"/>
      <c r="Q30" s="172"/>
      <c r="R30" s="173"/>
      <c r="S30" s="174"/>
      <c r="T30" s="174"/>
      <c r="U30" s="174"/>
      <c r="V30" s="174"/>
      <c r="W30" s="174"/>
      <c r="X30" s="174"/>
      <c r="Y30" s="174"/>
      <c r="Z30" s="174"/>
      <c r="AA30" s="174"/>
      <c r="AB30" s="174"/>
      <c r="AC30" s="174"/>
      <c r="AD30" s="174"/>
      <c r="AE30" s="174"/>
      <c r="AF30" s="174"/>
      <c r="AG30" s="174"/>
      <c r="AH30" s="174"/>
      <c r="AI30" s="689"/>
      <c r="AJ30" s="689"/>
      <c r="AK30" s="689"/>
      <c r="AL30" s="174"/>
      <c r="AM30" s="174"/>
      <c r="AN30" s="174"/>
      <c r="AO30" s="174"/>
      <c r="AP30" s="174"/>
      <c r="AQ30" s="174"/>
      <c r="AR30" s="174"/>
      <c r="AS30" s="174"/>
    </row>
    <row r="31" spans="1:45" s="38" customFormat="1" ht="9.6" customHeight="1" x14ac:dyDescent="0.25">
      <c r="A31" s="334"/>
      <c r="B31" s="333"/>
      <c r="C31" s="333"/>
      <c r="D31" s="333"/>
      <c r="E31" s="333"/>
      <c r="F31" s="169"/>
      <c r="G31" s="169"/>
      <c r="H31" s="174"/>
      <c r="I31" s="556"/>
      <c r="J31" s="333"/>
      <c r="K31" s="169"/>
      <c r="L31" s="169"/>
      <c r="M31" s="169"/>
      <c r="N31" s="172"/>
      <c r="O31" s="172"/>
      <c r="P31" s="172"/>
      <c r="Q31" s="172"/>
      <c r="R31" s="173"/>
      <c r="S31" s="174"/>
      <c r="T31" s="174"/>
      <c r="U31" s="174"/>
      <c r="V31" s="174"/>
      <c r="W31" s="174"/>
      <c r="X31" s="174"/>
      <c r="Y31" s="174"/>
      <c r="Z31" s="174"/>
      <c r="AA31" s="174"/>
      <c r="AB31" s="174"/>
      <c r="AC31" s="174"/>
      <c r="AD31" s="174"/>
      <c r="AE31" s="174"/>
      <c r="AF31" s="174"/>
      <c r="AG31" s="174"/>
      <c r="AH31" s="174"/>
      <c r="AI31" s="689"/>
      <c r="AJ31" s="689"/>
      <c r="AK31" s="689"/>
      <c r="AL31" s="174"/>
      <c r="AM31" s="174"/>
      <c r="AN31" s="174"/>
      <c r="AO31" s="174"/>
      <c r="AP31" s="174"/>
      <c r="AQ31" s="174"/>
      <c r="AR31" s="174"/>
      <c r="AS31" s="174"/>
    </row>
    <row r="32" spans="1:45" s="38" customFormat="1" ht="9.6" customHeight="1" x14ac:dyDescent="0.25">
      <c r="A32" s="334"/>
      <c r="B32" s="169"/>
      <c r="C32" s="169"/>
      <c r="D32" s="169"/>
      <c r="E32" s="333"/>
      <c r="F32" s="169"/>
      <c r="G32" s="169"/>
      <c r="H32" s="169"/>
      <c r="I32" s="169"/>
      <c r="J32" s="333"/>
      <c r="K32" s="169"/>
      <c r="L32" s="557"/>
      <c r="M32" s="169"/>
      <c r="N32" s="172"/>
      <c r="O32" s="172"/>
      <c r="P32" s="172"/>
      <c r="Q32" s="172"/>
      <c r="R32" s="173"/>
      <c r="S32" s="174"/>
      <c r="T32" s="174"/>
      <c r="U32" s="174"/>
      <c r="V32" s="174"/>
      <c r="W32" s="174"/>
      <c r="X32" s="174"/>
      <c r="Y32" s="174"/>
      <c r="Z32" s="174"/>
      <c r="AA32" s="174"/>
      <c r="AB32" s="174"/>
      <c r="AC32" s="174"/>
      <c r="AD32" s="174"/>
      <c r="AE32" s="174"/>
      <c r="AF32" s="174"/>
      <c r="AG32" s="174"/>
      <c r="AH32" s="174"/>
      <c r="AI32" s="689"/>
      <c r="AJ32" s="689"/>
      <c r="AK32" s="689"/>
      <c r="AL32" s="174"/>
      <c r="AM32" s="174"/>
      <c r="AN32" s="174"/>
      <c r="AO32" s="174"/>
      <c r="AP32" s="174"/>
      <c r="AQ32" s="174"/>
      <c r="AR32" s="174"/>
      <c r="AS32" s="174"/>
    </row>
    <row r="33" spans="1:45" s="38" customFormat="1" ht="9.6" customHeight="1" x14ac:dyDescent="0.25">
      <c r="A33" s="334"/>
      <c r="B33" s="333"/>
      <c r="C33" s="333"/>
      <c r="D33" s="333"/>
      <c r="E33" s="333"/>
      <c r="F33" s="169"/>
      <c r="G33" s="169"/>
      <c r="H33" s="174"/>
      <c r="I33" s="169"/>
      <c r="J33" s="333"/>
      <c r="K33" s="556"/>
      <c r="L33" s="333"/>
      <c r="M33" s="169"/>
      <c r="N33" s="172"/>
      <c r="O33" s="172"/>
      <c r="P33" s="172"/>
      <c r="Q33" s="172"/>
      <c r="R33" s="173"/>
      <c r="S33" s="174"/>
      <c r="T33" s="174"/>
      <c r="U33" s="174"/>
      <c r="V33" s="174"/>
      <c r="W33" s="174"/>
      <c r="X33" s="174"/>
      <c r="Y33" s="174"/>
      <c r="Z33" s="174"/>
      <c r="AA33" s="174"/>
      <c r="AB33" s="174"/>
      <c r="AC33" s="174"/>
      <c r="AD33" s="174"/>
      <c r="AE33" s="174"/>
      <c r="AF33" s="174"/>
      <c r="AG33" s="174"/>
      <c r="AH33" s="174"/>
      <c r="AI33" s="689"/>
      <c r="AJ33" s="689"/>
      <c r="AK33" s="689"/>
      <c r="AL33" s="174"/>
      <c r="AM33" s="174"/>
      <c r="AN33" s="174"/>
      <c r="AO33" s="174"/>
      <c r="AP33" s="174"/>
      <c r="AQ33" s="174"/>
      <c r="AR33" s="174"/>
      <c r="AS33" s="174"/>
    </row>
    <row r="34" spans="1:45" s="38" customFormat="1" ht="9.6" customHeight="1" x14ac:dyDescent="0.25">
      <c r="A34" s="334"/>
      <c r="B34" s="169"/>
      <c r="C34" s="169"/>
      <c r="D34" s="169"/>
      <c r="E34" s="333"/>
      <c r="F34" s="169"/>
      <c r="G34" s="169"/>
      <c r="H34" s="169"/>
      <c r="I34" s="169"/>
      <c r="J34" s="333"/>
      <c r="K34" s="169"/>
      <c r="L34" s="169"/>
      <c r="M34" s="169"/>
      <c r="N34" s="172"/>
      <c r="O34" s="172"/>
      <c r="P34" s="172"/>
      <c r="Q34" s="172"/>
      <c r="R34" s="173"/>
      <c r="S34" s="174"/>
      <c r="T34" s="174"/>
      <c r="U34" s="174"/>
      <c r="V34" s="174"/>
      <c r="W34" s="174"/>
      <c r="X34" s="174"/>
      <c r="Y34" s="174"/>
      <c r="Z34" s="174"/>
      <c r="AA34" s="174"/>
      <c r="AB34" s="174"/>
      <c r="AC34" s="174"/>
      <c r="AD34" s="174"/>
      <c r="AE34" s="174"/>
      <c r="AF34" s="174"/>
      <c r="AG34" s="174"/>
      <c r="AH34" s="174"/>
      <c r="AI34" s="689"/>
      <c r="AJ34" s="689"/>
      <c r="AK34" s="689"/>
      <c r="AL34" s="174"/>
      <c r="AM34" s="174"/>
      <c r="AN34" s="174"/>
      <c r="AO34" s="174"/>
      <c r="AP34" s="174"/>
      <c r="AQ34" s="174"/>
      <c r="AR34" s="174"/>
      <c r="AS34" s="174"/>
    </row>
    <row r="35" spans="1:45" s="38" customFormat="1" ht="9.6" customHeight="1" x14ac:dyDescent="0.25">
      <c r="A35" s="334"/>
      <c r="B35" s="333"/>
      <c r="C35" s="333"/>
      <c r="D35" s="333"/>
      <c r="E35" s="333"/>
      <c r="F35" s="169"/>
      <c r="G35" s="169"/>
      <c r="H35" s="174"/>
      <c r="I35" s="556"/>
      <c r="J35" s="333"/>
      <c r="K35" s="169"/>
      <c r="L35" s="169"/>
      <c r="M35" s="169"/>
      <c r="N35" s="172"/>
      <c r="O35" s="172"/>
      <c r="P35" s="172"/>
      <c r="Q35" s="172"/>
      <c r="R35" s="173"/>
      <c r="S35" s="174"/>
      <c r="T35" s="174"/>
      <c r="U35" s="174"/>
      <c r="V35" s="174"/>
      <c r="W35" s="174"/>
      <c r="X35" s="174"/>
      <c r="Y35" s="174"/>
      <c r="Z35" s="174"/>
      <c r="AA35" s="174"/>
      <c r="AB35" s="174"/>
      <c r="AC35" s="174"/>
      <c r="AD35" s="174"/>
      <c r="AE35" s="174"/>
      <c r="AF35" s="174"/>
      <c r="AG35" s="174"/>
      <c r="AH35" s="174"/>
      <c r="AI35" s="689"/>
      <c r="AJ35" s="689"/>
      <c r="AK35" s="689"/>
      <c r="AL35" s="174"/>
      <c r="AM35" s="174"/>
      <c r="AN35" s="174"/>
      <c r="AO35" s="174"/>
      <c r="AP35" s="174"/>
      <c r="AQ35" s="174"/>
      <c r="AR35" s="174"/>
      <c r="AS35" s="174"/>
    </row>
    <row r="36" spans="1:45" s="38" customFormat="1" ht="9.6" customHeight="1" x14ac:dyDescent="0.25">
      <c r="A36" s="566"/>
      <c r="B36" s="169"/>
      <c r="C36" s="169"/>
      <c r="D36" s="169"/>
      <c r="E36" s="333"/>
      <c r="F36" s="169"/>
      <c r="G36" s="169"/>
      <c r="H36" s="169"/>
      <c r="I36" s="169"/>
      <c r="J36" s="333"/>
      <c r="K36" s="169"/>
      <c r="L36" s="169"/>
      <c r="M36" s="169"/>
      <c r="N36" s="169"/>
      <c r="O36" s="169"/>
      <c r="P36" s="169"/>
      <c r="Q36" s="172"/>
      <c r="R36" s="173"/>
      <c r="S36" s="174"/>
      <c r="T36" s="174"/>
      <c r="U36" s="174"/>
      <c r="V36" s="174"/>
      <c r="W36" s="174"/>
      <c r="X36" s="174"/>
      <c r="Y36" s="174"/>
      <c r="Z36" s="174"/>
      <c r="AA36" s="174"/>
      <c r="AB36" s="174"/>
      <c r="AC36" s="174"/>
      <c r="AD36" s="174"/>
      <c r="AE36" s="174"/>
      <c r="AF36" s="174"/>
      <c r="AG36" s="174"/>
      <c r="AH36" s="174"/>
      <c r="AI36" s="689"/>
      <c r="AJ36" s="689"/>
      <c r="AK36" s="689"/>
      <c r="AL36" s="174"/>
      <c r="AM36" s="174"/>
      <c r="AN36" s="174"/>
      <c r="AO36" s="174"/>
      <c r="AP36" s="174"/>
      <c r="AQ36" s="174"/>
      <c r="AR36" s="174"/>
      <c r="AS36" s="174"/>
    </row>
    <row r="37" spans="1:45" s="38" customFormat="1" ht="9.6" customHeight="1" x14ac:dyDescent="0.25">
      <c r="A37" s="334"/>
      <c r="B37" s="333"/>
      <c r="C37" s="333"/>
      <c r="D37" s="333"/>
      <c r="E37" s="333"/>
      <c r="F37" s="552"/>
      <c r="G37" s="552"/>
      <c r="H37" s="555"/>
      <c r="I37" s="536"/>
      <c r="J37" s="545"/>
      <c r="K37" s="536"/>
      <c r="L37" s="536"/>
      <c r="M37" s="536"/>
      <c r="N37" s="547"/>
      <c r="O37" s="547"/>
      <c r="P37" s="547"/>
      <c r="Q37" s="172"/>
      <c r="R37" s="173"/>
      <c r="S37" s="174"/>
      <c r="T37" s="174"/>
      <c r="U37" s="174"/>
      <c r="V37" s="174"/>
      <c r="W37" s="174"/>
      <c r="X37" s="174"/>
      <c r="Y37" s="174"/>
      <c r="Z37" s="174"/>
      <c r="AA37" s="174"/>
      <c r="AB37" s="174"/>
      <c r="AC37" s="174"/>
      <c r="AD37" s="174"/>
      <c r="AE37" s="174"/>
      <c r="AF37" s="174"/>
      <c r="AG37" s="174"/>
      <c r="AH37" s="174"/>
      <c r="AI37" s="689"/>
      <c r="AJ37" s="689"/>
      <c r="AK37" s="689"/>
      <c r="AL37" s="174"/>
      <c r="AM37" s="174"/>
      <c r="AN37" s="174"/>
      <c r="AO37" s="174"/>
      <c r="AP37" s="174"/>
      <c r="AQ37" s="174"/>
      <c r="AR37" s="174"/>
      <c r="AS37" s="174"/>
    </row>
    <row r="38" spans="1:45" s="38" customFormat="1" ht="9.6" customHeight="1" x14ac:dyDescent="0.25">
      <c r="A38" s="566"/>
      <c r="B38" s="169"/>
      <c r="C38" s="169"/>
      <c r="D38" s="169"/>
      <c r="E38" s="333"/>
      <c r="F38" s="169"/>
      <c r="G38" s="169"/>
      <c r="H38" s="169"/>
      <c r="I38" s="169"/>
      <c r="J38" s="333"/>
      <c r="K38" s="169"/>
      <c r="L38" s="169"/>
      <c r="M38" s="169"/>
      <c r="N38" s="172"/>
      <c r="O38" s="172"/>
      <c r="P38" s="172"/>
      <c r="Q38" s="172"/>
      <c r="R38" s="173"/>
      <c r="S38" s="174"/>
      <c r="T38" s="174"/>
      <c r="U38" s="174"/>
      <c r="V38" s="174"/>
      <c r="W38" s="174"/>
      <c r="X38" s="174"/>
      <c r="Y38" s="174"/>
      <c r="Z38" s="174"/>
      <c r="AA38" s="174"/>
      <c r="AB38" s="174"/>
      <c r="AC38" s="174"/>
      <c r="AD38" s="174"/>
      <c r="AE38" s="174"/>
      <c r="AF38" s="174"/>
      <c r="AG38" s="174"/>
      <c r="AH38" s="174"/>
      <c r="AI38" s="689"/>
      <c r="AJ38" s="689"/>
      <c r="AK38" s="689"/>
      <c r="AL38" s="174"/>
      <c r="AM38" s="174"/>
      <c r="AN38" s="174"/>
      <c r="AO38" s="174"/>
      <c r="AP38" s="174"/>
      <c r="AQ38" s="174"/>
      <c r="AR38" s="174"/>
      <c r="AS38" s="174"/>
    </row>
    <row r="39" spans="1:45" s="38" customFormat="1" ht="9.6" customHeight="1" x14ac:dyDescent="0.25">
      <c r="A39" s="334"/>
      <c r="B39" s="333"/>
      <c r="C39" s="333"/>
      <c r="D39" s="333"/>
      <c r="E39" s="333"/>
      <c r="F39" s="169"/>
      <c r="G39" s="169"/>
      <c r="H39" s="174"/>
      <c r="I39" s="556"/>
      <c r="J39" s="333"/>
      <c r="K39" s="169"/>
      <c r="L39" s="169"/>
      <c r="M39" s="169"/>
      <c r="N39" s="172"/>
      <c r="O39" s="172"/>
      <c r="P39" s="172"/>
      <c r="Q39" s="172"/>
      <c r="R39" s="173"/>
      <c r="S39" s="174"/>
      <c r="T39" s="174"/>
      <c r="U39" s="174"/>
      <c r="V39" s="174"/>
      <c r="W39" s="174"/>
      <c r="X39" s="174"/>
      <c r="Y39" s="174"/>
      <c r="Z39" s="174"/>
      <c r="AA39" s="174"/>
      <c r="AB39" s="174"/>
      <c r="AC39" s="174"/>
      <c r="AD39" s="174"/>
      <c r="AE39" s="174"/>
      <c r="AF39" s="174"/>
      <c r="AG39" s="174"/>
      <c r="AH39" s="174"/>
      <c r="AI39" s="689"/>
      <c r="AJ39" s="689"/>
      <c r="AK39" s="689"/>
      <c r="AL39" s="174"/>
      <c r="AM39" s="174"/>
      <c r="AN39" s="174"/>
      <c r="AO39" s="174"/>
      <c r="AP39" s="174"/>
      <c r="AQ39" s="174"/>
      <c r="AR39" s="174"/>
      <c r="AS39" s="174"/>
    </row>
    <row r="40" spans="1:45" s="38" customFormat="1" ht="9.6" customHeight="1" x14ac:dyDescent="0.25">
      <c r="A40" s="334"/>
      <c r="B40" s="169"/>
      <c r="C40" s="169"/>
      <c r="D40" s="169"/>
      <c r="E40" s="333"/>
      <c r="F40" s="169"/>
      <c r="G40" s="169"/>
      <c r="H40" s="169"/>
      <c r="I40" s="169"/>
      <c r="J40" s="333"/>
      <c r="K40" s="169"/>
      <c r="L40" s="557"/>
      <c r="M40" s="169"/>
      <c r="N40" s="172"/>
      <c r="O40" s="172"/>
      <c r="P40" s="172"/>
      <c r="Q40" s="172"/>
      <c r="R40" s="173"/>
      <c r="S40" s="174"/>
      <c r="T40" s="174"/>
      <c r="U40" s="174"/>
      <c r="V40" s="174"/>
      <c r="W40" s="174"/>
      <c r="X40" s="174"/>
      <c r="Y40" s="174"/>
      <c r="Z40" s="174"/>
      <c r="AA40" s="174"/>
      <c r="AB40" s="174"/>
      <c r="AC40" s="174"/>
      <c r="AD40" s="174"/>
      <c r="AE40" s="174"/>
      <c r="AF40" s="174"/>
      <c r="AG40" s="174"/>
      <c r="AH40" s="174"/>
      <c r="AI40" s="689"/>
      <c r="AJ40" s="689"/>
      <c r="AK40" s="689"/>
      <c r="AL40" s="174"/>
      <c r="AM40" s="174"/>
      <c r="AN40" s="174"/>
      <c r="AO40" s="174"/>
      <c r="AP40" s="174"/>
      <c r="AQ40" s="174"/>
      <c r="AR40" s="174"/>
      <c r="AS40" s="174"/>
    </row>
    <row r="41" spans="1:45" s="38" customFormat="1" ht="9.6" customHeight="1" x14ac:dyDescent="0.25">
      <c r="A41" s="334"/>
      <c r="B41" s="333"/>
      <c r="C41" s="333"/>
      <c r="D41" s="333"/>
      <c r="E41" s="333"/>
      <c r="F41" s="169"/>
      <c r="G41" s="169"/>
      <c r="H41" s="174"/>
      <c r="I41" s="169"/>
      <c r="J41" s="333"/>
      <c r="K41" s="556"/>
      <c r="L41" s="333"/>
      <c r="M41" s="169"/>
      <c r="N41" s="172"/>
      <c r="O41" s="172"/>
      <c r="P41" s="172"/>
      <c r="Q41" s="172"/>
      <c r="R41" s="173"/>
      <c r="S41" s="174"/>
      <c r="T41" s="174"/>
      <c r="U41" s="174"/>
      <c r="V41" s="174"/>
      <c r="W41" s="174"/>
      <c r="X41" s="174"/>
      <c r="Y41" s="174"/>
      <c r="Z41" s="174"/>
      <c r="AA41" s="174"/>
      <c r="AB41" s="174"/>
      <c r="AC41" s="174"/>
      <c r="AD41" s="174"/>
      <c r="AE41" s="174"/>
      <c r="AF41" s="174"/>
      <c r="AG41" s="174"/>
      <c r="AH41" s="174"/>
      <c r="AI41" s="689"/>
      <c r="AJ41" s="689"/>
      <c r="AK41" s="689"/>
      <c r="AL41" s="174"/>
      <c r="AM41" s="174"/>
      <c r="AN41" s="174"/>
      <c r="AO41" s="174"/>
      <c r="AP41" s="174"/>
      <c r="AQ41" s="174"/>
      <c r="AR41" s="174"/>
      <c r="AS41" s="174"/>
    </row>
    <row r="42" spans="1:45" s="38" customFormat="1" ht="9.6" customHeight="1" x14ac:dyDescent="0.25">
      <c r="A42" s="334"/>
      <c r="B42" s="169"/>
      <c r="C42" s="169"/>
      <c r="D42" s="169"/>
      <c r="E42" s="333"/>
      <c r="F42" s="169"/>
      <c r="G42" s="169"/>
      <c r="H42" s="169"/>
      <c r="I42" s="169"/>
      <c r="J42" s="333"/>
      <c r="K42" s="169"/>
      <c r="L42" s="169"/>
      <c r="M42" s="169"/>
      <c r="N42" s="172"/>
      <c r="O42" s="172"/>
      <c r="P42" s="172"/>
      <c r="Q42" s="172"/>
      <c r="R42" s="173"/>
      <c r="S42" s="207"/>
      <c r="T42" s="174"/>
      <c r="U42" s="174"/>
      <c r="V42" s="174"/>
      <c r="W42" s="174"/>
      <c r="X42" s="174"/>
      <c r="Y42" s="174"/>
      <c r="Z42" s="174"/>
      <c r="AA42" s="174"/>
      <c r="AB42" s="174"/>
      <c r="AC42" s="174"/>
      <c r="AD42" s="174"/>
      <c r="AE42" s="174"/>
      <c r="AF42" s="174"/>
      <c r="AG42" s="174"/>
      <c r="AH42" s="174"/>
      <c r="AI42" s="689"/>
      <c r="AJ42" s="689"/>
      <c r="AK42" s="689"/>
      <c r="AL42" s="174"/>
      <c r="AM42" s="174"/>
      <c r="AN42" s="174"/>
      <c r="AO42" s="174"/>
      <c r="AP42" s="174"/>
      <c r="AQ42" s="174"/>
      <c r="AR42" s="174"/>
      <c r="AS42" s="174"/>
    </row>
    <row r="43" spans="1:45" s="38" customFormat="1" ht="9.6" customHeight="1" x14ac:dyDescent="0.25">
      <c r="A43" s="334"/>
      <c r="B43" s="333"/>
      <c r="C43" s="333"/>
      <c r="D43" s="333"/>
      <c r="E43" s="333"/>
      <c r="F43" s="169"/>
      <c r="G43" s="169"/>
      <c r="H43" s="174"/>
      <c r="I43" s="556"/>
      <c r="J43" s="333"/>
      <c r="K43" s="169"/>
      <c r="L43" s="169"/>
      <c r="M43" s="169"/>
      <c r="N43" s="172"/>
      <c r="O43" s="172"/>
      <c r="P43" s="172"/>
      <c r="Q43" s="172"/>
      <c r="R43" s="173"/>
      <c r="S43" s="174"/>
      <c r="T43" s="174"/>
      <c r="U43" s="174"/>
      <c r="V43" s="174"/>
      <c r="W43" s="174"/>
      <c r="X43" s="174"/>
      <c r="Y43" s="174"/>
      <c r="Z43" s="174"/>
      <c r="AA43" s="174"/>
      <c r="AB43" s="174"/>
      <c r="AC43" s="174"/>
      <c r="AD43" s="174"/>
      <c r="AE43" s="174"/>
      <c r="AF43" s="174"/>
      <c r="AG43" s="174"/>
      <c r="AH43" s="174"/>
      <c r="AI43" s="689"/>
      <c r="AJ43" s="689"/>
      <c r="AK43" s="689"/>
      <c r="AL43" s="174"/>
      <c r="AM43" s="174"/>
      <c r="AN43" s="174"/>
      <c r="AO43" s="174"/>
      <c r="AP43" s="174"/>
      <c r="AQ43" s="174"/>
      <c r="AR43" s="174"/>
      <c r="AS43" s="174"/>
    </row>
    <row r="44" spans="1:45" s="38" customFormat="1" ht="9.6" customHeight="1" x14ac:dyDescent="0.25">
      <c r="A44" s="334"/>
      <c r="B44" s="169"/>
      <c r="C44" s="169"/>
      <c r="D44" s="169"/>
      <c r="E44" s="333"/>
      <c r="F44" s="169"/>
      <c r="G44" s="169"/>
      <c r="H44" s="169"/>
      <c r="I44" s="169"/>
      <c r="J44" s="333"/>
      <c r="K44" s="169"/>
      <c r="L44" s="169"/>
      <c r="M44" s="169"/>
      <c r="N44" s="172"/>
      <c r="O44" s="172"/>
      <c r="P44" s="172"/>
      <c r="Q44" s="172"/>
      <c r="R44" s="173"/>
      <c r="S44" s="174"/>
      <c r="T44" s="174"/>
      <c r="U44" s="174"/>
      <c r="V44" s="174"/>
      <c r="W44" s="174"/>
      <c r="X44" s="174"/>
      <c r="Y44" s="174"/>
      <c r="Z44" s="174"/>
      <c r="AA44" s="174"/>
      <c r="AB44" s="174"/>
      <c r="AC44" s="174"/>
      <c r="AD44" s="174"/>
      <c r="AE44" s="174"/>
      <c r="AF44" s="174"/>
      <c r="AG44" s="174"/>
      <c r="AH44" s="174"/>
      <c r="AI44" s="689"/>
      <c r="AJ44" s="689"/>
      <c r="AK44" s="689"/>
      <c r="AL44" s="174"/>
      <c r="AM44" s="174"/>
      <c r="AN44" s="174"/>
      <c r="AO44" s="174"/>
      <c r="AP44" s="174"/>
      <c r="AQ44" s="174"/>
      <c r="AR44" s="174"/>
      <c r="AS44" s="174"/>
    </row>
    <row r="45" spans="1:45" s="38" customFormat="1" ht="9.6" customHeight="1" x14ac:dyDescent="0.25">
      <c r="A45" s="334"/>
      <c r="B45" s="333"/>
      <c r="C45" s="333"/>
      <c r="D45" s="333"/>
      <c r="E45" s="333"/>
      <c r="F45" s="169"/>
      <c r="G45" s="169"/>
      <c r="H45" s="174"/>
      <c r="I45" s="169"/>
      <c r="J45" s="333"/>
      <c r="K45" s="169"/>
      <c r="L45" s="169"/>
      <c r="M45" s="556"/>
      <c r="N45" s="333"/>
      <c r="O45" s="169"/>
      <c r="P45" s="172"/>
      <c r="Q45" s="172"/>
      <c r="R45" s="173"/>
      <c r="S45" s="174"/>
      <c r="T45" s="174"/>
      <c r="U45" s="174"/>
      <c r="V45" s="174"/>
      <c r="W45" s="174"/>
      <c r="X45" s="174"/>
      <c r="Y45" s="174"/>
      <c r="Z45" s="174"/>
      <c r="AA45" s="174"/>
      <c r="AB45" s="174"/>
      <c r="AC45" s="174"/>
      <c r="AD45" s="174"/>
      <c r="AE45" s="174"/>
      <c r="AF45" s="174"/>
      <c r="AG45" s="174"/>
      <c r="AH45" s="174"/>
      <c r="AI45" s="689"/>
      <c r="AJ45" s="689"/>
      <c r="AK45" s="689"/>
      <c r="AL45" s="174"/>
      <c r="AM45" s="174"/>
      <c r="AN45" s="174"/>
      <c r="AO45" s="174"/>
      <c r="AP45" s="174"/>
      <c r="AQ45" s="174"/>
      <c r="AR45" s="174"/>
      <c r="AS45" s="174"/>
    </row>
    <row r="46" spans="1:45" s="38" customFormat="1" ht="9.6" customHeight="1" x14ac:dyDescent="0.25">
      <c r="A46" s="334"/>
      <c r="B46" s="169"/>
      <c r="C46" s="169"/>
      <c r="D46" s="169"/>
      <c r="E46" s="333"/>
      <c r="F46" s="169"/>
      <c r="G46" s="169"/>
      <c r="H46" s="169"/>
      <c r="I46" s="169"/>
      <c r="J46" s="333"/>
      <c r="K46" s="169"/>
      <c r="L46" s="169"/>
      <c r="M46" s="169"/>
      <c r="N46" s="172"/>
      <c r="O46" s="169"/>
      <c r="P46" s="172"/>
      <c r="Q46" s="172"/>
      <c r="R46" s="173"/>
      <c r="S46" s="174"/>
      <c r="T46" s="174"/>
      <c r="U46" s="174"/>
      <c r="V46" s="174"/>
      <c r="W46" s="174"/>
      <c r="X46" s="174"/>
      <c r="Y46" s="174"/>
      <c r="Z46" s="174"/>
      <c r="AA46" s="174"/>
      <c r="AB46" s="174"/>
      <c r="AC46" s="174"/>
      <c r="AD46" s="174"/>
      <c r="AE46" s="174"/>
      <c r="AF46" s="174"/>
      <c r="AG46" s="174"/>
      <c r="AH46" s="174"/>
      <c r="AI46" s="689"/>
      <c r="AJ46" s="689"/>
      <c r="AK46" s="689"/>
      <c r="AL46" s="174"/>
      <c r="AM46" s="174"/>
      <c r="AN46" s="174"/>
      <c r="AO46" s="174"/>
      <c r="AP46" s="174"/>
      <c r="AQ46" s="174"/>
      <c r="AR46" s="174"/>
      <c r="AS46" s="174"/>
    </row>
    <row r="47" spans="1:45" s="38" customFormat="1" ht="9.6" customHeight="1" x14ac:dyDescent="0.25">
      <c r="A47" s="334"/>
      <c r="B47" s="333"/>
      <c r="C47" s="333"/>
      <c r="D47" s="333"/>
      <c r="E47" s="333"/>
      <c r="F47" s="169"/>
      <c r="G47" s="169"/>
      <c r="H47" s="174"/>
      <c r="I47" s="556"/>
      <c r="J47" s="333"/>
      <c r="K47" s="169"/>
      <c r="L47" s="169"/>
      <c r="M47" s="169"/>
      <c r="N47" s="172"/>
      <c r="O47" s="172"/>
      <c r="P47" s="172"/>
      <c r="Q47" s="172"/>
      <c r="R47" s="173"/>
      <c r="S47" s="174"/>
      <c r="T47" s="174"/>
      <c r="U47" s="174"/>
      <c r="V47" s="174"/>
      <c r="W47" s="174"/>
      <c r="X47" s="174"/>
      <c r="Y47" s="174"/>
      <c r="Z47" s="174"/>
      <c r="AA47" s="174"/>
      <c r="AB47" s="174"/>
      <c r="AC47" s="174"/>
      <c r="AD47" s="174"/>
      <c r="AE47" s="174"/>
      <c r="AF47" s="174"/>
      <c r="AG47" s="174"/>
      <c r="AH47" s="174"/>
      <c r="AI47" s="689"/>
      <c r="AJ47" s="689"/>
      <c r="AK47" s="689"/>
      <c r="AL47" s="174"/>
      <c r="AM47" s="174"/>
      <c r="AN47" s="174"/>
      <c r="AO47" s="174"/>
      <c r="AP47" s="174"/>
      <c r="AQ47" s="174"/>
      <c r="AR47" s="174"/>
      <c r="AS47" s="174"/>
    </row>
    <row r="48" spans="1:45" s="38" customFormat="1" ht="9.6" customHeight="1" x14ac:dyDescent="0.25">
      <c r="A48" s="334"/>
      <c r="B48" s="169"/>
      <c r="C48" s="169"/>
      <c r="D48" s="169"/>
      <c r="E48" s="333"/>
      <c r="F48" s="169"/>
      <c r="G48" s="169"/>
      <c r="H48" s="169"/>
      <c r="I48" s="169"/>
      <c r="J48" s="333"/>
      <c r="K48" s="169"/>
      <c r="L48" s="557"/>
      <c r="M48" s="169"/>
      <c r="N48" s="172"/>
      <c r="O48" s="172"/>
      <c r="P48" s="172"/>
      <c r="Q48" s="172"/>
      <c r="R48" s="173"/>
      <c r="S48" s="174"/>
      <c r="T48" s="174"/>
      <c r="U48" s="174"/>
      <c r="V48" s="174"/>
      <c r="W48" s="174"/>
      <c r="X48" s="174"/>
      <c r="Y48" s="174"/>
      <c r="Z48" s="174"/>
      <c r="AA48" s="174"/>
      <c r="AB48" s="174"/>
      <c r="AC48" s="174"/>
      <c r="AD48" s="174"/>
      <c r="AE48" s="174"/>
      <c r="AF48" s="174"/>
      <c r="AG48" s="174"/>
      <c r="AH48" s="174"/>
      <c r="AI48" s="689"/>
      <c r="AJ48" s="689"/>
      <c r="AK48" s="689"/>
      <c r="AL48" s="174"/>
      <c r="AM48" s="174"/>
      <c r="AN48" s="174"/>
      <c r="AO48" s="174"/>
      <c r="AP48" s="174"/>
      <c r="AQ48" s="174"/>
      <c r="AR48" s="174"/>
      <c r="AS48" s="174"/>
    </row>
    <row r="49" spans="1:45" s="38" customFormat="1" ht="9.6" customHeight="1" x14ac:dyDescent="0.25">
      <c r="A49" s="334"/>
      <c r="B49" s="333"/>
      <c r="C49" s="333"/>
      <c r="D49" s="333"/>
      <c r="E49" s="333"/>
      <c r="F49" s="169"/>
      <c r="G49" s="169"/>
      <c r="H49" s="174"/>
      <c r="I49" s="169"/>
      <c r="J49" s="333"/>
      <c r="K49" s="556"/>
      <c r="L49" s="333"/>
      <c r="M49" s="169"/>
      <c r="N49" s="172"/>
      <c r="O49" s="172"/>
      <c r="P49" s="172"/>
      <c r="Q49" s="172"/>
      <c r="R49" s="173"/>
      <c r="S49" s="174"/>
      <c r="T49" s="174"/>
      <c r="U49" s="174"/>
      <c r="V49" s="174"/>
      <c r="W49" s="174"/>
      <c r="X49" s="174"/>
      <c r="Y49" s="174"/>
      <c r="Z49" s="174"/>
      <c r="AA49" s="174"/>
      <c r="AB49" s="174"/>
      <c r="AC49" s="174"/>
      <c r="AD49" s="174"/>
      <c r="AE49" s="174"/>
      <c r="AF49" s="174"/>
      <c r="AG49" s="174"/>
      <c r="AH49" s="174"/>
      <c r="AI49" s="689"/>
      <c r="AJ49" s="689"/>
      <c r="AK49" s="689"/>
      <c r="AL49" s="174"/>
      <c r="AM49" s="174"/>
      <c r="AN49" s="174"/>
      <c r="AO49" s="174"/>
      <c r="AP49" s="174"/>
      <c r="AQ49" s="174"/>
      <c r="AR49" s="174"/>
      <c r="AS49" s="174"/>
    </row>
    <row r="50" spans="1:45" s="38" customFormat="1" ht="9.6" customHeight="1" x14ac:dyDescent="0.25">
      <c r="A50" s="334"/>
      <c r="B50" s="169"/>
      <c r="C50" s="169"/>
      <c r="D50" s="169"/>
      <c r="E50" s="333"/>
      <c r="F50" s="169"/>
      <c r="G50" s="169"/>
      <c r="H50" s="169"/>
      <c r="I50" s="169"/>
      <c r="J50" s="333"/>
      <c r="K50" s="169"/>
      <c r="L50" s="169"/>
      <c r="M50" s="169"/>
      <c r="N50" s="172"/>
      <c r="O50" s="172"/>
      <c r="P50" s="172"/>
      <c r="Q50" s="172"/>
      <c r="R50" s="173"/>
      <c r="S50" s="174"/>
      <c r="T50" s="174"/>
      <c r="U50" s="174"/>
      <c r="V50" s="174"/>
      <c r="W50" s="174"/>
      <c r="X50" s="174"/>
      <c r="Y50" s="174"/>
      <c r="Z50" s="174"/>
      <c r="AA50" s="174"/>
      <c r="AB50" s="174"/>
      <c r="AC50" s="174"/>
      <c r="AD50" s="174"/>
      <c r="AE50" s="174"/>
      <c r="AF50" s="174"/>
      <c r="AG50" s="174"/>
      <c r="AH50" s="174"/>
      <c r="AI50" s="689"/>
      <c r="AJ50" s="689"/>
      <c r="AK50" s="689"/>
      <c r="AL50" s="174"/>
      <c r="AM50" s="174"/>
      <c r="AN50" s="174"/>
      <c r="AO50" s="174"/>
      <c r="AP50" s="174"/>
      <c r="AQ50" s="174"/>
      <c r="AR50" s="174"/>
      <c r="AS50" s="174"/>
    </row>
    <row r="51" spans="1:45" s="38" customFormat="1" ht="9.6" customHeight="1" x14ac:dyDescent="0.25">
      <c r="A51" s="334"/>
      <c r="B51" s="333"/>
      <c r="C51" s="333"/>
      <c r="D51" s="333"/>
      <c r="E51" s="333"/>
      <c r="F51" s="169"/>
      <c r="G51" s="169"/>
      <c r="H51" s="174"/>
      <c r="I51" s="556"/>
      <c r="J51" s="333"/>
      <c r="K51" s="169"/>
      <c r="L51" s="169"/>
      <c r="M51" s="169"/>
      <c r="N51" s="172"/>
      <c r="O51" s="172"/>
      <c r="P51" s="172"/>
      <c r="Q51" s="172"/>
      <c r="R51" s="173"/>
      <c r="S51" s="174"/>
      <c r="T51" s="174"/>
      <c r="U51" s="174"/>
      <c r="V51" s="174"/>
      <c r="W51" s="174"/>
      <c r="X51" s="174"/>
      <c r="Y51" s="174"/>
      <c r="Z51" s="174"/>
      <c r="AA51" s="174"/>
      <c r="AB51" s="174"/>
      <c r="AC51" s="174"/>
      <c r="AD51" s="174"/>
      <c r="AE51" s="174"/>
      <c r="AF51" s="174"/>
      <c r="AG51" s="174"/>
      <c r="AH51" s="174"/>
      <c r="AI51" s="689"/>
      <c r="AJ51" s="689"/>
      <c r="AK51" s="689"/>
      <c r="AL51" s="174"/>
      <c r="AM51" s="174"/>
      <c r="AN51" s="174"/>
      <c r="AO51" s="174"/>
      <c r="AP51" s="174"/>
      <c r="AQ51" s="174"/>
      <c r="AR51" s="174"/>
      <c r="AS51" s="174"/>
    </row>
    <row r="52" spans="1:45" s="38" customFormat="1" ht="9.6" customHeight="1" x14ac:dyDescent="0.25">
      <c r="A52" s="566"/>
      <c r="B52" s="169"/>
      <c r="C52" s="169"/>
      <c r="D52" s="169"/>
      <c r="E52" s="333"/>
      <c r="F52" s="777"/>
      <c r="G52" s="777"/>
      <c r="H52" s="777"/>
      <c r="I52" s="777"/>
      <c r="J52" s="333"/>
      <c r="K52" s="169"/>
      <c r="L52" s="169"/>
      <c r="M52" s="169"/>
      <c r="N52" s="169"/>
      <c r="O52" s="169"/>
      <c r="P52" s="169"/>
      <c r="Q52" s="172"/>
      <c r="R52" s="173"/>
      <c r="S52" s="174"/>
      <c r="T52" s="174"/>
      <c r="U52" s="174"/>
      <c r="V52" s="174"/>
      <c r="W52" s="174"/>
      <c r="X52" s="174"/>
      <c r="Y52" s="174"/>
      <c r="Z52" s="174"/>
      <c r="AA52" s="174"/>
      <c r="AB52" s="174"/>
      <c r="AC52" s="174"/>
      <c r="AD52" s="174"/>
      <c r="AE52" s="174"/>
      <c r="AF52" s="174"/>
      <c r="AG52" s="174"/>
      <c r="AH52" s="174"/>
      <c r="AI52" s="689"/>
      <c r="AJ52" s="689"/>
      <c r="AK52" s="689"/>
      <c r="AL52" s="174"/>
      <c r="AM52" s="174"/>
      <c r="AN52" s="174"/>
      <c r="AO52" s="174"/>
      <c r="AP52" s="174"/>
      <c r="AQ52" s="174"/>
      <c r="AR52" s="174"/>
      <c r="AS52" s="174"/>
    </row>
    <row r="53" spans="1:45" s="2" customFormat="1" ht="6.75" customHeight="1" x14ac:dyDescent="0.25">
      <c r="A53" s="208"/>
      <c r="B53" s="208"/>
      <c r="C53" s="208"/>
      <c r="D53" s="208"/>
      <c r="E53" s="208"/>
      <c r="F53" s="778"/>
      <c r="G53" s="778"/>
      <c r="H53" s="778"/>
      <c r="I53" s="778"/>
      <c r="J53" s="210"/>
      <c r="K53" s="211"/>
      <c r="L53" s="212"/>
      <c r="M53" s="211"/>
      <c r="N53" s="212"/>
      <c r="O53" s="211"/>
      <c r="P53" s="212"/>
      <c r="Q53" s="211"/>
      <c r="R53" s="212"/>
      <c r="S53" s="213"/>
      <c r="T53" s="213"/>
      <c r="U53" s="213"/>
      <c r="V53" s="213"/>
      <c r="W53" s="213"/>
      <c r="X53" s="213"/>
      <c r="Y53" s="213"/>
      <c r="Z53" s="213"/>
      <c r="AA53" s="213"/>
      <c r="AB53" s="213"/>
      <c r="AC53" s="213"/>
      <c r="AD53" s="213"/>
      <c r="AE53" s="213"/>
      <c r="AF53" s="213"/>
      <c r="AG53" s="213"/>
      <c r="AH53" s="213"/>
      <c r="AI53" s="689"/>
      <c r="AJ53" s="689"/>
      <c r="AK53" s="689"/>
      <c r="AL53" s="213"/>
      <c r="AM53" s="213"/>
      <c r="AN53" s="213"/>
      <c r="AO53" s="213"/>
      <c r="AP53" s="213"/>
      <c r="AQ53" s="213"/>
      <c r="AR53" s="213"/>
      <c r="AS53" s="213"/>
    </row>
    <row r="54" spans="1:45" s="18" customFormat="1" ht="10.5" customHeight="1" x14ac:dyDescent="0.25">
      <c r="A54" s="214" t="s">
        <v>105</v>
      </c>
      <c r="B54" s="215"/>
      <c r="C54" s="215"/>
      <c r="D54" s="456"/>
      <c r="E54" s="217" t="s">
        <v>6</v>
      </c>
      <c r="F54" s="218" t="s">
        <v>107</v>
      </c>
      <c r="G54" s="217"/>
      <c r="H54" s="219"/>
      <c r="I54" s="220"/>
      <c r="J54" s="217" t="s">
        <v>6</v>
      </c>
      <c r="K54" s="218" t="s">
        <v>125</v>
      </c>
      <c r="L54" s="221"/>
      <c r="M54" s="218" t="s">
        <v>126</v>
      </c>
      <c r="N54" s="222"/>
      <c r="O54" s="223" t="s">
        <v>127</v>
      </c>
      <c r="P54" s="223"/>
      <c r="Q54" s="224"/>
      <c r="R54" s="225"/>
      <c r="T54" s="92"/>
      <c r="U54" s="92"/>
      <c r="V54" s="92"/>
      <c r="W54" s="92"/>
      <c r="X54" s="92"/>
      <c r="Y54" s="92"/>
      <c r="Z54" s="92"/>
      <c r="AA54" s="92"/>
      <c r="AB54" s="92"/>
      <c r="AC54" s="92"/>
      <c r="AD54" s="92"/>
      <c r="AE54" s="92"/>
      <c r="AF54" s="92"/>
      <c r="AG54" s="92"/>
      <c r="AH54" s="92"/>
      <c r="AI54" s="690"/>
      <c r="AJ54" s="690"/>
      <c r="AK54" s="690"/>
      <c r="AL54" s="92"/>
      <c r="AM54" s="92"/>
      <c r="AN54" s="92"/>
      <c r="AO54" s="92"/>
      <c r="AP54" s="92"/>
      <c r="AQ54" s="92"/>
      <c r="AR54" s="92"/>
      <c r="AS54" s="92"/>
    </row>
    <row r="55" spans="1:45" s="18" customFormat="1" ht="9" customHeight="1" x14ac:dyDescent="0.25">
      <c r="A55" s="575" t="s">
        <v>106</v>
      </c>
      <c r="B55" s="576"/>
      <c r="C55" s="577"/>
      <c r="D55" s="578"/>
      <c r="E55" s="230">
        <v>1</v>
      </c>
      <c r="F55" s="92" t="e">
        <f>IF(E55&gt;$R$62,,UPPER(VLOOKUP(E55,#REF!,2)))</f>
        <v>#REF!</v>
      </c>
      <c r="G55" s="230"/>
      <c r="H55" s="92"/>
      <c r="I55" s="91"/>
      <c r="J55" s="567" t="s">
        <v>7</v>
      </c>
      <c r="K55" s="90"/>
      <c r="L55" s="568"/>
      <c r="M55" s="90"/>
      <c r="N55" s="569"/>
      <c r="O55" s="570" t="s">
        <v>111</v>
      </c>
      <c r="P55" s="571"/>
      <c r="Q55" s="571"/>
      <c r="R55" s="569"/>
      <c r="T55" s="92"/>
      <c r="U55" s="92"/>
      <c r="V55" s="92"/>
      <c r="W55" s="92"/>
      <c r="X55" s="92"/>
      <c r="Y55" s="92"/>
      <c r="Z55" s="92"/>
      <c r="AA55" s="92"/>
      <c r="AB55" s="92"/>
      <c r="AC55" s="92"/>
      <c r="AD55" s="92"/>
      <c r="AE55" s="92"/>
      <c r="AF55" s="92"/>
      <c r="AG55" s="92"/>
      <c r="AH55" s="92"/>
      <c r="AI55" s="690"/>
      <c r="AJ55" s="690"/>
      <c r="AK55" s="690"/>
      <c r="AL55" s="92"/>
      <c r="AM55" s="92"/>
      <c r="AN55" s="92"/>
      <c r="AO55" s="92"/>
      <c r="AP55" s="92"/>
      <c r="AQ55" s="92"/>
      <c r="AR55" s="92"/>
      <c r="AS55" s="92"/>
    </row>
    <row r="56" spans="1:45" s="18" customFormat="1" ht="9" customHeight="1" x14ac:dyDescent="0.25">
      <c r="A56" s="579" t="s">
        <v>124</v>
      </c>
      <c r="B56" s="340"/>
      <c r="C56" s="580"/>
      <c r="D56" s="581"/>
      <c r="E56" s="230">
        <v>2</v>
      </c>
      <c r="F56" s="92" t="e">
        <f>IF(E56&gt;$R$62,,UPPER(VLOOKUP(E56,#REF!,2)))</f>
        <v>#REF!</v>
      </c>
      <c r="G56" s="230"/>
      <c r="H56" s="92"/>
      <c r="I56" s="91"/>
      <c r="J56" s="567" t="s">
        <v>8</v>
      </c>
      <c r="K56" s="90"/>
      <c r="L56" s="568"/>
      <c r="M56" s="90"/>
      <c r="N56" s="569"/>
      <c r="O56" s="246"/>
      <c r="P56" s="572"/>
      <c r="Q56" s="340"/>
      <c r="R56" s="573"/>
      <c r="T56" s="92"/>
      <c r="U56" s="92"/>
      <c r="V56" s="92"/>
      <c r="W56" s="92"/>
      <c r="X56" s="92"/>
      <c r="Y56" s="92"/>
      <c r="Z56" s="92"/>
      <c r="AA56" s="92"/>
      <c r="AB56" s="92"/>
      <c r="AC56" s="92"/>
      <c r="AD56" s="92"/>
      <c r="AE56" s="92"/>
      <c r="AF56" s="92"/>
      <c r="AG56" s="92"/>
      <c r="AH56" s="92"/>
      <c r="AI56" s="690"/>
      <c r="AJ56" s="690"/>
      <c r="AK56" s="690"/>
      <c r="AL56" s="92"/>
      <c r="AM56" s="92"/>
      <c r="AN56" s="92"/>
      <c r="AO56" s="92"/>
      <c r="AP56" s="92"/>
      <c r="AQ56" s="92"/>
      <c r="AR56" s="92"/>
      <c r="AS56" s="92"/>
    </row>
    <row r="57" spans="1:45" s="18" customFormat="1" ht="9" customHeight="1" x14ac:dyDescent="0.25">
      <c r="A57" s="384"/>
      <c r="B57" s="385"/>
      <c r="C57" s="454"/>
      <c r="D57" s="386"/>
      <c r="E57" s="230"/>
      <c r="F57" s="92"/>
      <c r="G57" s="230"/>
      <c r="H57" s="92"/>
      <c r="I57" s="91"/>
      <c r="J57" s="567" t="s">
        <v>9</v>
      </c>
      <c r="K57" s="90"/>
      <c r="L57" s="568"/>
      <c r="M57" s="90"/>
      <c r="N57" s="569"/>
      <c r="O57" s="570" t="s">
        <v>112</v>
      </c>
      <c r="P57" s="571"/>
      <c r="Q57" s="571"/>
      <c r="R57" s="569"/>
      <c r="T57" s="92"/>
      <c r="U57" s="92"/>
      <c r="V57" s="92"/>
      <c r="W57" s="92"/>
      <c r="X57" s="92"/>
      <c r="Y57" s="92"/>
      <c r="Z57" s="92"/>
      <c r="AA57" s="92"/>
      <c r="AB57" s="92"/>
      <c r="AC57" s="92"/>
      <c r="AD57" s="92"/>
      <c r="AE57" s="92"/>
      <c r="AF57" s="92"/>
      <c r="AG57" s="92"/>
      <c r="AH57" s="92"/>
      <c r="AI57" s="690"/>
      <c r="AJ57" s="690"/>
      <c r="AK57" s="690"/>
      <c r="AL57" s="92"/>
      <c r="AM57" s="92"/>
      <c r="AN57" s="92"/>
      <c r="AO57" s="92"/>
      <c r="AP57" s="92"/>
      <c r="AQ57" s="92"/>
      <c r="AR57" s="92"/>
      <c r="AS57" s="92"/>
    </row>
    <row r="58" spans="1:45" s="18" customFormat="1" ht="9" customHeight="1" x14ac:dyDescent="0.25">
      <c r="A58" s="243"/>
      <c r="B58" s="448"/>
      <c r="C58" s="448"/>
      <c r="D58" s="244"/>
      <c r="E58" s="230"/>
      <c r="F58" s="92"/>
      <c r="G58" s="230"/>
      <c r="H58" s="92"/>
      <c r="I58" s="91"/>
      <c r="J58" s="567" t="s">
        <v>10</v>
      </c>
      <c r="K58" s="90"/>
      <c r="L58" s="568"/>
      <c r="M58" s="90"/>
      <c r="N58" s="569"/>
      <c r="O58" s="90"/>
      <c r="P58" s="568"/>
      <c r="Q58" s="90"/>
      <c r="R58" s="569"/>
      <c r="T58" s="92"/>
      <c r="U58" s="92"/>
      <c r="V58" s="92"/>
      <c r="W58" s="92"/>
      <c r="X58" s="92"/>
      <c r="Y58" s="92"/>
      <c r="Z58" s="92"/>
      <c r="AA58" s="92"/>
      <c r="AB58" s="92"/>
      <c r="AC58" s="92"/>
      <c r="AD58" s="92"/>
      <c r="AE58" s="92"/>
      <c r="AF58" s="92"/>
      <c r="AG58" s="92"/>
      <c r="AH58" s="92"/>
      <c r="AI58" s="690"/>
      <c r="AJ58" s="690"/>
      <c r="AK58" s="690"/>
      <c r="AL58" s="92"/>
      <c r="AM58" s="92"/>
      <c r="AN58" s="92"/>
      <c r="AO58" s="92"/>
      <c r="AP58" s="92"/>
      <c r="AQ58" s="92"/>
      <c r="AR58" s="92"/>
      <c r="AS58" s="92"/>
    </row>
    <row r="59" spans="1:45" s="18" customFormat="1" ht="9" customHeight="1" x14ac:dyDescent="0.25">
      <c r="A59" s="371"/>
      <c r="B59" s="387"/>
      <c r="C59" s="387"/>
      <c r="D59" s="455"/>
      <c r="E59" s="230"/>
      <c r="F59" s="92"/>
      <c r="G59" s="230"/>
      <c r="H59" s="92"/>
      <c r="I59" s="91"/>
      <c r="J59" s="567" t="s">
        <v>11</v>
      </c>
      <c r="K59" s="90"/>
      <c r="L59" s="568"/>
      <c r="M59" s="90"/>
      <c r="N59" s="569"/>
      <c r="O59" s="340"/>
      <c r="P59" s="572"/>
      <c r="Q59" s="340"/>
      <c r="R59" s="573"/>
      <c r="T59" s="92"/>
      <c r="U59" s="92"/>
      <c r="V59" s="92"/>
      <c r="W59" s="92"/>
      <c r="X59" s="92"/>
      <c r="Y59" s="92"/>
      <c r="Z59" s="92"/>
      <c r="AA59" s="92"/>
      <c r="AB59" s="92"/>
      <c r="AC59" s="92"/>
      <c r="AD59" s="92"/>
      <c r="AE59" s="92"/>
      <c r="AF59" s="92"/>
      <c r="AG59" s="92"/>
      <c r="AH59" s="92"/>
      <c r="AI59" s="690"/>
      <c r="AJ59" s="690"/>
      <c r="AK59" s="690"/>
      <c r="AL59" s="92"/>
      <c r="AM59" s="92"/>
      <c r="AN59" s="92"/>
      <c r="AO59" s="92"/>
      <c r="AP59" s="92"/>
      <c r="AQ59" s="92"/>
      <c r="AR59" s="92"/>
      <c r="AS59" s="92"/>
    </row>
    <row r="60" spans="1:45" s="18" customFormat="1" ht="9" customHeight="1" x14ac:dyDescent="0.25">
      <c r="A60" s="372"/>
      <c r="B60" s="393"/>
      <c r="C60" s="448"/>
      <c r="D60" s="244"/>
      <c r="E60" s="230"/>
      <c r="F60" s="92"/>
      <c r="G60" s="230"/>
      <c r="H60" s="92"/>
      <c r="I60" s="91"/>
      <c r="J60" s="567" t="s">
        <v>12</v>
      </c>
      <c r="K60" s="90"/>
      <c r="L60" s="568"/>
      <c r="M60" s="90"/>
      <c r="N60" s="569"/>
      <c r="O60" s="570" t="s">
        <v>92</v>
      </c>
      <c r="P60" s="571"/>
      <c r="Q60" s="571"/>
      <c r="R60" s="569"/>
      <c r="T60" s="92"/>
      <c r="U60" s="92"/>
      <c r="V60" s="92"/>
      <c r="W60" s="92"/>
      <c r="X60" s="92"/>
      <c r="Y60" s="92"/>
      <c r="Z60" s="92"/>
      <c r="AA60" s="92"/>
      <c r="AB60" s="92"/>
      <c r="AC60" s="92"/>
      <c r="AD60" s="92"/>
      <c r="AE60" s="92"/>
      <c r="AF60" s="92"/>
      <c r="AG60" s="92"/>
      <c r="AH60" s="92"/>
      <c r="AI60" s="690"/>
      <c r="AJ60" s="690"/>
      <c r="AK60" s="690"/>
      <c r="AL60" s="92"/>
      <c r="AM60" s="92"/>
      <c r="AN60" s="92"/>
      <c r="AO60" s="92"/>
      <c r="AP60" s="92"/>
      <c r="AQ60" s="92"/>
      <c r="AR60" s="92"/>
      <c r="AS60" s="92"/>
    </row>
    <row r="61" spans="1:45" s="18" customFormat="1" ht="9" customHeight="1" x14ac:dyDescent="0.25">
      <c r="A61" s="372"/>
      <c r="B61" s="393"/>
      <c r="C61" s="449"/>
      <c r="D61" s="382"/>
      <c r="E61" s="230"/>
      <c r="F61" s="92"/>
      <c r="G61" s="230"/>
      <c r="H61" s="92"/>
      <c r="I61" s="91"/>
      <c r="J61" s="567" t="s">
        <v>13</v>
      </c>
      <c r="K61" s="90"/>
      <c r="L61" s="568"/>
      <c r="M61" s="90"/>
      <c r="N61" s="569"/>
      <c r="O61" s="90"/>
      <c r="P61" s="568"/>
      <c r="Q61" s="90"/>
      <c r="R61" s="569"/>
      <c r="T61" s="92"/>
      <c r="U61" s="92"/>
      <c r="V61" s="92"/>
      <c r="W61" s="92"/>
      <c r="X61" s="92"/>
      <c r="Y61" s="92"/>
      <c r="Z61" s="92"/>
      <c r="AA61" s="92"/>
      <c r="AB61" s="92"/>
      <c r="AC61" s="92"/>
      <c r="AD61" s="92"/>
      <c r="AE61" s="92"/>
      <c r="AF61" s="92"/>
      <c r="AG61" s="92"/>
      <c r="AH61" s="92"/>
      <c r="AI61" s="690"/>
      <c r="AJ61" s="690"/>
      <c r="AK61" s="690"/>
      <c r="AL61" s="92"/>
      <c r="AM61" s="92"/>
      <c r="AN61" s="92"/>
      <c r="AO61" s="92"/>
      <c r="AP61" s="92"/>
      <c r="AQ61" s="92"/>
      <c r="AR61" s="92"/>
      <c r="AS61" s="92"/>
    </row>
    <row r="62" spans="1:45" s="18" customFormat="1" ht="9" customHeight="1" x14ac:dyDescent="0.25">
      <c r="A62" s="373"/>
      <c r="B62" s="370"/>
      <c r="C62" s="450"/>
      <c r="D62" s="383"/>
      <c r="E62" s="247"/>
      <c r="F62" s="246"/>
      <c r="G62" s="247"/>
      <c r="H62" s="246"/>
      <c r="I62" s="248"/>
      <c r="J62" s="574" t="s">
        <v>14</v>
      </c>
      <c r="K62" s="340"/>
      <c r="L62" s="572"/>
      <c r="M62" s="340"/>
      <c r="N62" s="573"/>
      <c r="O62" s="340" t="str">
        <f>R4</f>
        <v>Lakatosné Klopcsik Diana</v>
      </c>
      <c r="P62" s="572"/>
      <c r="Q62" s="340"/>
      <c r="R62" s="250" t="e">
        <f>MIN(4,#REF!)</f>
        <v>#REF!</v>
      </c>
      <c r="T62" s="92"/>
      <c r="U62" s="92"/>
      <c r="V62" s="92"/>
      <c r="W62" s="92"/>
      <c r="X62" s="92"/>
      <c r="Y62" s="92"/>
      <c r="Z62" s="92"/>
      <c r="AA62" s="92"/>
      <c r="AB62" s="92"/>
      <c r="AC62" s="92"/>
      <c r="AD62" s="92"/>
      <c r="AE62" s="92"/>
      <c r="AF62" s="92"/>
      <c r="AG62" s="92"/>
      <c r="AH62" s="92"/>
      <c r="AI62" s="690"/>
      <c r="AJ62" s="690"/>
      <c r="AK62" s="690"/>
      <c r="AL62" s="92"/>
      <c r="AM62" s="92"/>
      <c r="AN62" s="92"/>
      <c r="AO62" s="92"/>
      <c r="AP62" s="92"/>
      <c r="AQ62" s="92"/>
      <c r="AR62" s="92"/>
      <c r="AS62" s="92"/>
    </row>
    <row r="63" spans="1:45" x14ac:dyDescent="0.25">
      <c r="T63" s="564"/>
      <c r="U63" s="564"/>
      <c r="V63" s="564"/>
      <c r="W63" s="564"/>
      <c r="X63" s="564"/>
      <c r="Y63" s="564"/>
      <c r="Z63" s="564"/>
      <c r="AA63" s="564"/>
      <c r="AB63" s="564"/>
      <c r="AC63" s="564"/>
      <c r="AD63" s="564"/>
      <c r="AE63" s="564"/>
      <c r="AF63" s="564"/>
      <c r="AG63" s="564"/>
      <c r="AH63" s="564"/>
      <c r="AL63" s="564"/>
      <c r="AM63" s="564"/>
      <c r="AN63" s="564"/>
      <c r="AO63" s="564"/>
      <c r="AP63" s="564"/>
      <c r="AQ63" s="564"/>
      <c r="AR63" s="564"/>
      <c r="AS63" s="564"/>
    </row>
    <row r="64" spans="1:45" x14ac:dyDescent="0.25">
      <c r="T64" s="564"/>
      <c r="U64" s="564"/>
      <c r="V64" s="564"/>
      <c r="W64" s="564"/>
      <c r="X64" s="564"/>
      <c r="Y64" s="564"/>
      <c r="Z64" s="564"/>
      <c r="AA64" s="564"/>
      <c r="AB64" s="564"/>
      <c r="AC64" s="564"/>
      <c r="AD64" s="564"/>
      <c r="AE64" s="564"/>
      <c r="AF64" s="564"/>
      <c r="AG64" s="564"/>
      <c r="AH64" s="564"/>
      <c r="AL64" s="564"/>
      <c r="AM64" s="564"/>
      <c r="AN64" s="564"/>
      <c r="AO64" s="564"/>
      <c r="AP64" s="564"/>
      <c r="AQ64" s="564"/>
      <c r="AR64" s="564"/>
      <c r="AS64" s="564"/>
    </row>
    <row r="65" spans="20:45" x14ac:dyDescent="0.25">
      <c r="T65" s="564"/>
      <c r="U65" s="564"/>
      <c r="V65" s="564"/>
      <c r="W65" s="564"/>
      <c r="X65" s="564"/>
      <c r="Y65" s="564"/>
      <c r="Z65" s="564"/>
      <c r="AA65" s="564"/>
      <c r="AB65" s="564"/>
      <c r="AC65" s="564"/>
      <c r="AD65" s="564"/>
      <c r="AE65" s="564"/>
      <c r="AF65" s="564"/>
      <c r="AG65" s="564"/>
      <c r="AH65" s="564"/>
      <c r="AL65" s="564"/>
      <c r="AM65" s="564"/>
      <c r="AN65" s="564"/>
      <c r="AO65" s="564"/>
      <c r="AP65" s="564"/>
      <c r="AQ65" s="564"/>
      <c r="AR65" s="564"/>
      <c r="AS65" s="564"/>
    </row>
    <row r="66" spans="20:45" x14ac:dyDescent="0.25">
      <c r="T66" s="564"/>
      <c r="U66" s="564"/>
      <c r="V66" s="564"/>
      <c r="W66" s="564"/>
      <c r="X66" s="564"/>
      <c r="Y66" s="564"/>
      <c r="Z66" s="564"/>
      <c r="AA66" s="564"/>
      <c r="AB66" s="564"/>
      <c r="AC66" s="564"/>
      <c r="AD66" s="564"/>
      <c r="AE66" s="564"/>
      <c r="AF66" s="564"/>
      <c r="AG66" s="564"/>
      <c r="AH66" s="564"/>
      <c r="AL66" s="564"/>
      <c r="AM66" s="564"/>
      <c r="AN66" s="564"/>
      <c r="AO66" s="564"/>
      <c r="AP66" s="564"/>
      <c r="AQ66" s="564"/>
      <c r="AR66" s="564"/>
      <c r="AS66" s="564"/>
    </row>
    <row r="67" spans="20:45" x14ac:dyDescent="0.25">
      <c r="T67" s="564"/>
      <c r="U67" s="564"/>
      <c r="V67" s="564"/>
      <c r="W67" s="564"/>
      <c r="X67" s="564"/>
      <c r="Y67" s="564"/>
      <c r="Z67" s="564"/>
      <c r="AA67" s="564"/>
      <c r="AB67" s="564"/>
      <c r="AC67" s="564"/>
      <c r="AD67" s="564"/>
      <c r="AE67" s="564"/>
      <c r="AF67" s="564"/>
      <c r="AG67" s="564"/>
      <c r="AH67" s="564"/>
      <c r="AL67" s="564"/>
      <c r="AM67" s="564"/>
      <c r="AN67" s="564"/>
      <c r="AO67" s="564"/>
      <c r="AP67" s="564"/>
      <c r="AQ67" s="564"/>
      <c r="AR67" s="564"/>
      <c r="AS67" s="564"/>
    </row>
    <row r="68" spans="20:45" x14ac:dyDescent="0.25">
      <c r="T68" s="564"/>
      <c r="U68" s="564"/>
      <c r="V68" s="564"/>
      <c r="W68" s="564"/>
      <c r="X68" s="564"/>
      <c r="Y68" s="564"/>
      <c r="Z68" s="564"/>
      <c r="AA68" s="564"/>
      <c r="AB68" s="564"/>
      <c r="AC68" s="564"/>
      <c r="AD68" s="564"/>
      <c r="AE68" s="564"/>
      <c r="AF68" s="564"/>
      <c r="AG68" s="564"/>
      <c r="AH68" s="564"/>
      <c r="AL68" s="564"/>
      <c r="AM68" s="564"/>
      <c r="AN68" s="564"/>
      <c r="AO68" s="564"/>
      <c r="AP68" s="564"/>
      <c r="AQ68" s="564"/>
      <c r="AR68" s="564"/>
      <c r="AS68" s="564"/>
    </row>
    <row r="69" spans="20:45" x14ac:dyDescent="0.25">
      <c r="T69" s="564"/>
      <c r="U69" s="564"/>
      <c r="V69" s="564"/>
      <c r="W69" s="564"/>
      <c r="X69" s="564"/>
      <c r="Y69" s="564"/>
      <c r="Z69" s="564"/>
      <c r="AA69" s="564"/>
      <c r="AB69" s="564"/>
      <c r="AC69" s="564"/>
      <c r="AD69" s="564"/>
      <c r="AE69" s="564"/>
      <c r="AF69" s="564"/>
      <c r="AG69" s="564"/>
      <c r="AH69" s="564"/>
      <c r="AL69" s="564"/>
      <c r="AM69" s="564"/>
      <c r="AN69" s="564"/>
      <c r="AO69" s="564"/>
      <c r="AP69" s="564"/>
      <c r="AQ69" s="564"/>
      <c r="AR69" s="564"/>
      <c r="AS69" s="564"/>
    </row>
    <row r="70" spans="20:45" x14ac:dyDescent="0.25">
      <c r="T70" s="564"/>
      <c r="U70" s="564"/>
      <c r="V70" s="564"/>
      <c r="W70" s="564"/>
      <c r="X70" s="564"/>
      <c r="Y70" s="564"/>
      <c r="Z70" s="564"/>
      <c r="AA70" s="564"/>
      <c r="AB70" s="564"/>
      <c r="AC70" s="564"/>
      <c r="AD70" s="564"/>
      <c r="AE70" s="564"/>
      <c r="AF70" s="564"/>
      <c r="AG70" s="564"/>
      <c r="AH70" s="564"/>
      <c r="AL70" s="564"/>
      <c r="AM70" s="564"/>
      <c r="AN70" s="564"/>
      <c r="AO70" s="564"/>
      <c r="AP70" s="564"/>
      <c r="AQ70" s="564"/>
      <c r="AR70" s="564"/>
      <c r="AS70" s="564"/>
    </row>
    <row r="71" spans="20:45" x14ac:dyDescent="0.25">
      <c r="T71" s="564"/>
      <c r="U71" s="564"/>
      <c r="V71" s="564"/>
      <c r="W71" s="564"/>
      <c r="X71" s="564"/>
      <c r="Y71" s="564"/>
      <c r="Z71" s="564"/>
      <c r="AA71" s="564"/>
      <c r="AB71" s="564"/>
      <c r="AC71" s="564"/>
      <c r="AD71" s="564"/>
      <c r="AE71" s="564"/>
      <c r="AF71" s="564"/>
      <c r="AG71" s="564"/>
      <c r="AH71" s="564"/>
      <c r="AL71" s="564"/>
      <c r="AM71" s="564"/>
      <c r="AN71" s="564"/>
      <c r="AO71" s="564"/>
      <c r="AP71" s="564"/>
      <c r="AQ71" s="564"/>
      <c r="AR71" s="564"/>
      <c r="AS71" s="564"/>
    </row>
    <row r="72" spans="20:45" x14ac:dyDescent="0.25">
      <c r="T72" s="564"/>
      <c r="U72" s="564"/>
      <c r="V72" s="564"/>
      <c r="W72" s="564"/>
      <c r="X72" s="564"/>
      <c r="Y72" s="564"/>
      <c r="Z72" s="564"/>
      <c r="AA72" s="564"/>
      <c r="AB72" s="564"/>
      <c r="AC72" s="564"/>
      <c r="AD72" s="564"/>
      <c r="AE72" s="564"/>
      <c r="AF72" s="564"/>
      <c r="AG72" s="564"/>
      <c r="AH72" s="564"/>
      <c r="AL72" s="564"/>
      <c r="AM72" s="564"/>
      <c r="AN72" s="564"/>
      <c r="AO72" s="564"/>
      <c r="AP72" s="564"/>
      <c r="AQ72" s="564"/>
      <c r="AR72" s="564"/>
      <c r="AS72" s="564"/>
    </row>
    <row r="73" spans="20:45" x14ac:dyDescent="0.25">
      <c r="T73" s="564"/>
      <c r="U73" s="564"/>
      <c r="V73" s="564"/>
      <c r="W73" s="564"/>
      <c r="X73" s="564"/>
      <c r="Y73" s="564"/>
      <c r="Z73" s="564"/>
      <c r="AA73" s="564"/>
      <c r="AB73" s="564"/>
      <c r="AC73" s="564"/>
      <c r="AD73" s="564"/>
      <c r="AE73" s="564"/>
      <c r="AF73" s="564"/>
      <c r="AG73" s="564"/>
      <c r="AH73" s="564"/>
      <c r="AL73" s="564"/>
      <c r="AM73" s="564"/>
      <c r="AN73" s="564"/>
      <c r="AO73" s="564"/>
      <c r="AP73" s="564"/>
      <c r="AQ73" s="564"/>
      <c r="AR73" s="564"/>
      <c r="AS73" s="564"/>
    </row>
    <row r="74" spans="20:45" x14ac:dyDescent="0.25">
      <c r="T74" s="564"/>
      <c r="U74" s="564"/>
      <c r="V74" s="564"/>
      <c r="W74" s="564"/>
      <c r="X74" s="564"/>
      <c r="Y74" s="564"/>
      <c r="Z74" s="564"/>
      <c r="AA74" s="564"/>
      <c r="AB74" s="564"/>
      <c r="AC74" s="564"/>
      <c r="AD74" s="564"/>
      <c r="AE74" s="564"/>
      <c r="AF74" s="564"/>
      <c r="AG74" s="564"/>
      <c r="AH74" s="564"/>
      <c r="AL74" s="564"/>
      <c r="AM74" s="564"/>
      <c r="AN74" s="564"/>
      <c r="AO74" s="564"/>
      <c r="AP74" s="564"/>
      <c r="AQ74" s="564"/>
      <c r="AR74" s="564"/>
      <c r="AS74" s="564"/>
    </row>
    <row r="75" spans="20:45" x14ac:dyDescent="0.25">
      <c r="T75" s="564"/>
      <c r="U75" s="564"/>
      <c r="V75" s="564"/>
      <c r="W75" s="564"/>
      <c r="X75" s="564"/>
      <c r="Y75" s="564"/>
      <c r="Z75" s="564"/>
      <c r="AA75" s="564"/>
      <c r="AB75" s="564"/>
      <c r="AC75" s="564"/>
      <c r="AD75" s="564"/>
      <c r="AE75" s="564"/>
      <c r="AF75" s="564"/>
      <c r="AG75" s="564"/>
      <c r="AH75" s="564"/>
      <c r="AL75" s="564"/>
      <c r="AM75" s="564"/>
      <c r="AN75" s="564"/>
      <c r="AO75" s="564"/>
      <c r="AP75" s="564"/>
      <c r="AQ75" s="564"/>
      <c r="AR75" s="564"/>
      <c r="AS75" s="564"/>
    </row>
    <row r="76" spans="20:45" x14ac:dyDescent="0.25">
      <c r="T76" s="564"/>
      <c r="U76" s="564"/>
      <c r="V76" s="564"/>
      <c r="W76" s="564"/>
      <c r="X76" s="564"/>
      <c r="Y76" s="564"/>
      <c r="Z76" s="564"/>
      <c r="AA76" s="564"/>
      <c r="AB76" s="564"/>
      <c r="AC76" s="564"/>
      <c r="AD76" s="564"/>
      <c r="AE76" s="564"/>
      <c r="AF76" s="564"/>
      <c r="AG76" s="564"/>
      <c r="AH76" s="564"/>
      <c r="AL76" s="564"/>
      <c r="AM76" s="564"/>
      <c r="AN76" s="564"/>
      <c r="AO76" s="564"/>
      <c r="AP76" s="564"/>
      <c r="AQ76" s="564"/>
      <c r="AR76" s="564"/>
      <c r="AS76" s="564"/>
    </row>
    <row r="77" spans="20:45" x14ac:dyDescent="0.25">
      <c r="T77" s="564"/>
      <c r="U77" s="564"/>
      <c r="V77" s="564"/>
      <c r="W77" s="564"/>
      <c r="X77" s="564"/>
      <c r="Y77" s="564"/>
      <c r="Z77" s="564"/>
      <c r="AA77" s="564"/>
      <c r="AB77" s="564"/>
      <c r="AC77" s="564"/>
      <c r="AD77" s="564"/>
      <c r="AE77" s="564"/>
      <c r="AF77" s="564"/>
      <c r="AG77" s="564"/>
      <c r="AH77" s="564"/>
      <c r="AL77" s="564"/>
      <c r="AM77" s="564"/>
      <c r="AN77" s="564"/>
      <c r="AO77" s="564"/>
      <c r="AP77" s="564"/>
      <c r="AQ77" s="564"/>
      <c r="AR77" s="564"/>
      <c r="AS77" s="564"/>
    </row>
    <row r="78" spans="20:45" x14ac:dyDescent="0.25">
      <c r="T78" s="564"/>
      <c r="U78" s="564"/>
      <c r="V78" s="564"/>
      <c r="W78" s="564"/>
      <c r="X78" s="564"/>
      <c r="Y78" s="564"/>
      <c r="Z78" s="564"/>
      <c r="AA78" s="564"/>
      <c r="AB78" s="564"/>
      <c r="AC78" s="564"/>
      <c r="AD78" s="564"/>
      <c r="AE78" s="564"/>
      <c r="AF78" s="564"/>
      <c r="AG78" s="564"/>
      <c r="AH78" s="564"/>
      <c r="AL78" s="564"/>
      <c r="AM78" s="564"/>
      <c r="AN78" s="564"/>
      <c r="AO78" s="564"/>
      <c r="AP78" s="564"/>
      <c r="AQ78" s="564"/>
      <c r="AR78" s="564"/>
      <c r="AS78" s="564"/>
    </row>
    <row r="79" spans="20:45" x14ac:dyDescent="0.25">
      <c r="T79" s="564"/>
      <c r="U79" s="564"/>
      <c r="V79" s="564"/>
      <c r="W79" s="564"/>
      <c r="X79" s="564"/>
      <c r="Y79" s="564"/>
      <c r="Z79" s="564"/>
      <c r="AA79" s="564"/>
      <c r="AB79" s="564"/>
      <c r="AC79" s="564"/>
      <c r="AD79" s="564"/>
      <c r="AE79" s="564"/>
      <c r="AF79" s="564"/>
      <c r="AG79" s="564"/>
      <c r="AH79" s="564"/>
      <c r="AL79" s="564"/>
      <c r="AM79" s="564"/>
      <c r="AN79" s="564"/>
      <c r="AO79" s="564"/>
      <c r="AP79" s="564"/>
      <c r="AQ79" s="564"/>
      <c r="AR79" s="564"/>
      <c r="AS79" s="564"/>
    </row>
    <row r="80" spans="20:45" x14ac:dyDescent="0.25">
      <c r="T80" s="564"/>
      <c r="U80" s="564"/>
      <c r="V80" s="564"/>
      <c r="W80" s="564"/>
      <c r="X80" s="564"/>
      <c r="Y80" s="564"/>
      <c r="Z80" s="564"/>
      <c r="AA80" s="564"/>
      <c r="AB80" s="564"/>
      <c r="AC80" s="564"/>
      <c r="AD80" s="564"/>
      <c r="AE80" s="564"/>
      <c r="AF80" s="564"/>
      <c r="AG80" s="564"/>
      <c r="AH80" s="564"/>
      <c r="AL80" s="564"/>
      <c r="AM80" s="564"/>
      <c r="AN80" s="564"/>
      <c r="AO80" s="564"/>
      <c r="AP80" s="564"/>
      <c r="AQ80" s="564"/>
      <c r="AR80" s="564"/>
      <c r="AS80" s="564"/>
    </row>
    <row r="81" spans="20:45" x14ac:dyDescent="0.25">
      <c r="T81" s="564"/>
      <c r="U81" s="564"/>
      <c r="V81" s="564"/>
      <c r="W81" s="564"/>
      <c r="X81" s="564"/>
      <c r="Y81" s="564"/>
      <c r="Z81" s="564"/>
      <c r="AA81" s="564"/>
      <c r="AB81" s="564"/>
      <c r="AC81" s="564"/>
      <c r="AD81" s="564"/>
      <c r="AE81" s="564"/>
      <c r="AF81" s="564"/>
      <c r="AG81" s="564"/>
      <c r="AH81" s="564"/>
      <c r="AL81" s="564"/>
      <c r="AM81" s="564"/>
      <c r="AN81" s="564"/>
      <c r="AO81" s="564"/>
      <c r="AP81" s="564"/>
      <c r="AQ81" s="564"/>
      <c r="AR81" s="564"/>
      <c r="AS81" s="564"/>
    </row>
    <row r="82" spans="20:45" x14ac:dyDescent="0.25">
      <c r="T82" s="564"/>
      <c r="U82" s="564"/>
      <c r="V82" s="564"/>
      <c r="W82" s="564"/>
      <c r="X82" s="564"/>
      <c r="Y82" s="564"/>
      <c r="Z82" s="564"/>
      <c r="AA82" s="564"/>
      <c r="AB82" s="564"/>
      <c r="AC82" s="564"/>
      <c r="AD82" s="564"/>
      <c r="AE82" s="564"/>
      <c r="AF82" s="564"/>
      <c r="AG82" s="564"/>
      <c r="AH82" s="564"/>
      <c r="AL82" s="564"/>
      <c r="AM82" s="564"/>
      <c r="AN82" s="564"/>
      <c r="AO82" s="564"/>
      <c r="AP82" s="564"/>
      <c r="AQ82" s="564"/>
      <c r="AR82" s="564"/>
      <c r="AS82" s="564"/>
    </row>
    <row r="83" spans="20:45" x14ac:dyDescent="0.25">
      <c r="T83" s="564"/>
      <c r="U83" s="564"/>
      <c r="V83" s="564"/>
      <c r="W83" s="564"/>
      <c r="X83" s="564"/>
      <c r="Y83" s="564"/>
      <c r="Z83" s="564"/>
      <c r="AA83" s="564"/>
      <c r="AB83" s="564"/>
      <c r="AC83" s="564"/>
      <c r="AD83" s="564"/>
      <c r="AE83" s="564"/>
      <c r="AF83" s="564"/>
      <c r="AG83" s="564"/>
      <c r="AH83" s="564"/>
      <c r="AL83" s="564"/>
      <c r="AM83" s="564"/>
      <c r="AN83" s="564"/>
      <c r="AO83" s="564"/>
      <c r="AP83" s="564"/>
      <c r="AQ83" s="564"/>
      <c r="AR83" s="564"/>
      <c r="AS83" s="564"/>
    </row>
    <row r="84" spans="20:45" x14ac:dyDescent="0.25">
      <c r="T84" s="564"/>
      <c r="U84" s="564"/>
      <c r="V84" s="564"/>
      <c r="W84" s="564"/>
      <c r="X84" s="564"/>
      <c r="Y84" s="564"/>
      <c r="Z84" s="564"/>
      <c r="AA84" s="564"/>
      <c r="AB84" s="564"/>
      <c r="AC84" s="564"/>
      <c r="AD84" s="564"/>
      <c r="AE84" s="564"/>
      <c r="AF84" s="564"/>
      <c r="AG84" s="564"/>
      <c r="AH84" s="564"/>
      <c r="AL84" s="564"/>
      <c r="AM84" s="564"/>
      <c r="AN84" s="564"/>
      <c r="AO84" s="564"/>
      <c r="AP84" s="564"/>
      <c r="AQ84" s="564"/>
      <c r="AR84" s="564"/>
      <c r="AS84" s="564"/>
    </row>
    <row r="85" spans="20:45" x14ac:dyDescent="0.25">
      <c r="T85" s="564"/>
      <c r="U85" s="564"/>
      <c r="V85" s="564"/>
      <c r="W85" s="564"/>
      <c r="X85" s="564"/>
      <c r="Y85" s="564"/>
      <c r="Z85" s="564"/>
      <c r="AA85" s="564"/>
      <c r="AB85" s="564"/>
      <c r="AC85" s="564"/>
      <c r="AD85" s="564"/>
      <c r="AE85" s="564"/>
      <c r="AF85" s="564"/>
      <c r="AG85" s="564"/>
      <c r="AH85" s="564"/>
      <c r="AL85" s="564"/>
      <c r="AM85" s="564"/>
      <c r="AN85" s="564"/>
      <c r="AO85" s="564"/>
      <c r="AP85" s="564"/>
      <c r="AQ85" s="564"/>
      <c r="AR85" s="564"/>
      <c r="AS85" s="564"/>
    </row>
    <row r="86" spans="20:45" x14ac:dyDescent="0.25">
      <c r="T86" s="564"/>
      <c r="U86" s="564"/>
      <c r="V86" s="564"/>
      <c r="W86" s="564"/>
      <c r="X86" s="564"/>
      <c r="Y86" s="564"/>
      <c r="Z86" s="564"/>
      <c r="AA86" s="564"/>
      <c r="AB86" s="564"/>
      <c r="AC86" s="564"/>
      <c r="AD86" s="564"/>
      <c r="AE86" s="564"/>
      <c r="AF86" s="564"/>
      <c r="AG86" s="564"/>
      <c r="AH86" s="564"/>
      <c r="AL86" s="564"/>
      <c r="AM86" s="564"/>
      <c r="AN86" s="564"/>
      <c r="AO86" s="564"/>
      <c r="AP86" s="564"/>
      <c r="AQ86" s="564"/>
      <c r="AR86" s="564"/>
      <c r="AS86" s="564"/>
    </row>
    <row r="87" spans="20:45" x14ac:dyDescent="0.25">
      <c r="T87" s="564"/>
      <c r="U87" s="564"/>
      <c r="V87" s="564"/>
      <c r="W87" s="564"/>
      <c r="X87" s="564"/>
      <c r="Y87" s="564"/>
      <c r="Z87" s="564"/>
      <c r="AA87" s="564"/>
      <c r="AB87" s="564"/>
      <c r="AC87" s="564"/>
      <c r="AD87" s="564"/>
      <c r="AE87" s="564"/>
      <c r="AF87" s="564"/>
      <c r="AG87" s="564"/>
      <c r="AH87" s="564"/>
      <c r="AL87" s="564"/>
      <c r="AM87" s="564"/>
      <c r="AN87" s="564"/>
      <c r="AO87" s="564"/>
      <c r="AP87" s="564"/>
      <c r="AQ87" s="564"/>
      <c r="AR87" s="564"/>
      <c r="AS87" s="564"/>
    </row>
    <row r="88" spans="20:45" x14ac:dyDescent="0.25">
      <c r="T88" s="564"/>
      <c r="U88" s="564"/>
      <c r="V88" s="564"/>
      <c r="W88" s="564"/>
      <c r="X88" s="564"/>
      <c r="Y88" s="564"/>
      <c r="Z88" s="564"/>
      <c r="AA88" s="564"/>
      <c r="AB88" s="564"/>
      <c r="AC88" s="564"/>
      <c r="AD88" s="564"/>
      <c r="AE88" s="564"/>
      <c r="AF88" s="564"/>
      <c r="AG88" s="564"/>
      <c r="AH88" s="564"/>
      <c r="AL88" s="564"/>
      <c r="AM88" s="564"/>
      <c r="AN88" s="564"/>
      <c r="AO88" s="564"/>
      <c r="AP88" s="564"/>
      <c r="AQ88" s="564"/>
      <c r="AR88" s="564"/>
      <c r="AS88" s="564"/>
    </row>
    <row r="89" spans="20:45" x14ac:dyDescent="0.25">
      <c r="T89" s="564"/>
      <c r="U89" s="564"/>
      <c r="V89" s="564"/>
      <c r="W89" s="564"/>
      <c r="X89" s="564"/>
      <c r="Y89" s="564"/>
      <c r="Z89" s="564"/>
      <c r="AA89" s="564"/>
      <c r="AB89" s="564"/>
      <c r="AC89" s="564"/>
      <c r="AD89" s="564"/>
      <c r="AE89" s="564"/>
      <c r="AF89" s="564"/>
      <c r="AG89" s="564"/>
      <c r="AH89" s="564"/>
      <c r="AL89" s="564"/>
      <c r="AM89" s="564"/>
      <c r="AN89" s="564"/>
      <c r="AO89" s="564"/>
      <c r="AP89" s="564"/>
      <c r="AQ89" s="564"/>
      <c r="AR89" s="564"/>
      <c r="AS89" s="564"/>
    </row>
    <row r="90" spans="20:45" x14ac:dyDescent="0.25">
      <c r="T90" s="564"/>
      <c r="U90" s="564"/>
      <c r="V90" s="564"/>
      <c r="W90" s="564"/>
      <c r="X90" s="564"/>
      <c r="Y90" s="564"/>
      <c r="Z90" s="564"/>
      <c r="AA90" s="564"/>
      <c r="AB90" s="564"/>
      <c r="AC90" s="564"/>
      <c r="AD90" s="564"/>
      <c r="AE90" s="564"/>
      <c r="AF90" s="564"/>
      <c r="AG90" s="564"/>
      <c r="AH90" s="564"/>
      <c r="AL90" s="564"/>
      <c r="AM90" s="564"/>
      <c r="AN90" s="564"/>
      <c r="AO90" s="564"/>
      <c r="AP90" s="564"/>
      <c r="AQ90" s="564"/>
      <c r="AR90" s="564"/>
      <c r="AS90" s="564"/>
    </row>
    <row r="91" spans="20:45" x14ac:dyDescent="0.25">
      <c r="T91" s="564"/>
      <c r="U91" s="564"/>
      <c r="V91" s="564"/>
      <c r="W91" s="564"/>
      <c r="X91" s="564"/>
      <c r="Y91" s="564"/>
      <c r="Z91" s="564"/>
      <c r="AA91" s="564"/>
      <c r="AB91" s="564"/>
      <c r="AC91" s="564"/>
      <c r="AD91" s="564"/>
      <c r="AE91" s="564"/>
      <c r="AF91" s="564"/>
      <c r="AG91" s="564"/>
      <c r="AH91" s="564"/>
      <c r="AL91" s="564"/>
      <c r="AM91" s="564"/>
      <c r="AN91" s="564"/>
      <c r="AO91" s="564"/>
      <c r="AP91" s="564"/>
      <c r="AQ91" s="564"/>
      <c r="AR91" s="564"/>
      <c r="AS91" s="564"/>
    </row>
    <row r="92" spans="20:45" x14ac:dyDescent="0.25">
      <c r="T92" s="564"/>
      <c r="U92" s="564"/>
      <c r="V92" s="564"/>
      <c r="W92" s="564"/>
      <c r="X92" s="564"/>
      <c r="Y92" s="564"/>
      <c r="Z92" s="564"/>
      <c r="AA92" s="564"/>
      <c r="AB92" s="564"/>
      <c r="AC92" s="564"/>
      <c r="AD92" s="564"/>
      <c r="AE92" s="564"/>
      <c r="AF92" s="564"/>
      <c r="AG92" s="564"/>
      <c r="AH92" s="564"/>
      <c r="AL92" s="564"/>
      <c r="AM92" s="564"/>
      <c r="AN92" s="564"/>
      <c r="AO92" s="564"/>
      <c r="AP92" s="564"/>
      <c r="AQ92" s="564"/>
      <c r="AR92" s="564"/>
      <c r="AS92" s="564"/>
    </row>
    <row r="93" spans="20:45" x14ac:dyDescent="0.25">
      <c r="T93" s="564"/>
      <c r="U93" s="564"/>
      <c r="V93" s="564"/>
      <c r="W93" s="564"/>
      <c r="X93" s="564"/>
      <c r="Y93" s="564"/>
      <c r="Z93" s="564"/>
      <c r="AA93" s="564"/>
      <c r="AB93" s="564"/>
      <c r="AC93" s="564"/>
      <c r="AD93" s="564"/>
      <c r="AE93" s="564"/>
      <c r="AF93" s="564"/>
      <c r="AG93" s="564"/>
      <c r="AH93" s="564"/>
      <c r="AL93" s="564"/>
      <c r="AM93" s="564"/>
      <c r="AN93" s="564"/>
      <c r="AO93" s="564"/>
      <c r="AP93" s="564"/>
      <c r="AQ93" s="564"/>
      <c r="AR93" s="564"/>
      <c r="AS93" s="564"/>
    </row>
    <row r="94" spans="20:45" x14ac:dyDescent="0.25">
      <c r="T94" s="564"/>
      <c r="U94" s="564"/>
      <c r="V94" s="564"/>
      <c r="W94" s="564"/>
      <c r="X94" s="564"/>
      <c r="Y94" s="564"/>
      <c r="Z94" s="564"/>
      <c r="AA94" s="564"/>
      <c r="AB94" s="564"/>
      <c r="AC94" s="564"/>
      <c r="AD94" s="564"/>
      <c r="AE94" s="564"/>
      <c r="AF94" s="564"/>
      <c r="AG94" s="564"/>
      <c r="AH94" s="564"/>
      <c r="AL94" s="564"/>
      <c r="AM94" s="564"/>
      <c r="AN94" s="564"/>
      <c r="AO94" s="564"/>
      <c r="AP94" s="564"/>
      <c r="AQ94" s="564"/>
      <c r="AR94" s="564"/>
      <c r="AS94" s="564"/>
    </row>
    <row r="95" spans="20:45" x14ac:dyDescent="0.25">
      <c r="T95" s="564"/>
      <c r="U95" s="564"/>
      <c r="V95" s="564"/>
      <c r="W95" s="564"/>
      <c r="X95" s="564"/>
      <c r="Y95" s="564"/>
      <c r="Z95" s="564"/>
      <c r="AA95" s="564"/>
      <c r="AB95" s="564"/>
      <c r="AC95" s="564"/>
      <c r="AD95" s="564"/>
      <c r="AE95" s="564"/>
      <c r="AF95" s="564"/>
      <c r="AG95" s="564"/>
      <c r="AH95" s="564"/>
      <c r="AL95" s="564"/>
      <c r="AM95" s="564"/>
      <c r="AN95" s="564"/>
      <c r="AO95" s="564"/>
      <c r="AP95" s="564"/>
      <c r="AQ95" s="564"/>
      <c r="AR95" s="564"/>
      <c r="AS95" s="564"/>
    </row>
    <row r="96" spans="20:45" x14ac:dyDescent="0.25">
      <c r="T96" s="564"/>
      <c r="U96" s="564"/>
      <c r="V96" s="564"/>
      <c r="W96" s="564"/>
      <c r="X96" s="564"/>
      <c r="Y96" s="564"/>
      <c r="Z96" s="564"/>
      <c r="AA96" s="564"/>
      <c r="AB96" s="564"/>
      <c r="AC96" s="564"/>
      <c r="AD96" s="564"/>
      <c r="AE96" s="564"/>
      <c r="AF96" s="564"/>
      <c r="AG96" s="564"/>
      <c r="AH96" s="564"/>
      <c r="AL96" s="564"/>
      <c r="AM96" s="564"/>
      <c r="AN96" s="564"/>
      <c r="AO96" s="564"/>
      <c r="AP96" s="564"/>
      <c r="AQ96" s="564"/>
      <c r="AR96" s="564"/>
      <c r="AS96" s="564"/>
    </row>
    <row r="97" spans="20:45" x14ac:dyDescent="0.25">
      <c r="T97" s="564"/>
      <c r="U97" s="564"/>
      <c r="V97" s="564"/>
      <c r="W97" s="564"/>
      <c r="X97" s="564"/>
      <c r="Y97" s="564"/>
      <c r="Z97" s="564"/>
      <c r="AA97" s="564"/>
      <c r="AB97" s="564"/>
      <c r="AC97" s="564"/>
      <c r="AD97" s="564"/>
      <c r="AE97" s="564"/>
      <c r="AF97" s="564"/>
      <c r="AG97" s="564"/>
      <c r="AH97" s="564"/>
      <c r="AL97" s="564"/>
      <c r="AM97" s="564"/>
      <c r="AN97" s="564"/>
      <c r="AO97" s="564"/>
      <c r="AP97" s="564"/>
      <c r="AQ97" s="564"/>
      <c r="AR97" s="564"/>
      <c r="AS97" s="564"/>
    </row>
    <row r="98" spans="20:45" x14ac:dyDescent="0.25">
      <c r="T98" s="564"/>
      <c r="U98" s="564"/>
      <c r="V98" s="564"/>
      <c r="W98" s="564"/>
      <c r="X98" s="564"/>
      <c r="Y98" s="564"/>
      <c r="Z98" s="564"/>
      <c r="AA98" s="564"/>
      <c r="AB98" s="564"/>
      <c r="AC98" s="564"/>
      <c r="AD98" s="564"/>
      <c r="AE98" s="564"/>
      <c r="AF98" s="564"/>
      <c r="AG98" s="564"/>
      <c r="AH98" s="564"/>
      <c r="AL98" s="564"/>
      <c r="AM98" s="564"/>
      <c r="AN98" s="564"/>
      <c r="AO98" s="564"/>
      <c r="AP98" s="564"/>
      <c r="AQ98" s="564"/>
      <c r="AR98" s="564"/>
      <c r="AS98" s="564"/>
    </row>
    <row r="99" spans="20:45" x14ac:dyDescent="0.25">
      <c r="T99" s="564"/>
      <c r="U99" s="564"/>
      <c r="V99" s="564"/>
      <c r="W99" s="564"/>
      <c r="X99" s="564"/>
      <c r="Y99" s="564"/>
      <c r="Z99" s="564"/>
      <c r="AA99" s="564"/>
      <c r="AB99" s="564"/>
      <c r="AC99" s="564"/>
      <c r="AD99" s="564"/>
      <c r="AE99" s="564"/>
      <c r="AF99" s="564"/>
      <c r="AG99" s="564"/>
      <c r="AH99" s="564"/>
      <c r="AL99" s="564"/>
      <c r="AM99" s="564"/>
      <c r="AN99" s="564"/>
      <c r="AO99" s="564"/>
      <c r="AP99" s="564"/>
      <c r="AQ99" s="564"/>
      <c r="AR99" s="564"/>
      <c r="AS99" s="564"/>
    </row>
    <row r="100" spans="20:45" x14ac:dyDescent="0.25">
      <c r="T100" s="564"/>
      <c r="U100" s="564"/>
      <c r="V100" s="564"/>
      <c r="W100" s="564"/>
      <c r="X100" s="564"/>
      <c r="Y100" s="564"/>
      <c r="Z100" s="564"/>
      <c r="AA100" s="564"/>
      <c r="AB100" s="564"/>
      <c r="AC100" s="564"/>
      <c r="AD100" s="564"/>
      <c r="AE100" s="564"/>
      <c r="AF100" s="564"/>
      <c r="AG100" s="564"/>
      <c r="AH100" s="564"/>
      <c r="AL100" s="564"/>
      <c r="AM100" s="564"/>
      <c r="AN100" s="564"/>
      <c r="AO100" s="564"/>
      <c r="AP100" s="564"/>
      <c r="AQ100" s="564"/>
      <c r="AR100" s="564"/>
      <c r="AS100" s="564"/>
    </row>
    <row r="101" spans="20:45" x14ac:dyDescent="0.25">
      <c r="T101" s="564"/>
      <c r="U101" s="564"/>
      <c r="V101" s="564"/>
      <c r="W101" s="564"/>
      <c r="X101" s="564"/>
      <c r="Y101" s="564"/>
      <c r="Z101" s="564"/>
      <c r="AA101" s="564"/>
      <c r="AB101" s="564"/>
      <c r="AC101" s="564"/>
      <c r="AD101" s="564"/>
      <c r="AE101" s="564"/>
      <c r="AF101" s="564"/>
      <c r="AG101" s="564"/>
      <c r="AH101" s="564"/>
      <c r="AL101" s="564"/>
      <c r="AM101" s="564"/>
      <c r="AN101" s="564"/>
      <c r="AO101" s="564"/>
      <c r="AP101" s="564"/>
      <c r="AQ101" s="564"/>
      <c r="AR101" s="564"/>
      <c r="AS101" s="564"/>
    </row>
    <row r="102" spans="20:45" x14ac:dyDescent="0.25">
      <c r="T102" s="564"/>
      <c r="U102" s="564"/>
      <c r="V102" s="564"/>
      <c r="W102" s="564"/>
      <c r="X102" s="564"/>
      <c r="Y102" s="564"/>
      <c r="Z102" s="564"/>
      <c r="AA102" s="564"/>
      <c r="AB102" s="564"/>
      <c r="AC102" s="564"/>
      <c r="AD102" s="564"/>
      <c r="AE102" s="564"/>
      <c r="AF102" s="564"/>
      <c r="AG102" s="564"/>
      <c r="AH102" s="564"/>
      <c r="AL102" s="564"/>
      <c r="AM102" s="564"/>
      <c r="AN102" s="564"/>
      <c r="AO102" s="564"/>
      <c r="AP102" s="564"/>
      <c r="AQ102" s="564"/>
      <c r="AR102" s="564"/>
      <c r="AS102" s="564"/>
    </row>
    <row r="103" spans="20:45" x14ac:dyDescent="0.25">
      <c r="T103" s="564"/>
      <c r="U103" s="564"/>
      <c r="V103" s="564"/>
      <c r="W103" s="564"/>
      <c r="X103" s="564"/>
      <c r="Y103" s="564"/>
      <c r="Z103" s="564"/>
      <c r="AA103" s="564"/>
      <c r="AB103" s="564"/>
      <c r="AC103" s="564"/>
      <c r="AD103" s="564"/>
      <c r="AE103" s="564"/>
      <c r="AF103" s="564"/>
      <c r="AG103" s="564"/>
      <c r="AH103" s="564"/>
      <c r="AL103" s="564"/>
      <c r="AM103" s="564"/>
      <c r="AN103" s="564"/>
      <c r="AO103" s="564"/>
      <c r="AP103" s="564"/>
      <c r="AQ103" s="564"/>
      <c r="AR103" s="564"/>
      <c r="AS103" s="564"/>
    </row>
    <row r="104" spans="20:45" x14ac:dyDescent="0.25">
      <c r="T104" s="564"/>
      <c r="U104" s="564"/>
      <c r="V104" s="564"/>
      <c r="W104" s="564"/>
      <c r="X104" s="564"/>
      <c r="Y104" s="564"/>
      <c r="Z104" s="564"/>
      <c r="AA104" s="564"/>
      <c r="AB104" s="564"/>
      <c r="AC104" s="564"/>
      <c r="AD104" s="564"/>
      <c r="AE104" s="564"/>
      <c r="AF104" s="564"/>
      <c r="AG104" s="564"/>
      <c r="AH104" s="564"/>
      <c r="AL104" s="564"/>
      <c r="AM104" s="564"/>
      <c r="AN104" s="564"/>
      <c r="AO104" s="564"/>
      <c r="AP104" s="564"/>
      <c r="AQ104" s="564"/>
      <c r="AR104" s="564"/>
      <c r="AS104" s="564"/>
    </row>
    <row r="105" spans="20:45" x14ac:dyDescent="0.25">
      <c r="T105" s="564"/>
      <c r="U105" s="564"/>
      <c r="V105" s="564"/>
      <c r="W105" s="564"/>
      <c r="X105" s="564"/>
      <c r="Y105" s="564"/>
      <c r="Z105" s="564"/>
      <c r="AA105" s="564"/>
      <c r="AB105" s="564"/>
      <c r="AC105" s="564"/>
      <c r="AD105" s="564"/>
      <c r="AE105" s="564"/>
      <c r="AF105" s="564"/>
      <c r="AG105" s="564"/>
      <c r="AH105" s="564"/>
      <c r="AL105" s="564"/>
      <c r="AM105" s="564"/>
      <c r="AN105" s="564"/>
      <c r="AO105" s="564"/>
      <c r="AP105" s="564"/>
      <c r="AQ105" s="564"/>
      <c r="AR105" s="564"/>
      <c r="AS105" s="564"/>
    </row>
    <row r="106" spans="20:45" x14ac:dyDescent="0.25">
      <c r="T106" s="564"/>
      <c r="U106" s="564"/>
      <c r="V106" s="564"/>
      <c r="W106" s="564"/>
      <c r="X106" s="564"/>
      <c r="Y106" s="564"/>
      <c r="Z106" s="564"/>
      <c r="AA106" s="564"/>
      <c r="AB106" s="564"/>
      <c r="AC106" s="564"/>
      <c r="AD106" s="564"/>
      <c r="AE106" s="564"/>
      <c r="AF106" s="564"/>
      <c r="AG106" s="564"/>
      <c r="AH106" s="564"/>
      <c r="AL106" s="564"/>
      <c r="AM106" s="564"/>
      <c r="AN106" s="564"/>
      <c r="AO106" s="564"/>
      <c r="AP106" s="564"/>
      <c r="AQ106" s="564"/>
      <c r="AR106" s="564"/>
      <c r="AS106" s="564"/>
    </row>
    <row r="107" spans="20:45" x14ac:dyDescent="0.25">
      <c r="T107" s="564"/>
      <c r="U107" s="564"/>
      <c r="V107" s="564"/>
      <c r="W107" s="564"/>
      <c r="X107" s="564"/>
      <c r="Y107" s="564"/>
      <c r="Z107" s="564"/>
      <c r="AA107" s="564"/>
      <c r="AB107" s="564"/>
      <c r="AC107" s="564"/>
      <c r="AD107" s="564"/>
      <c r="AE107" s="564"/>
      <c r="AF107" s="564"/>
      <c r="AG107" s="564"/>
      <c r="AH107" s="564"/>
      <c r="AL107" s="564"/>
      <c r="AM107" s="564"/>
      <c r="AN107" s="564"/>
      <c r="AO107" s="564"/>
      <c r="AP107" s="564"/>
      <c r="AQ107" s="564"/>
      <c r="AR107" s="564"/>
      <c r="AS107" s="564"/>
    </row>
    <row r="108" spans="20:45" x14ac:dyDescent="0.25">
      <c r="T108" s="564"/>
      <c r="U108" s="564"/>
      <c r="V108" s="564"/>
      <c r="W108" s="564"/>
      <c r="X108" s="564"/>
      <c r="Y108" s="564"/>
      <c r="Z108" s="564"/>
      <c r="AA108" s="564"/>
      <c r="AB108" s="564"/>
      <c r="AC108" s="564"/>
      <c r="AD108" s="564"/>
      <c r="AE108" s="564"/>
      <c r="AF108" s="564"/>
      <c r="AG108" s="564"/>
      <c r="AH108" s="564"/>
      <c r="AL108" s="564"/>
      <c r="AM108" s="564"/>
      <c r="AN108" s="564"/>
      <c r="AO108" s="564"/>
      <c r="AP108" s="564"/>
      <c r="AQ108" s="564"/>
      <c r="AR108" s="564"/>
      <c r="AS108" s="564"/>
    </row>
    <row r="109" spans="20:45" x14ac:dyDescent="0.25">
      <c r="T109" s="564"/>
      <c r="U109" s="564"/>
      <c r="V109" s="564"/>
      <c r="W109" s="564"/>
      <c r="X109" s="564"/>
      <c r="Y109" s="564"/>
      <c r="Z109" s="564"/>
      <c r="AA109" s="564"/>
      <c r="AB109" s="564"/>
      <c r="AC109" s="564"/>
      <c r="AD109" s="564"/>
      <c r="AE109" s="564"/>
      <c r="AF109" s="564"/>
      <c r="AG109" s="564"/>
      <c r="AH109" s="564"/>
      <c r="AL109" s="564"/>
      <c r="AM109" s="564"/>
      <c r="AN109" s="564"/>
      <c r="AO109" s="564"/>
      <c r="AP109" s="564"/>
      <c r="AQ109" s="564"/>
      <c r="AR109" s="564"/>
      <c r="AS109" s="564"/>
    </row>
    <row r="110" spans="20:45" x14ac:dyDescent="0.25">
      <c r="T110" s="564"/>
      <c r="U110" s="564"/>
      <c r="V110" s="564"/>
      <c r="W110" s="564"/>
      <c r="X110" s="564"/>
      <c r="Y110" s="564"/>
      <c r="Z110" s="564"/>
      <c r="AA110" s="564"/>
      <c r="AB110" s="564"/>
      <c r="AC110" s="564"/>
      <c r="AD110" s="564"/>
      <c r="AE110" s="564"/>
      <c r="AF110" s="564"/>
      <c r="AG110" s="564"/>
      <c r="AH110" s="564"/>
      <c r="AL110" s="564"/>
      <c r="AM110" s="564"/>
      <c r="AN110" s="564"/>
      <c r="AO110" s="564"/>
      <c r="AP110" s="564"/>
      <c r="AQ110" s="564"/>
      <c r="AR110" s="564"/>
      <c r="AS110" s="564"/>
    </row>
    <row r="111" spans="20:45" x14ac:dyDescent="0.25">
      <c r="T111" s="564"/>
      <c r="U111" s="564"/>
      <c r="V111" s="564"/>
      <c r="W111" s="564"/>
      <c r="X111" s="564"/>
      <c r="Y111" s="564"/>
      <c r="Z111" s="564"/>
      <c r="AA111" s="564"/>
      <c r="AB111" s="564"/>
      <c r="AC111" s="564"/>
      <c r="AD111" s="564"/>
      <c r="AE111" s="564"/>
      <c r="AF111" s="564"/>
      <c r="AG111" s="564"/>
      <c r="AH111" s="564"/>
      <c r="AL111" s="564"/>
      <c r="AM111" s="564"/>
      <c r="AN111" s="564"/>
      <c r="AO111" s="564"/>
      <c r="AP111" s="564"/>
      <c r="AQ111" s="564"/>
      <c r="AR111" s="564"/>
      <c r="AS111" s="564"/>
    </row>
    <row r="112" spans="20:45" x14ac:dyDescent="0.25">
      <c r="T112" s="564"/>
      <c r="U112" s="564"/>
      <c r="V112" s="564"/>
      <c r="W112" s="564"/>
      <c r="X112" s="564"/>
      <c r="Y112" s="564"/>
      <c r="Z112" s="564"/>
      <c r="AA112" s="564"/>
      <c r="AB112" s="564"/>
      <c r="AC112" s="564"/>
      <c r="AD112" s="564"/>
      <c r="AE112" s="564"/>
      <c r="AF112" s="564"/>
      <c r="AG112" s="564"/>
      <c r="AH112" s="564"/>
      <c r="AL112" s="564"/>
      <c r="AM112" s="564"/>
      <c r="AN112" s="564"/>
      <c r="AO112" s="564"/>
      <c r="AP112" s="564"/>
      <c r="AQ112" s="564"/>
      <c r="AR112" s="564"/>
      <c r="AS112" s="564"/>
    </row>
    <row r="113" spans="20:45" x14ac:dyDescent="0.25">
      <c r="T113" s="564"/>
      <c r="U113" s="564"/>
      <c r="V113" s="564"/>
      <c r="W113" s="564"/>
      <c r="X113" s="564"/>
      <c r="Y113" s="564"/>
      <c r="Z113" s="564"/>
      <c r="AA113" s="564"/>
      <c r="AB113" s="564"/>
      <c r="AC113" s="564"/>
      <c r="AD113" s="564"/>
      <c r="AE113" s="564"/>
      <c r="AF113" s="564"/>
      <c r="AG113" s="564"/>
      <c r="AH113" s="564"/>
      <c r="AL113" s="564"/>
      <c r="AM113" s="564"/>
      <c r="AN113" s="564"/>
      <c r="AO113" s="564"/>
      <c r="AP113" s="564"/>
      <c r="AQ113" s="564"/>
      <c r="AR113" s="564"/>
      <c r="AS113" s="564"/>
    </row>
    <row r="114" spans="20:45" x14ac:dyDescent="0.25">
      <c r="T114" s="564"/>
      <c r="U114" s="564"/>
      <c r="V114" s="564"/>
      <c r="W114" s="564"/>
      <c r="X114" s="564"/>
      <c r="Y114" s="564"/>
      <c r="Z114" s="564"/>
      <c r="AA114" s="564"/>
      <c r="AB114" s="564"/>
      <c r="AC114" s="564"/>
      <c r="AD114" s="564"/>
      <c r="AE114" s="564"/>
      <c r="AF114" s="564"/>
      <c r="AG114" s="564"/>
      <c r="AH114" s="564"/>
      <c r="AL114" s="564"/>
      <c r="AM114" s="564"/>
      <c r="AN114" s="564"/>
      <c r="AO114" s="564"/>
      <c r="AP114" s="564"/>
      <c r="AQ114" s="564"/>
      <c r="AR114" s="564"/>
      <c r="AS114" s="564"/>
    </row>
    <row r="115" spans="20:45" x14ac:dyDescent="0.25">
      <c r="T115" s="564"/>
      <c r="U115" s="564"/>
      <c r="V115" s="564"/>
      <c r="W115" s="564"/>
      <c r="X115" s="564"/>
      <c r="Y115" s="564"/>
      <c r="Z115" s="564"/>
      <c r="AA115" s="564"/>
      <c r="AB115" s="564"/>
      <c r="AC115" s="564"/>
      <c r="AD115" s="564"/>
      <c r="AE115" s="564"/>
      <c r="AF115" s="564"/>
      <c r="AG115" s="564"/>
      <c r="AH115" s="564"/>
      <c r="AL115" s="564"/>
      <c r="AM115" s="564"/>
      <c r="AN115" s="564"/>
      <c r="AO115" s="564"/>
      <c r="AP115" s="564"/>
      <c r="AQ115" s="564"/>
      <c r="AR115" s="564"/>
      <c r="AS115" s="564"/>
    </row>
    <row r="116" spans="20:45" x14ac:dyDescent="0.25">
      <c r="T116" s="564"/>
      <c r="U116" s="564"/>
      <c r="V116" s="564"/>
      <c r="W116" s="564"/>
      <c r="X116" s="564"/>
      <c r="Y116" s="564"/>
      <c r="Z116" s="564"/>
      <c r="AA116" s="564"/>
      <c r="AB116" s="564"/>
      <c r="AC116" s="564"/>
      <c r="AD116" s="564"/>
      <c r="AE116" s="564"/>
      <c r="AF116" s="564"/>
      <c r="AG116" s="564"/>
      <c r="AH116" s="564"/>
      <c r="AL116" s="564"/>
      <c r="AM116" s="564"/>
      <c r="AN116" s="564"/>
      <c r="AO116" s="564"/>
      <c r="AP116" s="564"/>
      <c r="AQ116" s="564"/>
      <c r="AR116" s="564"/>
      <c r="AS116" s="564"/>
    </row>
    <row r="117" spans="20:45" x14ac:dyDescent="0.25">
      <c r="T117" s="564"/>
      <c r="U117" s="564"/>
      <c r="V117" s="564"/>
      <c r="W117" s="564"/>
      <c r="X117" s="564"/>
      <c r="Y117" s="564"/>
      <c r="Z117" s="564"/>
      <c r="AA117" s="564"/>
      <c r="AB117" s="564"/>
      <c r="AC117" s="564"/>
      <c r="AD117" s="564"/>
      <c r="AE117" s="564"/>
      <c r="AF117" s="564"/>
      <c r="AG117" s="564"/>
      <c r="AH117" s="564"/>
      <c r="AL117" s="564"/>
      <c r="AM117" s="564"/>
      <c r="AN117" s="564"/>
      <c r="AO117" s="564"/>
      <c r="AP117" s="564"/>
      <c r="AQ117" s="564"/>
      <c r="AR117" s="564"/>
      <c r="AS117" s="564"/>
    </row>
    <row r="118" spans="20:45" x14ac:dyDescent="0.25">
      <c r="T118" s="564"/>
      <c r="U118" s="564"/>
      <c r="V118" s="564"/>
      <c r="W118" s="564"/>
      <c r="X118" s="564"/>
      <c r="Y118" s="564"/>
      <c r="Z118" s="564"/>
      <c r="AA118" s="564"/>
      <c r="AB118" s="564"/>
      <c r="AC118" s="564"/>
      <c r="AD118" s="564"/>
      <c r="AE118" s="564"/>
      <c r="AF118" s="564"/>
      <c r="AG118" s="564"/>
      <c r="AH118" s="564"/>
      <c r="AL118" s="564"/>
      <c r="AM118" s="564"/>
      <c r="AN118" s="564"/>
      <c r="AO118" s="564"/>
      <c r="AP118" s="564"/>
      <c r="AQ118" s="564"/>
      <c r="AR118" s="564"/>
      <c r="AS118" s="564"/>
    </row>
    <row r="119" spans="20:45" x14ac:dyDescent="0.25">
      <c r="T119" s="564"/>
      <c r="U119" s="564"/>
      <c r="V119" s="564"/>
      <c r="W119" s="564"/>
      <c r="X119" s="564"/>
      <c r="Y119" s="564"/>
      <c r="Z119" s="564"/>
      <c r="AA119" s="564"/>
      <c r="AB119" s="564"/>
      <c r="AC119" s="564"/>
      <c r="AD119" s="564"/>
      <c r="AE119" s="564"/>
      <c r="AF119" s="564"/>
      <c r="AG119" s="564"/>
      <c r="AH119" s="564"/>
      <c r="AL119" s="564"/>
      <c r="AM119" s="564"/>
      <c r="AN119" s="564"/>
      <c r="AO119" s="564"/>
      <c r="AP119" s="564"/>
      <c r="AQ119" s="564"/>
      <c r="AR119" s="564"/>
      <c r="AS119" s="564"/>
    </row>
    <row r="120" spans="20:45" x14ac:dyDescent="0.25">
      <c r="T120" s="564"/>
      <c r="U120" s="564"/>
      <c r="V120" s="564"/>
      <c r="W120" s="564"/>
      <c r="X120" s="564"/>
      <c r="Y120" s="564"/>
      <c r="Z120" s="564"/>
      <c r="AA120" s="564"/>
      <c r="AB120" s="564"/>
      <c r="AC120" s="564"/>
      <c r="AD120" s="564"/>
      <c r="AE120" s="564"/>
      <c r="AF120" s="564"/>
      <c r="AG120" s="564"/>
      <c r="AH120" s="564"/>
      <c r="AL120" s="564"/>
      <c r="AM120" s="564"/>
      <c r="AN120" s="564"/>
      <c r="AO120" s="564"/>
      <c r="AP120" s="564"/>
      <c r="AQ120" s="564"/>
      <c r="AR120" s="564"/>
      <c r="AS120" s="564"/>
    </row>
    <row r="121" spans="20:45" x14ac:dyDescent="0.25">
      <c r="T121" s="564"/>
      <c r="U121" s="564"/>
      <c r="V121" s="564"/>
      <c r="W121" s="564"/>
      <c r="X121" s="564"/>
      <c r="Y121" s="564"/>
      <c r="Z121" s="564"/>
      <c r="AA121" s="564"/>
      <c r="AB121" s="564"/>
      <c r="AC121" s="564"/>
      <c r="AD121" s="564"/>
      <c r="AE121" s="564"/>
      <c r="AF121" s="564"/>
      <c r="AG121" s="564"/>
      <c r="AH121" s="564"/>
      <c r="AL121" s="564"/>
      <c r="AM121" s="564"/>
      <c r="AN121" s="564"/>
      <c r="AO121" s="564"/>
      <c r="AP121" s="564"/>
      <c r="AQ121" s="564"/>
      <c r="AR121" s="564"/>
      <c r="AS121" s="564"/>
    </row>
    <row r="122" spans="20:45" x14ac:dyDescent="0.25">
      <c r="T122" s="564"/>
      <c r="U122" s="564"/>
      <c r="V122" s="564"/>
      <c r="W122" s="564"/>
      <c r="X122" s="564"/>
      <c r="Y122" s="564"/>
      <c r="Z122" s="564"/>
      <c r="AA122" s="564"/>
      <c r="AB122" s="564"/>
      <c r="AC122" s="564"/>
      <c r="AD122" s="564"/>
      <c r="AE122" s="564"/>
      <c r="AF122" s="564"/>
      <c r="AG122" s="564"/>
      <c r="AH122" s="564"/>
      <c r="AL122" s="564"/>
      <c r="AM122" s="564"/>
      <c r="AN122" s="564"/>
      <c r="AO122" s="564"/>
      <c r="AP122" s="564"/>
      <c r="AQ122" s="564"/>
      <c r="AR122" s="564"/>
      <c r="AS122" s="564"/>
    </row>
    <row r="123" spans="20:45" x14ac:dyDescent="0.25">
      <c r="T123" s="564"/>
      <c r="U123" s="564"/>
      <c r="V123" s="564"/>
      <c r="W123" s="564"/>
      <c r="X123" s="564"/>
      <c r="Y123" s="564"/>
      <c r="Z123" s="564"/>
      <c r="AA123" s="564"/>
      <c r="AB123" s="564"/>
      <c r="AC123" s="564"/>
      <c r="AD123" s="564"/>
      <c r="AE123" s="564"/>
      <c r="AF123" s="564"/>
      <c r="AG123" s="564"/>
      <c r="AH123" s="564"/>
      <c r="AL123" s="564"/>
      <c r="AM123" s="564"/>
      <c r="AN123" s="564"/>
      <c r="AO123" s="564"/>
      <c r="AP123" s="564"/>
      <c r="AQ123" s="564"/>
      <c r="AR123" s="564"/>
      <c r="AS123" s="564"/>
    </row>
    <row r="124" spans="20:45" x14ac:dyDescent="0.25">
      <c r="T124" s="564"/>
      <c r="U124" s="564"/>
      <c r="V124" s="564"/>
      <c r="W124" s="564"/>
      <c r="X124" s="564"/>
      <c r="Y124" s="564"/>
      <c r="Z124" s="564"/>
      <c r="AA124" s="564"/>
      <c r="AB124" s="564"/>
      <c r="AC124" s="564"/>
      <c r="AD124" s="564"/>
      <c r="AE124" s="564"/>
      <c r="AF124" s="564"/>
      <c r="AG124" s="564"/>
      <c r="AH124" s="564"/>
      <c r="AL124" s="564"/>
      <c r="AM124" s="564"/>
      <c r="AN124" s="564"/>
      <c r="AO124" s="564"/>
      <c r="AP124" s="564"/>
      <c r="AQ124" s="564"/>
      <c r="AR124" s="564"/>
      <c r="AS124" s="564"/>
    </row>
    <row r="125" spans="20:45" x14ac:dyDescent="0.25">
      <c r="T125" s="564"/>
      <c r="U125" s="564"/>
      <c r="V125" s="564"/>
      <c r="W125" s="564"/>
      <c r="X125" s="564"/>
      <c r="Y125" s="564"/>
      <c r="Z125" s="564"/>
      <c r="AA125" s="564"/>
      <c r="AB125" s="564"/>
      <c r="AC125" s="564"/>
      <c r="AD125" s="564"/>
      <c r="AE125" s="564"/>
      <c r="AF125" s="564"/>
      <c r="AG125" s="564"/>
      <c r="AH125" s="564"/>
      <c r="AL125" s="564"/>
      <c r="AM125" s="564"/>
      <c r="AN125" s="564"/>
      <c r="AO125" s="564"/>
      <c r="AP125" s="564"/>
      <c r="AQ125" s="564"/>
      <c r="AR125" s="564"/>
      <c r="AS125" s="564"/>
    </row>
    <row r="126" spans="20:45" x14ac:dyDescent="0.25">
      <c r="T126" s="564"/>
      <c r="U126" s="564"/>
      <c r="V126" s="564"/>
      <c r="W126" s="564"/>
      <c r="X126" s="564"/>
      <c r="Y126" s="564"/>
      <c r="Z126" s="564"/>
      <c r="AA126" s="564"/>
      <c r="AB126" s="564"/>
      <c r="AC126" s="564"/>
      <c r="AD126" s="564"/>
      <c r="AE126" s="564"/>
      <c r="AF126" s="564"/>
      <c r="AG126" s="564"/>
      <c r="AH126" s="564"/>
      <c r="AL126" s="564"/>
      <c r="AM126" s="564"/>
      <c r="AN126" s="564"/>
      <c r="AO126" s="564"/>
      <c r="AP126" s="564"/>
      <c r="AQ126" s="564"/>
      <c r="AR126" s="564"/>
      <c r="AS126" s="564"/>
    </row>
    <row r="127" spans="20:45" x14ac:dyDescent="0.25">
      <c r="T127" s="564"/>
      <c r="U127" s="564"/>
      <c r="V127" s="564"/>
      <c r="W127" s="564"/>
      <c r="X127" s="564"/>
      <c r="Y127" s="564"/>
      <c r="Z127" s="564"/>
      <c r="AA127" s="564"/>
      <c r="AB127" s="564"/>
      <c r="AC127" s="564"/>
      <c r="AD127" s="564"/>
      <c r="AE127" s="564"/>
      <c r="AF127" s="564"/>
      <c r="AG127" s="564"/>
      <c r="AH127" s="564"/>
      <c r="AL127" s="564"/>
      <c r="AM127" s="564"/>
      <c r="AN127" s="564"/>
      <c r="AO127" s="564"/>
      <c r="AP127" s="564"/>
      <c r="AQ127" s="564"/>
      <c r="AR127" s="564"/>
      <c r="AS127" s="564"/>
    </row>
    <row r="128" spans="20:45" x14ac:dyDescent="0.25">
      <c r="T128" s="564"/>
      <c r="U128" s="564"/>
      <c r="V128" s="564"/>
      <c r="W128" s="564"/>
      <c r="X128" s="564"/>
      <c r="Y128" s="564"/>
      <c r="Z128" s="564"/>
      <c r="AA128" s="564"/>
      <c r="AB128" s="564"/>
      <c r="AC128" s="564"/>
      <c r="AD128" s="564"/>
      <c r="AE128" s="564"/>
      <c r="AF128" s="564"/>
      <c r="AG128" s="564"/>
      <c r="AH128" s="564"/>
      <c r="AL128" s="564"/>
      <c r="AM128" s="564"/>
      <c r="AN128" s="564"/>
      <c r="AO128" s="564"/>
      <c r="AP128" s="564"/>
      <c r="AQ128" s="564"/>
      <c r="AR128" s="564"/>
      <c r="AS128" s="564"/>
    </row>
    <row r="129" spans="20:45" x14ac:dyDescent="0.25">
      <c r="T129" s="564"/>
      <c r="U129" s="564"/>
      <c r="V129" s="564"/>
      <c r="W129" s="564"/>
      <c r="X129" s="564"/>
      <c r="Y129" s="564"/>
      <c r="Z129" s="564"/>
      <c r="AA129" s="564"/>
      <c r="AB129" s="564"/>
      <c r="AC129" s="564"/>
      <c r="AD129" s="564"/>
      <c r="AE129" s="564"/>
      <c r="AF129" s="564"/>
      <c r="AG129" s="564"/>
      <c r="AH129" s="564"/>
      <c r="AL129" s="564"/>
      <c r="AM129" s="564"/>
      <c r="AN129" s="564"/>
      <c r="AO129" s="564"/>
      <c r="AP129" s="564"/>
      <c r="AQ129" s="564"/>
      <c r="AR129" s="564"/>
      <c r="AS129" s="564"/>
    </row>
    <row r="130" spans="20:45" x14ac:dyDescent="0.25">
      <c r="T130" s="564"/>
      <c r="U130" s="564"/>
      <c r="V130" s="564"/>
      <c r="W130" s="564"/>
      <c r="X130" s="564"/>
      <c r="Y130" s="564"/>
      <c r="Z130" s="564"/>
      <c r="AA130" s="564"/>
      <c r="AB130" s="564"/>
      <c r="AC130" s="564"/>
      <c r="AD130" s="564"/>
      <c r="AE130" s="564"/>
      <c r="AF130" s="564"/>
      <c r="AG130" s="564"/>
      <c r="AH130" s="564"/>
      <c r="AL130" s="564"/>
      <c r="AM130" s="564"/>
      <c r="AN130" s="564"/>
      <c r="AO130" s="564"/>
      <c r="AP130" s="564"/>
      <c r="AQ130" s="564"/>
      <c r="AR130" s="564"/>
      <c r="AS130" s="564"/>
    </row>
    <row r="131" spans="20:45" x14ac:dyDescent="0.25">
      <c r="T131" s="564"/>
      <c r="U131" s="564"/>
      <c r="V131" s="564"/>
      <c r="W131" s="564"/>
      <c r="X131" s="564"/>
      <c r="Y131" s="564"/>
      <c r="Z131" s="564"/>
      <c r="AA131" s="564"/>
      <c r="AB131" s="564"/>
      <c r="AC131" s="564"/>
      <c r="AD131" s="564"/>
      <c r="AE131" s="564"/>
      <c r="AF131" s="564"/>
      <c r="AG131" s="564"/>
      <c r="AH131" s="564"/>
      <c r="AL131" s="564"/>
      <c r="AM131" s="564"/>
      <c r="AN131" s="564"/>
      <c r="AO131" s="564"/>
      <c r="AP131" s="564"/>
      <c r="AQ131" s="564"/>
      <c r="AR131" s="564"/>
      <c r="AS131" s="564"/>
    </row>
    <row r="132" spans="20:45" x14ac:dyDescent="0.25">
      <c r="T132" s="564"/>
      <c r="U132" s="564"/>
      <c r="V132" s="564"/>
      <c r="W132" s="564"/>
      <c r="X132" s="564"/>
      <c r="Y132" s="564"/>
      <c r="Z132" s="564"/>
      <c r="AA132" s="564"/>
      <c r="AB132" s="564"/>
      <c r="AC132" s="564"/>
      <c r="AD132" s="564"/>
      <c r="AE132" s="564"/>
      <c r="AF132" s="564"/>
      <c r="AG132" s="564"/>
      <c r="AH132" s="564"/>
      <c r="AL132" s="564"/>
      <c r="AM132" s="564"/>
      <c r="AN132" s="564"/>
      <c r="AO132" s="564"/>
      <c r="AP132" s="564"/>
      <c r="AQ132" s="564"/>
      <c r="AR132" s="564"/>
      <c r="AS132" s="564"/>
    </row>
    <row r="133" spans="20:45" x14ac:dyDescent="0.25">
      <c r="T133" s="564"/>
      <c r="U133" s="564"/>
      <c r="V133" s="564"/>
      <c r="W133" s="564"/>
      <c r="X133" s="564"/>
      <c r="Y133" s="564"/>
      <c r="Z133" s="564"/>
      <c r="AA133" s="564"/>
      <c r="AB133" s="564"/>
      <c r="AC133" s="564"/>
      <c r="AD133" s="564"/>
      <c r="AE133" s="564"/>
      <c r="AF133" s="564"/>
      <c r="AG133" s="564"/>
      <c r="AH133" s="564"/>
      <c r="AL133" s="564"/>
      <c r="AM133" s="564"/>
      <c r="AN133" s="564"/>
      <c r="AO133" s="564"/>
      <c r="AP133" s="564"/>
      <c r="AQ133" s="564"/>
      <c r="AR133" s="564"/>
      <c r="AS133" s="564"/>
    </row>
    <row r="134" spans="20:45" x14ac:dyDescent="0.25">
      <c r="T134" s="564"/>
      <c r="U134" s="564"/>
      <c r="V134" s="564"/>
      <c r="W134" s="564"/>
      <c r="X134" s="564"/>
      <c r="Y134" s="564"/>
      <c r="Z134" s="564"/>
      <c r="AA134" s="564"/>
      <c r="AB134" s="564"/>
      <c r="AC134" s="564"/>
      <c r="AD134" s="564"/>
      <c r="AE134" s="564"/>
      <c r="AF134" s="564"/>
      <c r="AG134" s="564"/>
      <c r="AH134" s="564"/>
      <c r="AL134" s="564"/>
      <c r="AM134" s="564"/>
      <c r="AN134" s="564"/>
      <c r="AO134" s="564"/>
      <c r="AP134" s="564"/>
      <c r="AQ134" s="564"/>
      <c r="AR134" s="564"/>
      <c r="AS134" s="564"/>
    </row>
    <row r="135" spans="20:45" x14ac:dyDescent="0.25">
      <c r="T135" s="564"/>
      <c r="U135" s="564"/>
      <c r="V135" s="564"/>
      <c r="W135" s="564"/>
      <c r="X135" s="564"/>
      <c r="Y135" s="564"/>
      <c r="Z135" s="564"/>
      <c r="AA135" s="564"/>
      <c r="AB135" s="564"/>
      <c r="AC135" s="564"/>
      <c r="AD135" s="564"/>
      <c r="AE135" s="564"/>
      <c r="AF135" s="564"/>
      <c r="AG135" s="564"/>
      <c r="AH135" s="564"/>
      <c r="AL135" s="564"/>
      <c r="AM135" s="564"/>
      <c r="AN135" s="564"/>
      <c r="AO135" s="564"/>
      <c r="AP135" s="564"/>
      <c r="AQ135" s="564"/>
      <c r="AR135" s="564"/>
      <c r="AS135" s="564"/>
    </row>
    <row r="136" spans="20:45" x14ac:dyDescent="0.25">
      <c r="T136" s="564"/>
      <c r="U136" s="564"/>
      <c r="V136" s="564"/>
      <c r="W136" s="564"/>
      <c r="X136" s="564"/>
      <c r="Y136" s="564"/>
      <c r="Z136" s="564"/>
      <c r="AA136" s="564"/>
      <c r="AB136" s="564"/>
      <c r="AC136" s="564"/>
      <c r="AD136" s="564"/>
      <c r="AE136" s="564"/>
      <c r="AF136" s="564"/>
      <c r="AG136" s="564"/>
      <c r="AH136" s="564"/>
      <c r="AL136" s="564"/>
      <c r="AM136" s="564"/>
      <c r="AN136" s="564"/>
      <c r="AO136" s="564"/>
      <c r="AP136" s="564"/>
      <c r="AQ136" s="564"/>
      <c r="AR136" s="564"/>
      <c r="AS136" s="564"/>
    </row>
    <row r="137" spans="20:45" x14ac:dyDescent="0.25">
      <c r="T137" s="564"/>
      <c r="U137" s="564"/>
      <c r="V137" s="564"/>
      <c r="W137" s="564"/>
      <c r="X137" s="564"/>
      <c r="Y137" s="564"/>
      <c r="Z137" s="564"/>
      <c r="AA137" s="564"/>
      <c r="AB137" s="564"/>
      <c r="AC137" s="564"/>
      <c r="AD137" s="564"/>
      <c r="AE137" s="564"/>
      <c r="AF137" s="564"/>
      <c r="AG137" s="564"/>
      <c r="AH137" s="564"/>
      <c r="AL137" s="564"/>
      <c r="AM137" s="564"/>
      <c r="AN137" s="564"/>
      <c r="AO137" s="564"/>
      <c r="AP137" s="564"/>
      <c r="AQ137" s="564"/>
      <c r="AR137" s="564"/>
      <c r="AS137" s="564"/>
    </row>
    <row r="138" spans="20:45" x14ac:dyDescent="0.25">
      <c r="T138" s="564"/>
      <c r="U138" s="564"/>
      <c r="V138" s="564"/>
      <c r="W138" s="564"/>
      <c r="X138" s="564"/>
      <c r="Y138" s="564"/>
      <c r="Z138" s="564"/>
      <c r="AA138" s="564"/>
      <c r="AB138" s="564"/>
      <c r="AC138" s="564"/>
      <c r="AD138" s="564"/>
      <c r="AE138" s="564"/>
      <c r="AF138" s="564"/>
      <c r="AG138" s="564"/>
      <c r="AH138" s="564"/>
      <c r="AL138" s="564"/>
      <c r="AM138" s="564"/>
      <c r="AN138" s="564"/>
      <c r="AO138" s="564"/>
      <c r="AP138" s="564"/>
      <c r="AQ138" s="564"/>
      <c r="AR138" s="564"/>
      <c r="AS138" s="564"/>
    </row>
    <row r="139" spans="20:45" x14ac:dyDescent="0.25">
      <c r="T139" s="564"/>
      <c r="U139" s="564"/>
      <c r="V139" s="564"/>
      <c r="W139" s="564"/>
      <c r="X139" s="564"/>
      <c r="Y139" s="564"/>
      <c r="Z139" s="564"/>
      <c r="AA139" s="564"/>
      <c r="AB139" s="564"/>
      <c r="AC139" s="564"/>
      <c r="AD139" s="564"/>
      <c r="AE139" s="564"/>
      <c r="AF139" s="564"/>
      <c r="AG139" s="564"/>
      <c r="AH139" s="564"/>
      <c r="AL139" s="564"/>
      <c r="AM139" s="564"/>
      <c r="AN139" s="564"/>
      <c r="AO139" s="564"/>
      <c r="AP139" s="564"/>
      <c r="AQ139" s="564"/>
      <c r="AR139" s="564"/>
      <c r="AS139" s="564"/>
    </row>
    <row r="140" spans="20:45" x14ac:dyDescent="0.25">
      <c r="T140" s="564"/>
      <c r="U140" s="564"/>
      <c r="V140" s="564"/>
      <c r="W140" s="564"/>
      <c r="X140" s="564"/>
      <c r="Y140" s="564"/>
      <c r="Z140" s="564"/>
      <c r="AA140" s="564"/>
      <c r="AB140" s="564"/>
      <c r="AC140" s="564"/>
      <c r="AD140" s="564"/>
      <c r="AE140" s="564"/>
      <c r="AF140" s="564"/>
      <c r="AG140" s="564"/>
      <c r="AH140" s="564"/>
      <c r="AL140" s="564"/>
      <c r="AM140" s="564"/>
      <c r="AN140" s="564"/>
      <c r="AO140" s="564"/>
      <c r="AP140" s="564"/>
      <c r="AQ140" s="564"/>
      <c r="AR140" s="564"/>
      <c r="AS140" s="564"/>
    </row>
  </sheetData>
  <mergeCells count="1">
    <mergeCell ref="A4:C4"/>
  </mergeCells>
  <phoneticPr fontId="72" type="noConversion"/>
  <conditionalFormatting sqref="G50:I50 G34:I34 G36:I36 G22:I22 G24:I24 G26:I26 G28:I28 G30:I30 G32:I32 H21 G38:I38 G40:I40 G42:I42 G44:I44 G46:I46 G48:I48 H7 H9 H11 H13 H15 H17 H19">
    <cfRule type="expression" dxfId="534" priority="5" stopIfTrue="1">
      <formula>AND($E7&lt;9,$C7&gt;0)</formula>
    </cfRule>
  </conditionalFormatting>
  <conditionalFormatting sqref="I23 I43 K33 I31 K41 I51 I39 K49 I47 K10 M29 M45 I27 K25 I35 I8 I12 I16 I20 K18 M14">
    <cfRule type="expression" dxfId="533" priority="6" stopIfTrue="1">
      <formula>AND($O$1="CU",I8="Umpire")</formula>
    </cfRule>
    <cfRule type="expression" dxfId="532" priority="7" stopIfTrue="1">
      <formula>AND($O$1="CU",I8&lt;&gt;"Umpire",J8&lt;&gt;"")</formula>
    </cfRule>
    <cfRule type="expression" dxfId="531" priority="8" stopIfTrue="1">
      <formula>AND($O$1="CU",I8&lt;&gt;"Umpire")</formula>
    </cfRule>
  </conditionalFormatting>
  <conditionalFormatting sqref="E36 E30 E28 E26 E24 E22 E52 E50 E32 E48 E46 E44 E42 E40 E38 E34">
    <cfRule type="expression" dxfId="530" priority="9" stopIfTrue="1">
      <formula>AND($E22&lt;9,$C22&gt;0)</formula>
    </cfRule>
  </conditionalFormatting>
  <conditionalFormatting sqref="F38 F40 F42 F44 F46 F48 F50 F36 F22 F24 F26 F28 F30 F32 F34">
    <cfRule type="cellIs" dxfId="529" priority="10" stopIfTrue="1" operator="equal">
      <formula>"Bye"</formula>
    </cfRule>
    <cfRule type="expression" dxfId="528" priority="11" stopIfTrue="1">
      <formula>AND($E22&lt;9,$C22&gt;0)</formula>
    </cfRule>
  </conditionalFormatting>
  <conditionalFormatting sqref="M10 M18 O45 M41 M49 O14 O29 M25 M33 K8 K12 K16 K20 K39 K43 K47 K51 K23 K27 K31 K35">
    <cfRule type="expression" dxfId="527" priority="12" stopIfTrue="1">
      <formula>J8="as"</formula>
    </cfRule>
    <cfRule type="expression" dxfId="526" priority="13" stopIfTrue="1">
      <formula>J8="bs"</formula>
    </cfRule>
  </conditionalFormatting>
  <conditionalFormatting sqref="B40 B42 B44 B46 B48 B50 B52 B24 B26 B28 B30 B32 B34 B36 B38 B22">
    <cfRule type="cellIs" dxfId="525" priority="14" stopIfTrue="1" operator="equal">
      <formula>"QA"</formula>
    </cfRule>
    <cfRule type="cellIs" dxfId="524" priority="15" stopIfTrue="1" operator="equal">
      <formula>"DA"</formula>
    </cfRule>
  </conditionalFormatting>
  <conditionalFormatting sqref="R62 J8 J12 J16 J20 N14 L10 L18">
    <cfRule type="expression" dxfId="523" priority="16" stopIfTrue="1">
      <formula>$O$1="CU"</formula>
    </cfRule>
  </conditionalFormatting>
  <conditionalFormatting sqref="O16">
    <cfRule type="expression" dxfId="522" priority="2" stopIfTrue="1">
      <formula>AND($O$1="CU",O16="Umpire")</formula>
    </cfRule>
    <cfRule type="expression" dxfId="521" priority="3" stopIfTrue="1">
      <formula>AND($O$1="CU",O16&lt;&gt;"Umpire",P16&lt;&gt;"")</formula>
    </cfRule>
    <cfRule type="expression" dxfId="520" priority="4" stopIfTrue="1">
      <formula>AND($O$1="CU",O16&lt;&gt;"Umpire")</formula>
    </cfRule>
  </conditionalFormatting>
  <conditionalFormatting sqref="G7 G9 G11 G13 G15 G17 G19 G21">
    <cfRule type="expression" dxfId="519" priority="1" stopIfTrue="1">
      <formula>AND($E7&lt;9,$C7&gt;0)</formula>
    </cfRule>
  </conditionalFormatting>
  <dataValidations count="1">
    <dataValidation type="list" allowBlank="1" showInputMessage="1" sqref="I23 I39 I27 I35 I43 I31 I51 I47 K49 K41 M45 K33 K25 M29 I16 K18 K10 I20 I12 I8 M14 O16" xr:uid="{1D69F562-230A-430C-9742-78BCE07978FD}">
      <formula1>$U$7:$U$16</formula1>
    </dataValidation>
  </dataValidations>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94913"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294914"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837A3-BCAB-4F86-A8BB-941006C57BD9}">
  <sheetPr codeName="Sheet41">
    <tabColor indexed="17"/>
    <pageSetUpPr fitToPage="1"/>
  </sheetPr>
  <dimension ref="A1:U81"/>
  <sheetViews>
    <sheetView showGridLines="0" showZeros="0" workbookViewId="0">
      <selection activeCell="F43" sqref="F43"/>
    </sheetView>
  </sheetViews>
  <sheetFormatPr defaultRowHeight="13.2" x14ac:dyDescent="0.25"/>
  <cols>
    <col min="1" max="2" width="3.33203125" customWidth="1"/>
    <col min="3" max="3" width="4.6640625" customWidth="1"/>
    <col min="4" max="4" width="2.88671875" customWidth="1"/>
    <col min="5" max="5" width="5.6640625" customWidth="1"/>
    <col min="6" max="6" width="12.6640625" customWidth="1"/>
    <col min="7" max="7" width="2.6640625" customWidth="1"/>
    <col min="8" max="8" width="6.5546875" customWidth="1"/>
    <col min="9" max="9" width="5.88671875" customWidth="1"/>
    <col min="10" max="10" width="1.6640625" style="134" customWidth="1"/>
    <col min="11" max="11" width="10.6640625" customWidth="1"/>
    <col min="12" max="12" width="1.6640625" style="134" customWidth="1"/>
    <col min="13" max="13" width="10.6640625" customWidth="1"/>
    <col min="14" max="14" width="1.6640625" style="135" customWidth="1"/>
    <col min="15" max="15" width="10.6640625" customWidth="1"/>
    <col min="16" max="16" width="1.6640625" style="134" customWidth="1"/>
    <col min="17" max="17" width="10.6640625" customWidth="1"/>
    <col min="18" max="18" width="1.6640625" style="135" customWidth="1"/>
    <col min="20" max="20" width="8.6640625" customWidth="1"/>
    <col min="21" max="21" width="8.88671875" hidden="1" customWidth="1"/>
    <col min="22" max="22" width="5.6640625" customWidth="1"/>
  </cols>
  <sheetData>
    <row r="1" spans="1:21" s="136" customFormat="1" ht="21.75" customHeight="1" x14ac:dyDescent="0.4">
      <c r="A1" s="93" t="str">
        <f>Altalanos!$A$6</f>
        <v xml:space="preserve">Diákolimpia Tolna megye - Paks </v>
      </c>
      <c r="B1" s="138"/>
      <c r="I1" s="389"/>
      <c r="J1" s="137"/>
      <c r="K1" s="302" t="s">
        <v>145</v>
      </c>
      <c r="L1" s="302"/>
      <c r="M1" s="303"/>
      <c r="N1" s="137"/>
      <c r="O1" s="137"/>
      <c r="P1" s="137"/>
      <c r="R1" s="137"/>
    </row>
    <row r="2" spans="1:21" s="108" customFormat="1" x14ac:dyDescent="0.25">
      <c r="A2" s="478" t="s">
        <v>122</v>
      </c>
      <c r="B2" s="96"/>
      <c r="C2" s="96"/>
      <c r="D2" s="96"/>
      <c r="E2" s="96"/>
      <c r="F2" s="96">
        <f>Altalanos!$A$8</f>
        <v>0</v>
      </c>
      <c r="G2" s="141"/>
      <c r="J2" s="135"/>
      <c r="K2" s="302"/>
      <c r="L2" s="302"/>
      <c r="M2" s="302"/>
      <c r="N2" s="135"/>
      <c r="P2" s="135"/>
      <c r="R2" s="135"/>
    </row>
    <row r="3" spans="1:21" s="19" customFormat="1" ht="10.5" customHeight="1" x14ac:dyDescent="0.25">
      <c r="A3" s="54" t="s">
        <v>82</v>
      </c>
      <c r="B3" s="54"/>
      <c r="C3" s="54"/>
      <c r="D3" s="54"/>
      <c r="E3" s="54"/>
      <c r="F3" s="54"/>
      <c r="G3" s="54" t="s">
        <v>79</v>
      </c>
      <c r="H3" s="54"/>
      <c r="I3" s="54"/>
      <c r="J3" s="304"/>
      <c r="K3" s="55" t="s">
        <v>87</v>
      </c>
      <c r="L3" s="144"/>
      <c r="M3" s="88"/>
      <c r="N3" s="304"/>
      <c r="O3" s="54"/>
      <c r="P3" s="304"/>
      <c r="Q3" s="54"/>
      <c r="R3" s="305" t="s">
        <v>88</v>
      </c>
    </row>
    <row r="4" spans="1:21" s="31" customFormat="1" ht="11.25" customHeight="1" thickBot="1" x14ac:dyDescent="0.3">
      <c r="A4" s="821" t="str">
        <f>Altalanos!$A$10</f>
        <v>2025.04.28-29</v>
      </c>
      <c r="B4" s="821"/>
      <c r="C4" s="821"/>
      <c r="D4" s="145"/>
      <c r="E4" s="437"/>
      <c r="F4" s="145"/>
      <c r="G4" s="146" t="str">
        <f>Altalanos!$C$10</f>
        <v>Paks</v>
      </c>
      <c r="H4" s="306"/>
      <c r="I4" s="145"/>
      <c r="J4" s="307"/>
      <c r="K4" s="148"/>
      <c r="L4" s="147"/>
      <c r="M4" s="104"/>
      <c r="N4" s="307"/>
      <c r="O4" s="145"/>
      <c r="P4" s="307"/>
      <c r="Q4" s="145"/>
      <c r="R4" s="89" t="str">
        <f>Altalanos!$E$10</f>
        <v>Lakatosné Klopcsik Diana</v>
      </c>
    </row>
    <row r="5" spans="1:21" s="19" customFormat="1" ht="9.6" x14ac:dyDescent="0.25">
      <c r="A5" s="308"/>
      <c r="B5" s="57" t="s">
        <v>4</v>
      </c>
      <c r="C5" s="487" t="s">
        <v>148</v>
      </c>
      <c r="D5" s="57" t="s">
        <v>101</v>
      </c>
      <c r="E5" s="487" t="s">
        <v>91</v>
      </c>
      <c r="F5" s="67" t="s">
        <v>85</v>
      </c>
      <c r="G5" s="67" t="s">
        <v>86</v>
      </c>
      <c r="H5" s="67"/>
      <c r="I5" s="67" t="s">
        <v>90</v>
      </c>
      <c r="J5" s="67"/>
      <c r="K5" s="57" t="s">
        <v>102</v>
      </c>
      <c r="L5" s="309"/>
      <c r="M5" s="57" t="s">
        <v>129</v>
      </c>
      <c r="N5" s="309"/>
      <c r="O5" s="57" t="s">
        <v>146</v>
      </c>
      <c r="P5" s="309"/>
      <c r="Q5" s="57"/>
      <c r="R5" s="310"/>
    </row>
    <row r="6" spans="1:21" s="19" customFormat="1" ht="3.75" customHeight="1" thickBot="1" x14ac:dyDescent="0.3">
      <c r="A6" s="311"/>
      <c r="B6" s="99"/>
      <c r="C6" s="99"/>
      <c r="D6" s="99"/>
      <c r="E6" s="99"/>
      <c r="F6" s="22"/>
      <c r="G6" s="22"/>
      <c r="H6" s="101"/>
      <c r="I6" s="22"/>
      <c r="J6" s="122"/>
      <c r="K6" s="99"/>
      <c r="L6" s="122"/>
      <c r="M6" s="99"/>
      <c r="N6" s="122"/>
      <c r="O6" s="99"/>
      <c r="P6" s="122"/>
      <c r="Q6" s="99"/>
      <c r="R6" s="143"/>
    </row>
    <row r="7" spans="1:21" s="38" customFormat="1" ht="10.5" customHeight="1" x14ac:dyDescent="0.25">
      <c r="A7" s="312">
        <v>1</v>
      </c>
      <c r="B7" s="395" t="str">
        <f>IF($D7="","",VLOOKUP($D7,#REF!,14))</f>
        <v/>
      </c>
      <c r="C7" s="395" t="str">
        <f>IF($D7="","",VLOOKUP($D7,#REF!,15))</f>
        <v/>
      </c>
      <c r="D7" s="164"/>
      <c r="E7" s="694" t="str">
        <f>UPPER(IF($D7="","",VLOOKUP($D7,#REF!,5)))</f>
        <v/>
      </c>
      <c r="F7" s="797" t="s">
        <v>265</v>
      </c>
      <c r="G7" s="797" t="s">
        <v>237</v>
      </c>
      <c r="H7" s="696"/>
      <c r="I7" s="695" t="str">
        <f>IF($D7="","",VLOOKUP($D7,#REF!,4))</f>
        <v/>
      </c>
      <c r="J7" s="314"/>
      <c r="K7" s="168"/>
      <c r="L7" s="170"/>
      <c r="M7" s="168"/>
      <c r="N7" s="170"/>
      <c r="O7" s="168"/>
      <c r="P7" s="170"/>
      <c r="Q7" s="168"/>
      <c r="R7" s="171"/>
      <c r="S7" s="174"/>
      <c r="U7" s="175" t="str">
        <f>Birók!P21</f>
        <v>Bíró</v>
      </c>
    </row>
    <row r="8" spans="1:21" s="38" customFormat="1" ht="9.6" customHeight="1" x14ac:dyDescent="0.25">
      <c r="A8" s="286"/>
      <c r="B8" s="315"/>
      <c r="C8" s="315"/>
      <c r="D8" s="315"/>
      <c r="E8" s="694" t="str">
        <f>UPPER(IF($D7="","",VLOOKUP($D7,#REF!,11)))</f>
        <v/>
      </c>
      <c r="F8" s="695" t="str">
        <f>UPPER(IF($D7="","",VLOOKUP($D7,#REF!,8)))</f>
        <v/>
      </c>
      <c r="G8" s="695" t="str">
        <f>IF($D7="","",VLOOKUP($D7,#REF!,9))</f>
        <v/>
      </c>
      <c r="H8" s="696"/>
      <c r="I8" s="695" t="str">
        <f>IF($D7="","",VLOOKUP($D7,#REF!,10))</f>
        <v/>
      </c>
      <c r="J8" s="316"/>
      <c r="K8" s="161" t="str">
        <f>IF(J8="a",F7,IF(J8="b",F9,""))</f>
        <v/>
      </c>
      <c r="L8" s="170"/>
      <c r="M8" s="168"/>
      <c r="N8" s="170"/>
      <c r="O8" s="168"/>
      <c r="P8" s="170"/>
      <c r="Q8" s="168"/>
      <c r="R8" s="171"/>
      <c r="S8" s="174"/>
      <c r="U8" s="183" t="str">
        <f>Birók!P22</f>
        <v xml:space="preserve">T Lisztmajer </v>
      </c>
    </row>
    <row r="9" spans="1:21" s="38" customFormat="1" ht="9.6" customHeight="1" x14ac:dyDescent="0.25">
      <c r="A9" s="286"/>
      <c r="B9" s="177"/>
      <c r="C9" s="177"/>
      <c r="D9" s="177"/>
      <c r="E9" s="177"/>
      <c r="F9" s="163"/>
      <c r="G9" s="163"/>
      <c r="H9" s="101"/>
      <c r="I9" s="163"/>
      <c r="J9" s="317"/>
      <c r="K9" s="318" t="str">
        <f>UPPER(IF(OR(J10="a",J10="as"),F7,IF(OR(J10="b",J10="bs"),F11,)))</f>
        <v/>
      </c>
      <c r="L9" s="319"/>
      <c r="M9" s="168"/>
      <c r="N9" s="170"/>
      <c r="O9" s="168"/>
      <c r="P9" s="170"/>
      <c r="Q9" s="168"/>
      <c r="R9" s="171"/>
      <c r="S9" s="174"/>
      <c r="U9" s="183" t="str">
        <f>Birók!P23</f>
        <v xml:space="preserve">P Lisztmajer </v>
      </c>
    </row>
    <row r="10" spans="1:21" s="38" customFormat="1" ht="9.6" customHeight="1" x14ac:dyDescent="0.25">
      <c r="A10" s="286"/>
      <c r="B10" s="177"/>
      <c r="C10" s="177"/>
      <c r="D10" s="177"/>
      <c r="E10" s="505"/>
      <c r="F10" s="163" t="s">
        <v>304</v>
      </c>
      <c r="G10" s="163" t="s">
        <v>266</v>
      </c>
      <c r="H10" s="507"/>
      <c r="I10" s="495" t="s">
        <v>0</v>
      </c>
      <c r="J10" s="189"/>
      <c r="K10" s="320" t="str">
        <f>UPPER(IF(OR(J10="a",J10="as"),F8,IF(OR(J10="b",J10="bs"),F12,)))</f>
        <v/>
      </c>
      <c r="L10" s="321"/>
      <c r="M10" s="168"/>
      <c r="N10" s="170"/>
      <c r="O10" s="168"/>
      <c r="P10" s="170"/>
      <c r="Q10" s="168"/>
      <c r="R10" s="171"/>
      <c r="S10" s="174"/>
      <c r="U10" s="183" t="str">
        <f>Birók!P24</f>
        <v xml:space="preserve">N Németh </v>
      </c>
    </row>
    <row r="11" spans="1:21" s="38" customFormat="1" ht="9.6" customHeight="1" x14ac:dyDescent="0.25">
      <c r="A11" s="286">
        <v>2</v>
      </c>
      <c r="B11" s="395" t="str">
        <f>IF($D11="","",VLOOKUP($D11,#REF!,14))</f>
        <v/>
      </c>
      <c r="C11" s="395" t="str">
        <f>IF($D11="","",VLOOKUP($D11,#REF!,15))</f>
        <v/>
      </c>
      <c r="D11" s="164"/>
      <c r="E11" s="503" t="str">
        <f>UPPER(IF($D11="","",VLOOKUP($D11,#REF!,5)))</f>
        <v/>
      </c>
      <c r="F11" s="796" t="s">
        <v>305</v>
      </c>
      <c r="G11" s="796" t="s">
        <v>267</v>
      </c>
      <c r="H11" s="504"/>
      <c r="I11" s="492" t="str">
        <f>IF($D11="","",VLOOKUP($D11,#REF!,4))</f>
        <v/>
      </c>
      <c r="J11" s="322"/>
      <c r="K11" s="168"/>
      <c r="L11" s="323"/>
      <c r="M11" s="206"/>
      <c r="N11" s="319"/>
      <c r="O11" s="168"/>
      <c r="P11" s="170"/>
      <c r="Q11" s="168"/>
      <c r="R11" s="171"/>
      <c r="S11" s="174"/>
      <c r="U11" s="183" t="str">
        <f>Birók!P25</f>
        <v xml:space="preserve">D Gerzsei </v>
      </c>
    </row>
    <row r="12" spans="1:21" s="38" customFormat="1" ht="9.6" customHeight="1" x14ac:dyDescent="0.25">
      <c r="A12" s="286"/>
      <c r="B12" s="315"/>
      <c r="C12" s="315"/>
      <c r="D12" s="315"/>
      <c r="E12" s="503" t="str">
        <f>UPPER(IF($D11="","",VLOOKUP($D11,#REF!,11)))</f>
        <v/>
      </c>
      <c r="F12" s="492" t="str">
        <f>UPPER(IF($D11="","",VLOOKUP($D11,#REF!,8)))</f>
        <v/>
      </c>
      <c r="G12" s="492" t="str">
        <f>IF($D11="","",VLOOKUP($D11,#REF!,9))</f>
        <v/>
      </c>
      <c r="H12" s="504"/>
      <c r="I12" s="492" t="str">
        <f>IF($D11="","",VLOOKUP($D11,#REF!,10))</f>
        <v/>
      </c>
      <c r="J12" s="316"/>
      <c r="K12" s="168"/>
      <c r="L12" s="323"/>
      <c r="M12" s="290"/>
      <c r="N12" s="324"/>
      <c r="O12" s="168"/>
      <c r="P12" s="170"/>
      <c r="Q12" s="168"/>
      <c r="R12" s="171"/>
      <c r="S12" s="174"/>
      <c r="U12" s="183" t="str">
        <f>Birók!P26</f>
        <v>G Rosta</v>
      </c>
    </row>
    <row r="13" spans="1:21" s="38" customFormat="1" ht="9.6" customHeight="1" x14ac:dyDescent="0.25">
      <c r="A13" s="286"/>
      <c r="B13" s="177"/>
      <c r="C13" s="177"/>
      <c r="D13" s="187"/>
      <c r="E13" s="505"/>
      <c r="F13" s="506"/>
      <c r="G13" s="506"/>
      <c r="H13" s="507"/>
      <c r="I13" s="506"/>
      <c r="J13" s="325"/>
      <c r="K13" s="168"/>
      <c r="L13" s="317"/>
      <c r="M13" s="318" t="str">
        <f>UPPER(IF(OR(L14="a",L14="as"),K9,IF(OR(L14="b",L14="bs"),K17,)))</f>
        <v/>
      </c>
      <c r="N13" s="170"/>
      <c r="O13" s="168"/>
      <c r="P13" s="170"/>
      <c r="Q13" s="168"/>
      <c r="R13" s="171"/>
      <c r="S13" s="174"/>
      <c r="U13" s="183" t="str">
        <f>Birók!P27</f>
        <v>A Korpácsi</v>
      </c>
    </row>
    <row r="14" spans="1:21" s="38" customFormat="1" ht="9.6" customHeight="1" x14ac:dyDescent="0.25">
      <c r="A14" s="286"/>
      <c r="B14" s="177"/>
      <c r="C14" s="177"/>
      <c r="D14" s="187"/>
      <c r="E14" s="505"/>
      <c r="F14" s="506"/>
      <c r="G14" s="506"/>
      <c r="H14" s="507"/>
      <c r="I14" s="506"/>
      <c r="J14" s="325"/>
      <c r="K14" s="180" t="s">
        <v>0</v>
      </c>
      <c r="L14" s="189"/>
      <c r="M14" s="320" t="str">
        <f>UPPER(IF(OR(L14="a",L14="as"),K10,IF(OR(L14="b",L14="bs"),K18,)))</f>
        <v/>
      </c>
      <c r="N14" s="321"/>
      <c r="O14" s="168"/>
      <c r="P14" s="170"/>
      <c r="Q14" s="168"/>
      <c r="R14" s="171"/>
      <c r="S14" s="174"/>
      <c r="U14" s="183" t="str">
        <f>Birók!P28</f>
        <v xml:space="preserve">L Gáspár </v>
      </c>
    </row>
    <row r="15" spans="1:21" s="38" customFormat="1" ht="9.6" customHeight="1" x14ac:dyDescent="0.25">
      <c r="A15" s="326">
        <v>3</v>
      </c>
      <c r="B15" s="395" t="str">
        <f>IF($D15="","",VLOOKUP($D15,#REF!,14))</f>
        <v/>
      </c>
      <c r="C15" s="395" t="str">
        <f>IF($D15="","",VLOOKUP($D15,#REF!,15))</f>
        <v/>
      </c>
      <c r="D15" s="164"/>
      <c r="E15" s="503" t="str">
        <f>UPPER(IF($D15="","",VLOOKUP($D15,#REF!,5)))</f>
        <v/>
      </c>
      <c r="F15" s="796" t="s">
        <v>306</v>
      </c>
      <c r="G15" s="796" t="s">
        <v>268</v>
      </c>
      <c r="H15" s="504"/>
      <c r="I15" s="492" t="str">
        <f>IF($D15="","",VLOOKUP($D15,#REF!,4))</f>
        <v/>
      </c>
      <c r="J15" s="314"/>
      <c r="K15" s="168"/>
      <c r="L15" s="323"/>
      <c r="M15" s="168"/>
      <c r="N15" s="323"/>
      <c r="O15" s="206"/>
      <c r="P15" s="170"/>
      <c r="Q15" s="168"/>
      <c r="R15" s="171"/>
      <c r="S15" s="174"/>
      <c r="U15" s="183" t="str">
        <f>Birók!P29</f>
        <v xml:space="preserve"> </v>
      </c>
    </row>
    <row r="16" spans="1:21" s="38" customFormat="1" ht="9.6" customHeight="1" thickBot="1" x14ac:dyDescent="0.3">
      <c r="A16" s="286"/>
      <c r="B16" s="315"/>
      <c r="C16" s="315"/>
      <c r="D16" s="315"/>
      <c r="E16" s="503" t="str">
        <f>UPPER(IF($D15="","",VLOOKUP($D15,#REF!,11)))</f>
        <v/>
      </c>
      <c r="F16" s="492" t="str">
        <f>UPPER(IF($D15="","",VLOOKUP($D15,#REF!,8)))</f>
        <v/>
      </c>
      <c r="G16" s="492" t="str">
        <f>IF($D15="","",VLOOKUP($D15,#REF!,9))</f>
        <v/>
      </c>
      <c r="H16" s="504"/>
      <c r="I16" s="492" t="str">
        <f>IF($D15="","",VLOOKUP($D15,#REF!,10))</f>
        <v/>
      </c>
      <c r="J16" s="316"/>
      <c r="K16" s="161" t="str">
        <f>IF(J16="a",F15,IF(J16="b",F17,""))</f>
        <v/>
      </c>
      <c r="L16" s="323"/>
      <c r="M16" s="168"/>
      <c r="N16" s="323"/>
      <c r="O16" s="168"/>
      <c r="P16" s="170"/>
      <c r="Q16" s="168"/>
      <c r="R16" s="171"/>
      <c r="S16" s="174"/>
      <c r="U16" s="198" t="str">
        <f>Birók!P30</f>
        <v>Egyik sem</v>
      </c>
    </row>
    <row r="17" spans="1:19" s="38" customFormat="1" ht="9.6" customHeight="1" x14ac:dyDescent="0.25">
      <c r="A17" s="286"/>
      <c r="B17" s="177"/>
      <c r="C17" s="177"/>
      <c r="D17" s="187"/>
      <c r="E17" s="505"/>
      <c r="F17" s="506"/>
      <c r="G17" s="506"/>
      <c r="H17" s="507"/>
      <c r="I17" s="506"/>
      <c r="J17" s="317"/>
      <c r="K17" s="318" t="str">
        <f>UPPER(IF(OR(J18="a",J18="as"),F15,IF(OR(J18="b",J18="bs"),F19,)))</f>
        <v/>
      </c>
      <c r="L17" s="327"/>
      <c r="M17" s="168"/>
      <c r="N17" s="323"/>
      <c r="O17" s="168"/>
      <c r="P17" s="170"/>
      <c r="Q17" s="168"/>
      <c r="R17" s="171"/>
      <c r="S17" s="174"/>
    </row>
    <row r="18" spans="1:19" s="38" customFormat="1" ht="9.6" customHeight="1" x14ac:dyDescent="0.25">
      <c r="A18" s="286"/>
      <c r="B18" s="177"/>
      <c r="C18" s="177"/>
      <c r="D18" s="187"/>
      <c r="E18" s="505"/>
      <c r="F18" s="506"/>
      <c r="G18" s="506"/>
      <c r="H18" s="507"/>
      <c r="I18" s="495" t="s">
        <v>0</v>
      </c>
      <c r="J18" s="189"/>
      <c r="K18" s="320" t="str">
        <f>UPPER(IF(OR(J18="a",J18="as"),F16,IF(OR(J18="b",J18="bs"),F20,)))</f>
        <v/>
      </c>
      <c r="L18" s="316"/>
      <c r="M18" s="168"/>
      <c r="N18" s="323"/>
      <c r="O18" s="168"/>
      <c r="P18" s="170"/>
      <c r="Q18" s="168"/>
      <c r="R18" s="171"/>
      <c r="S18" s="174"/>
    </row>
    <row r="19" spans="1:19" s="38" customFormat="1" ht="9.6" customHeight="1" x14ac:dyDescent="0.25">
      <c r="A19" s="286">
        <v>4</v>
      </c>
      <c r="B19" s="395" t="str">
        <f>IF($D19="","",VLOOKUP($D19,#REF!,14))</f>
        <v/>
      </c>
      <c r="C19" s="395" t="str">
        <f>IF($D19="","",VLOOKUP($D19,#REF!,15))</f>
        <v/>
      </c>
      <c r="D19" s="164"/>
      <c r="E19" s="503" t="str">
        <f>UPPER(IF($D19="","",VLOOKUP($D19,#REF!,5)))</f>
        <v/>
      </c>
      <c r="F19" s="796" t="s">
        <v>307</v>
      </c>
      <c r="G19" s="796" t="s">
        <v>269</v>
      </c>
      <c r="H19" s="504"/>
      <c r="I19" s="492" t="str">
        <f>IF($D19="","",VLOOKUP($D19,#REF!,4))</f>
        <v/>
      </c>
      <c r="J19" s="322"/>
      <c r="K19" s="168"/>
      <c r="L19" s="170"/>
      <c r="M19" s="206"/>
      <c r="N19" s="327"/>
      <c r="O19" s="168"/>
      <c r="P19" s="170"/>
      <c r="Q19" s="168"/>
      <c r="R19" s="171"/>
      <c r="S19" s="174"/>
    </row>
    <row r="20" spans="1:19" s="38" customFormat="1" ht="9.6" customHeight="1" x14ac:dyDescent="0.25">
      <c r="A20" s="286"/>
      <c r="B20" s="315"/>
      <c r="C20" s="315"/>
      <c r="D20" s="315"/>
      <c r="E20" s="503" t="str">
        <f>UPPER(IF($D19="","",VLOOKUP($D19,#REF!,11)))</f>
        <v/>
      </c>
      <c r="F20" s="492" t="str">
        <f>UPPER(IF($D19="","",VLOOKUP($D19,#REF!,8)))</f>
        <v/>
      </c>
      <c r="G20" s="492" t="str">
        <f>IF($D19="","",VLOOKUP($D19,#REF!,9))</f>
        <v/>
      </c>
      <c r="H20" s="504"/>
      <c r="I20" s="492" t="str">
        <f>IF($D19="","",VLOOKUP($D19,#REF!,10))</f>
        <v/>
      </c>
      <c r="J20" s="316"/>
      <c r="K20" s="168"/>
      <c r="L20" s="170"/>
      <c r="M20" s="290"/>
      <c r="N20" s="328"/>
      <c r="O20" s="168"/>
      <c r="P20" s="170"/>
      <c r="Q20" s="168"/>
      <c r="R20" s="171"/>
      <c r="S20" s="174"/>
    </row>
    <row r="21" spans="1:19" s="38" customFormat="1" ht="9.6" customHeight="1" x14ac:dyDescent="0.25">
      <c r="A21" s="286"/>
      <c r="B21" s="177"/>
      <c r="C21" s="177"/>
      <c r="D21" s="177"/>
      <c r="E21" s="505"/>
      <c r="F21" s="506"/>
      <c r="G21" s="506"/>
      <c r="H21" s="507"/>
      <c r="I21" s="506"/>
      <c r="J21" s="325"/>
      <c r="K21" s="168"/>
      <c r="L21" s="170"/>
      <c r="M21" s="168"/>
      <c r="N21" s="317"/>
      <c r="O21" s="318" t="str">
        <f>UPPER(IF(OR(N22="a",N22="as"),M13,IF(OR(N22="b",N22="bs"),M29,)))</f>
        <v/>
      </c>
      <c r="P21" s="170"/>
      <c r="Q21" s="168"/>
      <c r="R21" s="171"/>
      <c r="S21" s="174"/>
    </row>
    <row r="22" spans="1:19" s="38" customFormat="1" ht="9.6" customHeight="1" x14ac:dyDescent="0.25">
      <c r="A22" s="286"/>
      <c r="B22" s="177"/>
      <c r="C22" s="177"/>
      <c r="D22" s="177"/>
      <c r="E22" s="505"/>
      <c r="F22" s="506"/>
      <c r="G22" s="506"/>
      <c r="H22" s="507"/>
      <c r="I22" s="506"/>
      <c r="J22" s="325"/>
      <c r="K22" s="168"/>
      <c r="L22" s="170"/>
      <c r="M22" s="180" t="s">
        <v>0</v>
      </c>
      <c r="N22" s="189"/>
      <c r="O22" s="320" t="str">
        <f>UPPER(IF(OR(N22="a",N22="as"),M14,IF(OR(N22="b",N22="bs"),M30,)))</f>
        <v/>
      </c>
      <c r="P22" s="321"/>
      <c r="Q22" s="168"/>
      <c r="R22" s="171"/>
      <c r="S22" s="174"/>
    </row>
    <row r="23" spans="1:19" s="38" customFormat="1" ht="9.6" customHeight="1" x14ac:dyDescent="0.25">
      <c r="A23" s="286">
        <v>5</v>
      </c>
      <c r="B23" s="395" t="str">
        <f>IF($D23="","",VLOOKUP($D23,#REF!,14))</f>
        <v/>
      </c>
      <c r="C23" s="395" t="str">
        <f>IF($D23="","",VLOOKUP($D23,#REF!,15))</f>
        <v/>
      </c>
      <c r="D23" s="164"/>
      <c r="E23" s="503" t="str">
        <f>UPPER(IF($D23="","",VLOOKUP($D23,#REF!,5)))</f>
        <v/>
      </c>
      <c r="F23" s="796" t="s">
        <v>274</v>
      </c>
      <c r="G23" s="796" t="s">
        <v>268</v>
      </c>
      <c r="H23" s="504"/>
      <c r="I23" s="492" t="str">
        <f>IF($D23="","",VLOOKUP($D23,#REF!,4))</f>
        <v/>
      </c>
      <c r="J23" s="314"/>
      <c r="K23" s="168"/>
      <c r="L23" s="170"/>
      <c r="M23" s="168"/>
      <c r="N23" s="323"/>
      <c r="O23" s="168"/>
      <c r="P23" s="420"/>
      <c r="Q23" s="168"/>
      <c r="R23" s="171"/>
      <c r="S23" s="174"/>
    </row>
    <row r="24" spans="1:19" s="38" customFormat="1" ht="9.6" customHeight="1" x14ac:dyDescent="0.25">
      <c r="A24" s="286"/>
      <c r="B24" s="315"/>
      <c r="C24" s="315"/>
      <c r="D24" s="315"/>
      <c r="E24" s="503" t="str">
        <f>UPPER(IF($D23="","",VLOOKUP($D23,#REF!,11)))</f>
        <v/>
      </c>
      <c r="F24" s="492" t="str">
        <f>UPPER(IF($D23="","",VLOOKUP($D23,#REF!,8)))</f>
        <v/>
      </c>
      <c r="G24" s="492" t="str">
        <f>IF($D23="","",VLOOKUP($D23,#REF!,9))</f>
        <v/>
      </c>
      <c r="H24" s="504"/>
      <c r="I24" s="492" t="str">
        <f>IF($D23="","",VLOOKUP($D23,#REF!,10))</f>
        <v/>
      </c>
      <c r="J24" s="316"/>
      <c r="K24" s="161" t="str">
        <f>IF(J24="a",F23,IF(J24="b",F25,""))</f>
        <v/>
      </c>
      <c r="L24" s="170"/>
      <c r="M24" s="168"/>
      <c r="N24" s="323"/>
      <c r="O24" s="168"/>
      <c r="P24" s="408"/>
      <c r="Q24" s="168"/>
      <c r="R24" s="171"/>
      <c r="S24" s="174"/>
    </row>
    <row r="25" spans="1:19" s="38" customFormat="1" ht="9.6" customHeight="1" x14ac:dyDescent="0.25">
      <c r="A25" s="286"/>
      <c r="B25" s="177"/>
      <c r="C25" s="177"/>
      <c r="D25" s="177"/>
      <c r="E25" s="505"/>
      <c r="F25" s="506"/>
      <c r="G25" s="506"/>
      <c r="H25" s="507"/>
      <c r="I25" s="506"/>
      <c r="J25" s="317"/>
      <c r="K25" s="318" t="str">
        <f>UPPER(IF(OR(J26="a",J26="as"),F23,IF(OR(J26="b",J26="bs"),F27,)))</f>
        <v/>
      </c>
      <c r="L25" s="319"/>
      <c r="M25" s="168"/>
      <c r="N25" s="323"/>
      <c r="O25" s="168"/>
      <c r="P25" s="408"/>
      <c r="Q25" s="168"/>
      <c r="R25" s="171"/>
      <c r="S25" s="174"/>
    </row>
    <row r="26" spans="1:19" s="38" customFormat="1" ht="9.6" customHeight="1" x14ac:dyDescent="0.25">
      <c r="A26" s="286"/>
      <c r="B26" s="177"/>
      <c r="C26" s="177"/>
      <c r="D26" s="177"/>
      <c r="E26" s="505"/>
      <c r="F26" s="506"/>
      <c r="G26" s="506"/>
      <c r="H26" s="507"/>
      <c r="I26" s="495" t="s">
        <v>0</v>
      </c>
      <c r="J26" s="189"/>
      <c r="K26" s="320" t="str">
        <f>UPPER(IF(OR(J26="a",J26="as"),F24,IF(OR(J26="b",J26="bs"),F28,)))</f>
        <v/>
      </c>
      <c r="L26" s="321"/>
      <c r="M26" s="168"/>
      <c r="N26" s="323"/>
      <c r="O26" s="168"/>
      <c r="P26" s="408"/>
      <c r="Q26" s="168"/>
      <c r="R26" s="171"/>
      <c r="S26" s="174"/>
    </row>
    <row r="27" spans="1:19" s="38" customFormat="1" ht="9.6" customHeight="1" x14ac:dyDescent="0.25">
      <c r="A27" s="286">
        <v>6</v>
      </c>
      <c r="B27" s="395" t="str">
        <f>IF($D27="","",VLOOKUP($D27,#REF!,14))</f>
        <v/>
      </c>
      <c r="C27" s="395" t="str">
        <f>IF($D27="","",VLOOKUP($D27,#REF!,15))</f>
        <v/>
      </c>
      <c r="D27" s="164"/>
      <c r="E27" s="503" t="str">
        <f>UPPER(IF($D27="","",VLOOKUP($D27,#REF!,5)))</f>
        <v/>
      </c>
      <c r="F27" s="796" t="s">
        <v>275</v>
      </c>
      <c r="G27" s="796" t="s">
        <v>308</v>
      </c>
      <c r="H27" s="504"/>
      <c r="I27" s="492" t="str">
        <f>IF($D27="","",VLOOKUP($D27,#REF!,4))</f>
        <v/>
      </c>
      <c r="J27" s="322"/>
      <c r="K27" s="168"/>
      <c r="L27" s="323"/>
      <c r="M27" s="206"/>
      <c r="N27" s="327"/>
      <c r="O27" s="168"/>
      <c r="P27" s="408"/>
      <c r="Q27" s="168"/>
      <c r="R27" s="171"/>
      <c r="S27" s="174"/>
    </row>
    <row r="28" spans="1:19" s="38" customFormat="1" ht="9.6" customHeight="1" x14ac:dyDescent="0.25">
      <c r="A28" s="286"/>
      <c r="B28" s="315"/>
      <c r="C28" s="315"/>
      <c r="D28" s="315"/>
      <c r="E28" s="503" t="str">
        <f>UPPER(IF($D27="","",VLOOKUP($D27,#REF!,11)))</f>
        <v/>
      </c>
      <c r="F28" s="492" t="str">
        <f>UPPER(IF($D27="","",VLOOKUP($D27,#REF!,8)))</f>
        <v/>
      </c>
      <c r="G28" s="492" t="str">
        <f>IF($D27="","",VLOOKUP($D27,#REF!,9))</f>
        <v/>
      </c>
      <c r="H28" s="504"/>
      <c r="I28" s="492" t="str">
        <f>IF($D27="","",VLOOKUP($D27,#REF!,10))</f>
        <v/>
      </c>
      <c r="J28" s="316"/>
      <c r="K28" s="168"/>
      <c r="L28" s="323"/>
      <c r="M28" s="290"/>
      <c r="N28" s="328"/>
      <c r="O28" s="168"/>
      <c r="P28" s="408"/>
      <c r="Q28" s="168"/>
      <c r="R28" s="171"/>
      <c r="S28" s="174"/>
    </row>
    <row r="29" spans="1:19" s="38" customFormat="1" ht="9.6" customHeight="1" x14ac:dyDescent="0.25">
      <c r="A29" s="286"/>
      <c r="B29" s="177"/>
      <c r="C29" s="177"/>
      <c r="D29" s="187"/>
      <c r="E29" s="505"/>
      <c r="F29" s="506"/>
      <c r="G29" s="506"/>
      <c r="H29" s="507"/>
      <c r="I29" s="506"/>
      <c r="J29" s="325"/>
      <c r="K29" s="168"/>
      <c r="L29" s="317"/>
      <c r="M29" s="318" t="str">
        <f>UPPER(IF(OR(L30="a",L30="as"),K25,IF(OR(L30="b",L30="bs"),K33,)))</f>
        <v/>
      </c>
      <c r="N29" s="323"/>
      <c r="O29" s="168"/>
      <c r="P29" s="408"/>
      <c r="Q29" s="168"/>
      <c r="R29" s="171"/>
      <c r="S29" s="174"/>
    </row>
    <row r="30" spans="1:19" s="38" customFormat="1" ht="9.6" customHeight="1" x14ac:dyDescent="0.25">
      <c r="A30" s="286"/>
      <c r="B30" s="177"/>
      <c r="C30" s="177"/>
      <c r="D30" s="187"/>
      <c r="E30" s="505"/>
      <c r="F30" s="163" t="s">
        <v>272</v>
      </c>
      <c r="G30" s="163" t="s">
        <v>273</v>
      </c>
      <c r="H30" s="507"/>
      <c r="I30" s="506"/>
      <c r="J30" s="325"/>
      <c r="K30" s="180" t="s">
        <v>0</v>
      </c>
      <c r="L30" s="189"/>
      <c r="M30" s="320" t="str">
        <f>UPPER(IF(OR(L30="a",L30="as"),K26,IF(OR(L30="b",L30="bs"),K34,)))</f>
        <v/>
      </c>
      <c r="N30" s="316"/>
      <c r="O30" s="168"/>
      <c r="P30" s="408"/>
      <c r="Q30" s="168"/>
      <c r="R30" s="171"/>
      <c r="S30" s="174"/>
    </row>
    <row r="31" spans="1:19" s="38" customFormat="1" ht="9.6" customHeight="1" x14ac:dyDescent="0.25">
      <c r="A31" s="326">
        <v>7</v>
      </c>
      <c r="B31" s="395" t="str">
        <f>IF($D31="","",VLOOKUP($D31,#REF!,14))</f>
        <v/>
      </c>
      <c r="C31" s="395" t="str">
        <f>IF($D31="","",VLOOKUP($D31,#REF!,15))</f>
        <v/>
      </c>
      <c r="D31" s="164"/>
      <c r="E31" s="503" t="str">
        <f>UPPER(IF($D31="","",VLOOKUP($D31,#REF!,5)))</f>
        <v/>
      </c>
      <c r="F31" s="796" t="s">
        <v>255</v>
      </c>
      <c r="G31" s="796" t="s">
        <v>309</v>
      </c>
      <c r="H31" s="504"/>
      <c r="I31" s="492" t="str">
        <f>IF($D31="","",VLOOKUP($D31,#REF!,4))</f>
        <v/>
      </c>
      <c r="J31" s="314"/>
      <c r="K31" s="168"/>
      <c r="L31" s="323"/>
      <c r="M31" s="168"/>
      <c r="N31" s="170"/>
      <c r="O31" s="206"/>
      <c r="P31" s="408"/>
      <c r="Q31" s="168"/>
      <c r="R31" s="171"/>
      <c r="S31" s="174"/>
    </row>
    <row r="32" spans="1:19" s="38" customFormat="1" ht="9.6" customHeight="1" x14ac:dyDescent="0.25">
      <c r="A32" s="286"/>
      <c r="B32" s="315"/>
      <c r="C32" s="315"/>
      <c r="D32" s="315"/>
      <c r="E32" s="503" t="str">
        <f>UPPER(IF($D31="","",VLOOKUP($D31,#REF!,11)))</f>
        <v/>
      </c>
      <c r="F32" s="492" t="str">
        <f>UPPER(IF($D31="","",VLOOKUP($D31,#REF!,8)))</f>
        <v/>
      </c>
      <c r="G32" s="492" t="str">
        <f>IF($D31="","",VLOOKUP($D31,#REF!,9))</f>
        <v/>
      </c>
      <c r="H32" s="504"/>
      <c r="I32" s="492" t="str">
        <f>IF($D31="","",VLOOKUP($D31,#REF!,10))</f>
        <v/>
      </c>
      <c r="J32" s="316"/>
      <c r="K32" s="161" t="str">
        <f>IF(J32="a",F31,IF(J32="b",F33,""))</f>
        <v/>
      </c>
      <c r="L32" s="323"/>
      <c r="M32" s="168"/>
      <c r="N32" s="170"/>
      <c r="O32" s="168"/>
      <c r="P32" s="408"/>
      <c r="Q32" s="168"/>
      <c r="R32" s="171"/>
      <c r="S32" s="174"/>
    </row>
    <row r="33" spans="1:19" s="38" customFormat="1" ht="9.6" customHeight="1" x14ac:dyDescent="0.25">
      <c r="A33" s="286"/>
      <c r="B33" s="177"/>
      <c r="C33" s="177"/>
      <c r="D33" s="187"/>
      <c r="E33" s="177"/>
      <c r="F33" s="163"/>
      <c r="G33" s="163"/>
      <c r="H33" s="101"/>
      <c r="I33" s="163"/>
      <c r="J33" s="317"/>
      <c r="K33" s="318" t="str">
        <f>UPPER(IF(OR(J34="a",J34="as"),F31,IF(OR(J34="b",J34="bs"),F35,)))</f>
        <v/>
      </c>
      <c r="L33" s="327"/>
      <c r="M33" s="168"/>
      <c r="N33" s="170"/>
      <c r="O33" s="168"/>
      <c r="P33" s="408"/>
      <c r="Q33" s="168"/>
      <c r="R33" s="171"/>
      <c r="S33" s="174"/>
    </row>
    <row r="34" spans="1:19" s="38" customFormat="1" ht="9.6" customHeight="1" x14ac:dyDescent="0.25">
      <c r="A34" s="286"/>
      <c r="B34" s="177"/>
      <c r="C34" s="177"/>
      <c r="D34" s="187"/>
      <c r="E34" s="177"/>
      <c r="F34" s="163"/>
      <c r="G34" s="163"/>
      <c r="H34" s="101"/>
      <c r="I34" s="180" t="s">
        <v>0</v>
      </c>
      <c r="J34" s="189"/>
      <c r="K34" s="320" t="str">
        <f>UPPER(IF(OR(J34="a",J34="as"),F32,IF(OR(J34="b",J34="bs"),F36,)))</f>
        <v/>
      </c>
      <c r="L34" s="316"/>
      <c r="M34" s="168"/>
      <c r="N34" s="170"/>
      <c r="O34" s="168"/>
      <c r="P34" s="408"/>
      <c r="Q34" s="168"/>
      <c r="R34" s="171"/>
      <c r="S34" s="174"/>
    </row>
    <row r="35" spans="1:19" s="38" customFormat="1" ht="9.6" customHeight="1" x14ac:dyDescent="0.25">
      <c r="A35" s="312">
        <v>8</v>
      </c>
      <c r="B35" s="395" t="str">
        <f>IF($D35="","",VLOOKUP($D35,#REF!,14))</f>
        <v/>
      </c>
      <c r="C35" s="395" t="str">
        <f>IF($D35="","",VLOOKUP($D35,#REF!,15))</f>
        <v/>
      </c>
      <c r="D35" s="164"/>
      <c r="E35" s="503" t="str">
        <f>UPPER(IF($D35="","",VLOOKUP($D35,#REF!,5)))</f>
        <v/>
      </c>
      <c r="F35" s="165" t="s">
        <v>310</v>
      </c>
      <c r="G35" s="165" t="s">
        <v>271</v>
      </c>
      <c r="H35" s="313"/>
      <c r="I35" s="165" t="str">
        <f>IF($D35="","",VLOOKUP($D35,#REF!,4))</f>
        <v/>
      </c>
      <c r="J35" s="322"/>
      <c r="K35" s="168"/>
      <c r="L35" s="170"/>
      <c r="M35" s="206"/>
      <c r="N35" s="319"/>
      <c r="O35" s="168"/>
      <c r="P35" s="408"/>
      <c r="Q35" s="168"/>
      <c r="R35" s="171"/>
      <c r="S35" s="174"/>
    </row>
    <row r="36" spans="1:19" s="38" customFormat="1" ht="9.6" customHeight="1" x14ac:dyDescent="0.25">
      <c r="A36" s="286"/>
      <c r="B36" s="315"/>
      <c r="C36" s="315"/>
      <c r="D36" s="315"/>
      <c r="E36" s="694" t="str">
        <f>UPPER(IF($D35="","",VLOOKUP($D35,#REF!,11)))</f>
        <v/>
      </c>
      <c r="F36" s="695" t="str">
        <f>UPPER(IF($D35="","",VLOOKUP($D35,#REF!,8)))</f>
        <v/>
      </c>
      <c r="G36" s="695" t="str">
        <f>IF($D35="","",VLOOKUP($D35,#REF!,9))</f>
        <v/>
      </c>
      <c r="H36" s="696"/>
      <c r="I36" s="695" t="str">
        <f>IF($D35="","",VLOOKUP($D35,#REF!,10))</f>
        <v/>
      </c>
      <c r="J36" s="316"/>
      <c r="K36" s="168"/>
      <c r="L36" s="170"/>
      <c r="M36" s="290"/>
      <c r="N36" s="324"/>
      <c r="O36" s="168"/>
      <c r="P36" s="408"/>
      <c r="Q36" s="168"/>
      <c r="R36" s="171"/>
      <c r="S36" s="174"/>
    </row>
    <row r="37" spans="1:19" s="38" customFormat="1" ht="9.6" customHeight="1" x14ac:dyDescent="0.25">
      <c r="A37" s="422"/>
      <c r="B37" s="177"/>
      <c r="C37" s="177"/>
      <c r="D37" s="187"/>
      <c r="E37" s="177"/>
      <c r="F37" s="163"/>
      <c r="G37" s="163"/>
      <c r="H37" s="101"/>
      <c r="I37" s="163"/>
      <c r="J37" s="325"/>
      <c r="K37" s="168"/>
      <c r="L37" s="170"/>
      <c r="M37" s="168"/>
      <c r="N37" s="170"/>
      <c r="O37" s="170"/>
      <c r="P37" s="412"/>
      <c r="Q37" s="318" t="str">
        <f>UPPER(IF(OR(P38="a",P38="as"),O21,IF(OR(P38="b",P38="bs"),O53,)))</f>
        <v/>
      </c>
      <c r="R37" s="329"/>
      <c r="S37" s="174"/>
    </row>
    <row r="38" spans="1:19" s="38" customFormat="1" ht="9.6" customHeight="1" x14ac:dyDescent="0.25">
      <c r="A38" s="421"/>
      <c r="B38" s="402"/>
      <c r="C38" s="402"/>
      <c r="D38" s="403"/>
      <c r="E38" s="402"/>
      <c r="F38" s="404"/>
      <c r="G38" s="404"/>
      <c r="H38" s="405"/>
      <c r="I38" s="404"/>
      <c r="J38" s="406"/>
      <c r="K38" s="407"/>
      <c r="L38" s="408"/>
      <c r="M38" s="407"/>
      <c r="N38" s="408"/>
      <c r="O38" s="409"/>
      <c r="P38" s="408"/>
      <c r="Q38" s="410"/>
      <c r="R38" s="411"/>
      <c r="S38" s="174"/>
    </row>
    <row r="39" spans="1:19" s="38" customFormat="1" ht="9.6" customHeight="1" x14ac:dyDescent="0.25">
      <c r="A39" s="421"/>
      <c r="B39" s="402"/>
      <c r="C39" s="402"/>
      <c r="D39" s="403"/>
      <c r="E39" s="402"/>
      <c r="F39" s="404"/>
      <c r="G39" s="404"/>
      <c r="H39" s="405"/>
      <c r="I39" s="404"/>
      <c r="J39" s="406"/>
      <c r="K39" s="407"/>
      <c r="L39" s="408"/>
      <c r="M39" s="407"/>
      <c r="N39" s="408"/>
      <c r="O39" s="409"/>
      <c r="P39" s="408"/>
      <c r="Q39" s="410"/>
      <c r="R39" s="411"/>
      <c r="S39" s="174"/>
    </row>
    <row r="40" spans="1:19" s="38" customFormat="1" ht="9.6" customHeight="1" x14ac:dyDescent="0.25">
      <c r="A40" s="421"/>
      <c r="B40" s="402"/>
      <c r="C40" s="402"/>
      <c r="D40" s="403"/>
      <c r="E40" s="402"/>
      <c r="F40" s="404"/>
      <c r="G40" s="404"/>
      <c r="H40" s="405"/>
      <c r="I40" s="404"/>
      <c r="J40" s="406"/>
      <c r="K40" s="407"/>
      <c r="L40" s="408"/>
      <c r="M40" s="407"/>
      <c r="N40" s="408"/>
      <c r="O40" s="409"/>
      <c r="P40" s="408"/>
      <c r="Q40" s="410"/>
      <c r="R40" s="411"/>
      <c r="S40" s="174"/>
    </row>
    <row r="41" spans="1:19" s="38" customFormat="1" ht="9.6" customHeight="1" x14ac:dyDescent="0.25">
      <c r="A41" s="421"/>
      <c r="B41" s="402"/>
      <c r="C41" s="402"/>
      <c r="D41" s="403"/>
      <c r="E41" s="402"/>
      <c r="F41" s="404"/>
      <c r="G41" s="404"/>
      <c r="H41" s="405"/>
      <c r="I41" s="404"/>
      <c r="J41" s="406"/>
      <c r="K41" s="407"/>
      <c r="L41" s="408"/>
      <c r="M41" s="407"/>
      <c r="N41" s="408"/>
      <c r="O41" s="409"/>
      <c r="P41" s="408"/>
      <c r="Q41" s="410"/>
      <c r="R41" s="411"/>
      <c r="S41" s="174"/>
    </row>
    <row r="42" spans="1:19" s="38" customFormat="1" ht="9.6" customHeight="1" x14ac:dyDescent="0.25">
      <c r="A42" s="421"/>
      <c r="B42" s="402"/>
      <c r="C42" s="402"/>
      <c r="D42" s="403"/>
      <c r="E42" s="402"/>
      <c r="F42" s="404"/>
      <c r="G42" s="404"/>
      <c r="H42" s="405"/>
      <c r="I42" s="404"/>
      <c r="J42" s="406"/>
      <c r="K42" s="407"/>
      <c r="L42" s="408"/>
      <c r="M42" s="407"/>
      <c r="N42" s="408"/>
      <c r="O42" s="409"/>
      <c r="P42" s="408"/>
      <c r="Q42" s="410"/>
      <c r="R42" s="411"/>
      <c r="S42" s="174"/>
    </row>
    <row r="43" spans="1:19" s="38" customFormat="1" ht="9.6" customHeight="1" x14ac:dyDescent="0.25">
      <c r="A43" s="421"/>
      <c r="B43" s="402"/>
      <c r="C43" s="402"/>
      <c r="D43" s="403"/>
      <c r="E43" s="402"/>
      <c r="F43" s="404"/>
      <c r="G43" s="404"/>
      <c r="H43" s="405"/>
      <c r="I43" s="404"/>
      <c r="J43" s="406"/>
      <c r="K43" s="407"/>
      <c r="L43" s="408"/>
      <c r="M43" s="407"/>
      <c r="N43" s="408"/>
      <c r="O43" s="409"/>
      <c r="P43" s="408"/>
      <c r="Q43" s="410"/>
      <c r="R43" s="411"/>
      <c r="S43" s="174"/>
    </row>
    <row r="44" spans="1:19" s="38" customFormat="1" ht="9.6" customHeight="1" x14ac:dyDescent="0.25">
      <c r="A44" s="421"/>
      <c r="B44" s="402"/>
      <c r="C44" s="402"/>
      <c r="D44" s="403"/>
      <c r="E44" s="402"/>
      <c r="F44" s="404"/>
      <c r="G44" s="404"/>
      <c r="H44" s="405"/>
      <c r="I44" s="404"/>
      <c r="J44" s="406"/>
      <c r="K44" s="407"/>
      <c r="L44" s="408"/>
      <c r="M44" s="407"/>
      <c r="N44" s="408"/>
      <c r="O44" s="409"/>
      <c r="P44" s="408"/>
      <c r="Q44" s="410"/>
      <c r="R44" s="411"/>
      <c r="S44" s="174"/>
    </row>
    <row r="45" spans="1:19" s="38" customFormat="1" ht="9.6" customHeight="1" x14ac:dyDescent="0.25">
      <c r="A45" s="421"/>
      <c r="B45" s="402"/>
      <c r="C45" s="402"/>
      <c r="D45" s="403"/>
      <c r="E45" s="402"/>
      <c r="F45" s="404"/>
      <c r="G45" s="404"/>
      <c r="H45" s="405"/>
      <c r="I45" s="404"/>
      <c r="J45" s="406"/>
      <c r="K45" s="407"/>
      <c r="L45" s="408"/>
      <c r="M45" s="407"/>
      <c r="N45" s="408"/>
      <c r="O45" s="409"/>
      <c r="P45" s="408"/>
      <c r="Q45" s="410"/>
      <c r="R45" s="411"/>
      <c r="S45" s="174"/>
    </row>
    <row r="46" spans="1:19" s="38" customFormat="1" ht="9.6" customHeight="1" x14ac:dyDescent="0.25">
      <c r="A46" s="421"/>
      <c r="B46" s="402"/>
      <c r="C46" s="402"/>
      <c r="D46" s="403"/>
      <c r="E46" s="402"/>
      <c r="F46" s="404"/>
      <c r="G46" s="404"/>
      <c r="H46" s="405"/>
      <c r="I46" s="404"/>
      <c r="J46" s="406"/>
      <c r="K46" s="407"/>
      <c r="L46" s="408"/>
      <c r="M46" s="407"/>
      <c r="N46" s="408"/>
      <c r="O46" s="409"/>
      <c r="P46" s="408"/>
      <c r="Q46" s="410"/>
      <c r="R46" s="411"/>
      <c r="S46" s="174"/>
    </row>
    <row r="47" spans="1:19" s="38" customFormat="1" ht="9.6" customHeight="1" x14ac:dyDescent="0.25">
      <c r="A47" s="421"/>
      <c r="B47" s="402"/>
      <c r="C47" s="402"/>
      <c r="D47" s="403"/>
      <c r="E47" s="402"/>
      <c r="F47" s="404"/>
      <c r="G47" s="404"/>
      <c r="H47" s="405"/>
      <c r="I47" s="404"/>
      <c r="J47" s="406"/>
      <c r="K47" s="407"/>
      <c r="L47" s="408"/>
      <c r="M47" s="407"/>
      <c r="N47" s="408"/>
      <c r="O47" s="409"/>
      <c r="P47" s="408"/>
      <c r="Q47" s="410"/>
      <c r="R47" s="411"/>
      <c r="S47" s="174"/>
    </row>
    <row r="48" spans="1:19" s="38" customFormat="1" ht="9.6" customHeight="1" x14ac:dyDescent="0.25">
      <c r="A48" s="421"/>
      <c r="B48" s="402"/>
      <c r="C48" s="402"/>
      <c r="D48" s="403"/>
      <c r="E48" s="402"/>
      <c r="F48" s="404"/>
      <c r="G48" s="404"/>
      <c r="H48" s="405"/>
      <c r="I48" s="404"/>
      <c r="J48" s="406"/>
      <c r="K48" s="407"/>
      <c r="L48" s="408"/>
      <c r="M48" s="407"/>
      <c r="N48" s="408"/>
      <c r="O48" s="409"/>
      <c r="P48" s="408"/>
      <c r="Q48" s="410"/>
      <c r="R48" s="411"/>
      <c r="S48" s="174"/>
    </row>
    <row r="49" spans="1:19" s="38" customFormat="1" ht="9.6" customHeight="1" x14ac:dyDescent="0.25">
      <c r="A49" s="421"/>
      <c r="B49" s="402"/>
      <c r="C49" s="402"/>
      <c r="D49" s="403"/>
      <c r="E49" s="402"/>
      <c r="F49" s="404"/>
      <c r="G49" s="404"/>
      <c r="H49" s="405"/>
      <c r="I49" s="404"/>
      <c r="J49" s="406"/>
      <c r="K49" s="407"/>
      <c r="L49" s="408"/>
      <c r="M49" s="407"/>
      <c r="N49" s="408"/>
      <c r="O49" s="409"/>
      <c r="P49" s="408"/>
      <c r="Q49" s="410"/>
      <c r="R49" s="411"/>
      <c r="S49" s="174"/>
    </row>
    <row r="50" spans="1:19" s="38" customFormat="1" ht="9.6" customHeight="1" x14ac:dyDescent="0.25">
      <c r="A50" s="421"/>
      <c r="B50" s="402"/>
      <c r="C50" s="402"/>
      <c r="D50" s="403"/>
      <c r="E50" s="402"/>
      <c r="F50" s="404"/>
      <c r="G50" s="404"/>
      <c r="H50" s="405"/>
      <c r="I50" s="404"/>
      <c r="J50" s="406"/>
      <c r="K50" s="407"/>
      <c r="L50" s="408"/>
      <c r="M50" s="407"/>
      <c r="N50" s="408"/>
      <c r="O50" s="409"/>
      <c r="P50" s="408"/>
      <c r="Q50" s="410"/>
      <c r="R50" s="411"/>
      <c r="S50" s="174"/>
    </row>
    <row r="51" spans="1:19" s="38" customFormat="1" ht="9.6" customHeight="1" x14ac:dyDescent="0.25">
      <c r="A51" s="421"/>
      <c r="B51" s="402"/>
      <c r="C51" s="402"/>
      <c r="D51" s="403"/>
      <c r="E51" s="402"/>
      <c r="F51" s="404"/>
      <c r="G51" s="404"/>
      <c r="H51" s="405"/>
      <c r="I51" s="404"/>
      <c r="J51" s="406"/>
      <c r="K51" s="407"/>
      <c r="L51" s="408"/>
      <c r="M51" s="407"/>
      <c r="N51" s="408"/>
      <c r="O51" s="409"/>
      <c r="P51" s="408"/>
      <c r="Q51" s="410"/>
      <c r="R51" s="411"/>
      <c r="S51" s="174"/>
    </row>
    <row r="52" spans="1:19" s="38" customFormat="1" ht="9.6" customHeight="1" x14ac:dyDescent="0.25">
      <c r="A52" s="421"/>
      <c r="B52" s="402"/>
      <c r="C52" s="402"/>
      <c r="D52" s="403"/>
      <c r="E52" s="402"/>
      <c r="F52" s="404"/>
      <c r="G52" s="404"/>
      <c r="H52" s="405"/>
      <c r="I52" s="404"/>
      <c r="J52" s="406"/>
      <c r="K52" s="407"/>
      <c r="L52" s="408"/>
      <c r="M52" s="407"/>
      <c r="N52" s="408"/>
      <c r="O52" s="409"/>
      <c r="P52" s="408"/>
      <c r="Q52" s="410"/>
      <c r="R52" s="411"/>
      <c r="S52" s="174"/>
    </row>
    <row r="53" spans="1:19" s="38" customFormat="1" ht="9.6" customHeight="1" x14ac:dyDescent="0.25">
      <c r="A53" s="421"/>
      <c r="B53" s="402"/>
      <c r="C53" s="402"/>
      <c r="D53" s="403"/>
      <c r="E53" s="402"/>
      <c r="F53" s="404"/>
      <c r="G53" s="404"/>
      <c r="H53" s="405"/>
      <c r="I53" s="404"/>
      <c r="J53" s="406"/>
      <c r="K53" s="407"/>
      <c r="L53" s="408"/>
      <c r="M53" s="407"/>
      <c r="N53" s="408"/>
      <c r="O53" s="409"/>
      <c r="P53" s="408"/>
      <c r="Q53" s="410"/>
      <c r="R53" s="411"/>
      <c r="S53" s="174"/>
    </row>
    <row r="54" spans="1:19" s="38" customFormat="1" ht="9.6" customHeight="1" x14ac:dyDescent="0.25">
      <c r="A54" s="421"/>
      <c r="B54" s="402"/>
      <c r="C54" s="402"/>
      <c r="D54" s="403"/>
      <c r="E54" s="402"/>
      <c r="F54" s="404"/>
      <c r="G54" s="404"/>
      <c r="H54" s="405"/>
      <c r="I54" s="404"/>
      <c r="J54" s="406"/>
      <c r="K54" s="407"/>
      <c r="L54" s="408"/>
      <c r="M54" s="407"/>
      <c r="N54" s="408"/>
      <c r="O54" s="409"/>
      <c r="P54" s="408"/>
      <c r="Q54" s="410"/>
      <c r="R54" s="411"/>
      <c r="S54" s="174"/>
    </row>
    <row r="55" spans="1:19" s="38" customFormat="1" ht="9.6" customHeight="1" x14ac:dyDescent="0.25">
      <c r="A55" s="421"/>
      <c r="B55" s="402"/>
      <c r="C55" s="402"/>
      <c r="D55" s="403"/>
      <c r="E55" s="402"/>
      <c r="F55" s="404"/>
      <c r="G55" s="404"/>
      <c r="H55" s="405"/>
      <c r="I55" s="404"/>
      <c r="J55" s="406"/>
      <c r="K55" s="407"/>
      <c r="L55" s="408"/>
      <c r="M55" s="407"/>
      <c r="N55" s="408"/>
      <c r="O55" s="409"/>
      <c r="P55" s="408"/>
      <c r="Q55" s="410"/>
      <c r="R55" s="411"/>
      <c r="S55" s="174"/>
    </row>
    <row r="56" spans="1:19" s="38" customFormat="1" ht="9.6" customHeight="1" x14ac:dyDescent="0.25">
      <c r="A56" s="421"/>
      <c r="B56" s="402"/>
      <c r="C56" s="402"/>
      <c r="D56" s="403"/>
      <c r="E56" s="402"/>
      <c r="F56" s="404"/>
      <c r="G56" s="404"/>
      <c r="H56" s="405"/>
      <c r="I56" s="404"/>
      <c r="J56" s="406"/>
      <c r="K56" s="407"/>
      <c r="L56" s="408"/>
      <c r="M56" s="407"/>
      <c r="N56" s="408"/>
      <c r="O56" s="409"/>
      <c r="P56" s="408"/>
      <c r="Q56" s="410"/>
      <c r="R56" s="411"/>
      <c r="S56" s="174"/>
    </row>
    <row r="57" spans="1:19" s="38" customFormat="1" ht="9.6" customHeight="1" x14ac:dyDescent="0.25">
      <c r="A57" s="421"/>
      <c r="B57" s="402"/>
      <c r="C57" s="402"/>
      <c r="D57" s="403"/>
      <c r="E57" s="402"/>
      <c r="F57" s="404"/>
      <c r="G57" s="404"/>
      <c r="H57" s="405"/>
      <c r="I57" s="404"/>
      <c r="J57" s="406"/>
      <c r="K57" s="407"/>
      <c r="L57" s="408"/>
      <c r="M57" s="407"/>
      <c r="N57" s="408"/>
      <c r="O57" s="409"/>
      <c r="P57" s="408"/>
      <c r="Q57" s="410"/>
      <c r="R57" s="411"/>
      <c r="S57" s="174"/>
    </row>
    <row r="58" spans="1:19" s="38" customFormat="1" ht="9.6" customHeight="1" x14ac:dyDescent="0.25">
      <c r="A58" s="421"/>
      <c r="B58" s="402"/>
      <c r="C58" s="402"/>
      <c r="D58" s="403"/>
      <c r="E58" s="402"/>
      <c r="F58" s="404"/>
      <c r="G58" s="404"/>
      <c r="H58" s="405"/>
      <c r="I58" s="404"/>
      <c r="J58" s="406"/>
      <c r="K58" s="407"/>
      <c r="L58" s="408"/>
      <c r="M58" s="407"/>
      <c r="N58" s="408"/>
      <c r="O58" s="409"/>
      <c r="P58" s="408"/>
      <c r="Q58" s="410"/>
      <c r="R58" s="411"/>
      <c r="S58" s="174"/>
    </row>
    <row r="59" spans="1:19" s="38" customFormat="1" ht="9.6" customHeight="1" x14ac:dyDescent="0.25">
      <c r="A59" s="421"/>
      <c r="B59" s="402"/>
      <c r="C59" s="402"/>
      <c r="D59" s="403"/>
      <c r="E59" s="402"/>
      <c r="F59" s="404"/>
      <c r="G59" s="404"/>
      <c r="H59" s="405"/>
      <c r="I59" s="404"/>
      <c r="J59" s="406"/>
      <c r="K59" s="407"/>
      <c r="L59" s="408"/>
      <c r="M59" s="407"/>
      <c r="N59" s="408"/>
      <c r="O59" s="409"/>
      <c r="P59" s="408"/>
      <c r="Q59" s="410"/>
      <c r="R59" s="411"/>
      <c r="S59" s="174"/>
    </row>
    <row r="60" spans="1:19" s="38" customFormat="1" ht="9.6" customHeight="1" x14ac:dyDescent="0.25">
      <c r="A60" s="421"/>
      <c r="B60" s="402"/>
      <c r="C60" s="402"/>
      <c r="D60" s="403"/>
      <c r="E60" s="402"/>
      <c r="F60" s="404"/>
      <c r="G60" s="404"/>
      <c r="H60" s="405"/>
      <c r="I60" s="404"/>
      <c r="J60" s="406"/>
      <c r="K60" s="407"/>
      <c r="L60" s="408"/>
      <c r="M60" s="407"/>
      <c r="N60" s="408"/>
      <c r="O60" s="409"/>
      <c r="P60" s="408"/>
      <c r="Q60" s="410"/>
      <c r="R60" s="411"/>
      <c r="S60" s="174"/>
    </row>
    <row r="61" spans="1:19" s="38" customFormat="1" ht="9.6" customHeight="1" x14ac:dyDescent="0.25">
      <c r="A61" s="421"/>
      <c r="B61" s="402"/>
      <c r="C61" s="402"/>
      <c r="D61" s="403"/>
      <c r="E61" s="402"/>
      <c r="F61" s="404"/>
      <c r="G61" s="404"/>
      <c r="H61" s="405"/>
      <c r="I61" s="404"/>
      <c r="J61" s="406"/>
      <c r="K61" s="407"/>
      <c r="L61" s="408"/>
      <c r="M61" s="407"/>
      <c r="N61" s="408"/>
      <c r="O61" s="409"/>
      <c r="P61" s="408"/>
      <c r="Q61" s="410"/>
      <c r="R61" s="411"/>
      <c r="S61" s="174"/>
    </row>
    <row r="62" spans="1:19" s="38" customFormat="1" ht="9.6" customHeight="1" x14ac:dyDescent="0.25">
      <c r="A62" s="421"/>
      <c r="B62" s="402"/>
      <c r="C62" s="402"/>
      <c r="D62" s="403"/>
      <c r="E62" s="402"/>
      <c r="F62" s="404"/>
      <c r="G62" s="404"/>
      <c r="H62" s="405"/>
      <c r="I62" s="404"/>
      <c r="J62" s="406"/>
      <c r="K62" s="407"/>
      <c r="L62" s="408"/>
      <c r="M62" s="407"/>
      <c r="N62" s="408"/>
      <c r="O62" s="409"/>
      <c r="P62" s="408"/>
      <c r="Q62" s="410"/>
      <c r="R62" s="411"/>
      <c r="S62" s="174"/>
    </row>
    <row r="63" spans="1:19" s="38" customFormat="1" ht="9.6" customHeight="1" x14ac:dyDescent="0.25">
      <c r="A63" s="421"/>
      <c r="B63" s="402"/>
      <c r="C63" s="402"/>
      <c r="D63" s="403"/>
      <c r="E63" s="402"/>
      <c r="F63" s="404"/>
      <c r="G63" s="404"/>
      <c r="H63" s="405"/>
      <c r="I63" s="404"/>
      <c r="J63" s="406"/>
      <c r="K63" s="407"/>
      <c r="L63" s="408"/>
      <c r="M63" s="407"/>
      <c r="N63" s="408"/>
      <c r="O63" s="409"/>
      <c r="P63" s="408"/>
      <c r="Q63" s="410"/>
      <c r="R63" s="411"/>
      <c r="S63" s="174"/>
    </row>
    <row r="64" spans="1:19" s="38" customFormat="1" ht="9.6" customHeight="1" x14ac:dyDescent="0.25">
      <c r="A64" s="421"/>
      <c r="B64" s="402"/>
      <c r="C64" s="402"/>
      <c r="D64" s="403"/>
      <c r="E64" s="402"/>
      <c r="F64" s="404"/>
      <c r="G64" s="404"/>
      <c r="H64" s="405"/>
      <c r="I64" s="404"/>
      <c r="J64" s="406"/>
      <c r="K64" s="407"/>
      <c r="L64" s="408"/>
      <c r="M64" s="407"/>
      <c r="N64" s="408"/>
      <c r="O64" s="409"/>
      <c r="P64" s="408"/>
      <c r="Q64" s="410"/>
      <c r="R64" s="411"/>
      <c r="S64" s="174"/>
    </row>
    <row r="65" spans="1:19" s="38" customFormat="1" ht="9.6" customHeight="1" x14ac:dyDescent="0.25">
      <c r="A65" s="421"/>
      <c r="B65" s="402"/>
      <c r="C65" s="402"/>
      <c r="D65" s="403"/>
      <c r="E65" s="402"/>
      <c r="F65" s="404"/>
      <c r="G65" s="404"/>
      <c r="H65" s="405"/>
      <c r="I65" s="404"/>
      <c r="J65" s="406"/>
      <c r="K65" s="407"/>
      <c r="L65" s="408"/>
      <c r="M65" s="407"/>
      <c r="N65" s="408"/>
      <c r="O65" s="409"/>
      <c r="P65" s="408"/>
      <c r="Q65" s="410"/>
      <c r="R65" s="411"/>
      <c r="S65" s="174"/>
    </row>
    <row r="66" spans="1:19" s="38" customFormat="1" ht="9.6" customHeight="1" x14ac:dyDescent="0.25">
      <c r="A66" s="421"/>
      <c r="B66" s="402"/>
      <c r="C66" s="402"/>
      <c r="D66" s="403"/>
      <c r="E66" s="402"/>
      <c r="F66" s="404"/>
      <c r="G66" s="404"/>
      <c r="H66" s="405"/>
      <c r="I66" s="404"/>
      <c r="J66" s="406"/>
      <c r="K66" s="407"/>
      <c r="L66" s="408"/>
      <c r="M66" s="407"/>
      <c r="N66" s="408"/>
      <c r="O66" s="409"/>
      <c r="P66" s="408"/>
      <c r="Q66" s="410"/>
      <c r="R66" s="411"/>
      <c r="S66" s="174"/>
    </row>
    <row r="67" spans="1:19" s="38" customFormat="1" ht="9.6" customHeight="1" x14ac:dyDescent="0.25">
      <c r="A67" s="421"/>
      <c r="B67" s="402"/>
      <c r="C67" s="402"/>
      <c r="D67" s="403"/>
      <c r="E67" s="402"/>
      <c r="F67" s="404"/>
      <c r="G67" s="404"/>
      <c r="H67" s="405"/>
      <c r="I67" s="404"/>
      <c r="J67" s="406"/>
      <c r="K67" s="407"/>
      <c r="L67" s="408"/>
      <c r="M67" s="407"/>
      <c r="N67" s="408"/>
      <c r="O67" s="409"/>
      <c r="P67" s="408"/>
      <c r="Q67" s="410"/>
      <c r="R67" s="411"/>
      <c r="S67" s="174"/>
    </row>
    <row r="68" spans="1:19" s="38" customFormat="1" ht="9.6" customHeight="1" x14ac:dyDescent="0.25">
      <c r="A68" s="421"/>
      <c r="B68" s="402"/>
      <c r="C68" s="402"/>
      <c r="D68" s="403"/>
      <c r="E68" s="402"/>
      <c r="F68" s="404"/>
      <c r="G68" s="404"/>
      <c r="H68" s="405"/>
      <c r="I68" s="404"/>
      <c r="J68" s="406"/>
      <c r="K68" s="407"/>
      <c r="L68" s="408"/>
      <c r="M68" s="407"/>
      <c r="N68" s="408"/>
      <c r="O68" s="409"/>
      <c r="P68" s="408"/>
      <c r="Q68" s="410"/>
      <c r="R68" s="411"/>
      <c r="S68" s="174"/>
    </row>
    <row r="69" spans="1:19" s="38" customFormat="1" ht="9.6" customHeight="1" x14ac:dyDescent="0.25">
      <c r="A69" s="413"/>
      <c r="B69" s="414"/>
      <c r="C69" s="414"/>
      <c r="D69" s="415"/>
      <c r="E69" s="414"/>
      <c r="F69" s="416"/>
      <c r="G69" s="416"/>
      <c r="H69" s="417"/>
      <c r="I69" s="416"/>
      <c r="J69" s="418"/>
      <c r="K69" s="419"/>
      <c r="L69" s="401"/>
      <c r="M69" s="419"/>
      <c r="N69" s="401"/>
      <c r="O69" s="419"/>
      <c r="P69" s="401"/>
      <c r="Q69" s="419"/>
      <c r="R69" s="401"/>
      <c r="S69" s="174"/>
    </row>
    <row r="70" spans="1:19" s="2" customFormat="1" ht="6" customHeight="1" x14ac:dyDescent="0.25">
      <c r="A70" s="333"/>
      <c r="B70" s="334"/>
      <c r="C70" s="334"/>
      <c r="D70" s="335"/>
      <c r="E70" s="334"/>
      <c r="F70" s="204"/>
      <c r="G70" s="204"/>
      <c r="H70" s="337"/>
      <c r="I70" s="204"/>
      <c r="J70" s="336"/>
      <c r="K70" s="172"/>
      <c r="L70" s="173"/>
      <c r="M70" s="211"/>
      <c r="N70" s="212"/>
      <c r="O70" s="211"/>
      <c r="P70" s="212"/>
      <c r="Q70" s="211"/>
      <c r="R70" s="212"/>
      <c r="S70" s="213"/>
    </row>
    <row r="71" spans="1:19" s="18" customFormat="1" ht="10.5" customHeight="1" x14ac:dyDescent="0.25">
      <c r="A71" s="214" t="s">
        <v>105</v>
      </c>
      <c r="B71" s="215"/>
      <c r="C71" s="216"/>
      <c r="D71" s="217" t="s">
        <v>6</v>
      </c>
      <c r="E71" s="215"/>
      <c r="F71" s="218" t="s">
        <v>155</v>
      </c>
      <c r="G71" s="218"/>
      <c r="H71" s="218"/>
      <c r="I71" s="287"/>
      <c r="J71" s="218" t="s">
        <v>6</v>
      </c>
      <c r="K71" s="218" t="s">
        <v>108</v>
      </c>
      <c r="L71" s="221"/>
      <c r="M71" s="218" t="s">
        <v>109</v>
      </c>
      <c r="N71" s="222"/>
      <c r="O71" s="223" t="s">
        <v>156</v>
      </c>
      <c r="P71" s="223"/>
      <c r="Q71" s="224"/>
      <c r="R71" s="225"/>
    </row>
    <row r="72" spans="1:19" s="18" customFormat="1" ht="9" customHeight="1" x14ac:dyDescent="0.25">
      <c r="A72" s="227" t="s">
        <v>158</v>
      </c>
      <c r="B72" s="226"/>
      <c r="C72" s="228"/>
      <c r="D72" s="229">
        <v>1</v>
      </c>
      <c r="E72" s="447"/>
      <c r="F72" s="92" t="e">
        <f>IF(D72&gt;$R$79,,UPPER(VLOOKUP(D72,#REF!,2)))</f>
        <v>#REF!</v>
      </c>
      <c r="G72" s="90"/>
      <c r="H72" s="90"/>
      <c r="I72" s="338"/>
      <c r="J72" s="339" t="s">
        <v>7</v>
      </c>
      <c r="K72" s="226"/>
      <c r="L72" s="232"/>
      <c r="M72" s="226"/>
      <c r="N72" s="233"/>
      <c r="O72" s="234" t="s">
        <v>157</v>
      </c>
      <c r="P72" s="235"/>
      <c r="Q72" s="235"/>
      <c r="R72" s="236"/>
    </row>
    <row r="73" spans="1:19" s="18" customFormat="1" ht="9" customHeight="1" x14ac:dyDescent="0.25">
      <c r="A73" s="241" t="s">
        <v>159</v>
      </c>
      <c r="B73" s="239"/>
      <c r="C73" s="242"/>
      <c r="D73" s="229"/>
      <c r="E73" s="447"/>
      <c r="F73" s="92" t="e">
        <f>IF(D72&gt;$R$79,,UPPER(VLOOKUP(D72,#REF!,8)))</f>
        <v>#REF!</v>
      </c>
      <c r="G73" s="90"/>
      <c r="H73" s="90"/>
      <c r="I73" s="338"/>
      <c r="J73" s="339"/>
      <c r="K73" s="226"/>
      <c r="L73" s="232"/>
      <c r="M73" s="226"/>
      <c r="N73" s="233"/>
      <c r="O73" s="239"/>
      <c r="P73" s="238"/>
      <c r="Q73" s="239"/>
      <c r="R73" s="240"/>
    </row>
    <row r="74" spans="1:19" s="18" customFormat="1" ht="9" customHeight="1" x14ac:dyDescent="0.25">
      <c r="A74" s="384"/>
      <c r="B74" s="385"/>
      <c r="C74" s="386"/>
      <c r="D74" s="229">
        <v>2</v>
      </c>
      <c r="E74" s="448"/>
      <c r="F74" s="92" t="e">
        <f>IF(D74&gt;$R$79,,UPPER(VLOOKUP(D74,#REF!,2)))</f>
        <v>#REF!</v>
      </c>
      <c r="G74" s="90"/>
      <c r="H74" s="90"/>
      <c r="I74" s="338"/>
      <c r="J74" s="339" t="s">
        <v>8</v>
      </c>
      <c r="K74" s="226"/>
      <c r="L74" s="232"/>
      <c r="M74" s="226"/>
      <c r="N74" s="233"/>
      <c r="O74" s="234" t="s">
        <v>112</v>
      </c>
      <c r="P74" s="235"/>
      <c r="Q74" s="235"/>
      <c r="R74" s="236"/>
    </row>
    <row r="75" spans="1:19" s="18" customFormat="1" ht="9" customHeight="1" x14ac:dyDescent="0.25">
      <c r="A75" s="243"/>
      <c r="B75" s="150"/>
      <c r="C75" s="244"/>
      <c r="D75" s="423"/>
      <c r="E75" s="448"/>
      <c r="F75" s="246" t="e">
        <f>IF(D74&gt;$R$79,,UPPER(VLOOKUP(D74,#REF!,8)))</f>
        <v>#REF!</v>
      </c>
      <c r="G75" s="340"/>
      <c r="H75" s="340"/>
      <c r="I75" s="341"/>
      <c r="J75" s="339"/>
      <c r="K75" s="226"/>
      <c r="L75" s="232"/>
      <c r="M75" s="226"/>
      <c r="N75" s="233"/>
      <c r="O75" s="226"/>
      <c r="P75" s="232"/>
      <c r="Q75" s="226"/>
      <c r="R75" s="233"/>
    </row>
    <row r="76" spans="1:19" s="18" customFormat="1" ht="9" customHeight="1" x14ac:dyDescent="0.25">
      <c r="A76" s="371"/>
      <c r="B76" s="387"/>
      <c r="C76" s="388"/>
      <c r="D76" s="151"/>
      <c r="E76" s="387"/>
      <c r="F76" s="25"/>
      <c r="G76" s="24"/>
      <c r="H76" s="24"/>
      <c r="I76" s="424"/>
      <c r="J76" s="339" t="s">
        <v>9</v>
      </c>
      <c r="K76" s="226"/>
      <c r="L76" s="232"/>
      <c r="M76" s="226"/>
      <c r="N76" s="233"/>
      <c r="O76" s="239"/>
      <c r="P76" s="238"/>
      <c r="Q76" s="239"/>
      <c r="R76" s="240"/>
    </row>
    <row r="77" spans="1:19" s="18" customFormat="1" ht="9" customHeight="1" x14ac:dyDescent="0.25">
      <c r="A77" s="372"/>
      <c r="B77" s="24"/>
      <c r="C77" s="244"/>
      <c r="D77" s="151"/>
      <c r="E77" s="448"/>
      <c r="F77" s="25"/>
      <c r="G77" s="24"/>
      <c r="H77" s="24"/>
      <c r="I77" s="424"/>
      <c r="J77" s="339"/>
      <c r="K77" s="226"/>
      <c r="L77" s="232"/>
      <c r="M77" s="226"/>
      <c r="N77" s="233"/>
      <c r="O77" s="234" t="s">
        <v>92</v>
      </c>
      <c r="P77" s="235"/>
      <c r="Q77" s="235"/>
      <c r="R77" s="236"/>
    </row>
    <row r="78" spans="1:19" s="18" customFormat="1" ht="9" customHeight="1" x14ac:dyDescent="0.25">
      <c r="A78" s="372"/>
      <c r="B78" s="24"/>
      <c r="C78" s="382"/>
      <c r="D78" s="151"/>
      <c r="E78" s="449"/>
      <c r="F78" s="25"/>
      <c r="G78" s="24"/>
      <c r="H78" s="24"/>
      <c r="I78" s="424"/>
      <c r="J78" s="339" t="s">
        <v>10</v>
      </c>
      <c r="K78" s="226"/>
      <c r="L78" s="232"/>
      <c r="M78" s="226"/>
      <c r="N78" s="233"/>
      <c r="O78" s="226"/>
      <c r="P78" s="232"/>
      <c r="Q78" s="226"/>
      <c r="R78" s="233"/>
    </row>
    <row r="79" spans="1:19" s="18" customFormat="1" ht="9" customHeight="1" x14ac:dyDescent="0.25">
      <c r="A79" s="373"/>
      <c r="B79" s="370"/>
      <c r="C79" s="383"/>
      <c r="D79" s="396"/>
      <c r="E79" s="450"/>
      <c r="F79" s="394"/>
      <c r="G79" s="370"/>
      <c r="H79" s="370"/>
      <c r="I79" s="425"/>
      <c r="J79" s="342"/>
      <c r="K79" s="239"/>
      <c r="L79" s="238"/>
      <c r="M79" s="239"/>
      <c r="N79" s="240"/>
      <c r="O79" s="239" t="str">
        <f>R4</f>
        <v>Lakatosné Klopcsik Diana</v>
      </c>
      <c r="P79" s="238"/>
      <c r="Q79" s="239"/>
      <c r="R79" s="343" t="e">
        <f>MIN(4,#REF!)</f>
        <v>#REF!</v>
      </c>
    </row>
    <row r="80" spans="1:19" ht="15.75" customHeight="1" x14ac:dyDescent="0.25"/>
    <row r="81" ht="9" customHeight="1" x14ac:dyDescent="0.25"/>
  </sheetData>
  <mergeCells count="1">
    <mergeCell ref="A4:C4"/>
  </mergeCells>
  <phoneticPr fontId="72" type="noConversion"/>
  <conditionalFormatting sqref="I10 K30 M22 I34 I26 I18 K14 O38:O68">
    <cfRule type="expression" dxfId="518" priority="1" stopIfTrue="1">
      <formula>AND($O$1="CU",I10="Umpire")</formula>
    </cfRule>
    <cfRule type="expression" dxfId="517" priority="2" stopIfTrue="1">
      <formula>AND($O$1="CU",I10&lt;&gt;"Umpire",J10&lt;&gt;"")</formula>
    </cfRule>
    <cfRule type="expression" dxfId="516" priority="3" stopIfTrue="1">
      <formula>AND($O$1="CU",I10&lt;&gt;"Umpire")</formula>
    </cfRule>
  </conditionalFormatting>
  <conditionalFormatting sqref="M13 M29 K17 K25 O21 K33 Q37 K9">
    <cfRule type="expression" dxfId="515" priority="4" stopIfTrue="1">
      <formula>J10="as"</formula>
    </cfRule>
    <cfRule type="expression" dxfId="514" priority="5" stopIfTrue="1">
      <formula>J10="bs"</formula>
    </cfRule>
  </conditionalFormatting>
  <conditionalFormatting sqref="M14 M30 K18 K26 O22 K34 K10 Q38:Q68">
    <cfRule type="expression" dxfId="513" priority="6" stopIfTrue="1">
      <formula>J10="as"</formula>
    </cfRule>
    <cfRule type="expression" dxfId="512" priority="7" stopIfTrue="1">
      <formula>J10="bs"</formula>
    </cfRule>
  </conditionalFormatting>
  <conditionalFormatting sqref="J10 J18 J26 J34 L30 L14 N22">
    <cfRule type="expression" dxfId="511" priority="8" stopIfTrue="1">
      <formula>$O$1="CU"</formula>
    </cfRule>
  </conditionalFormatting>
  <conditionalFormatting sqref="E7:F7 E31:F31 E11:F11 E15:F15 E19:F19 E23:F23 E27:F27 E35:F35">
    <cfRule type="cellIs" dxfId="510" priority="9" stopIfTrue="1" operator="equal">
      <formula>"Bye"</formula>
    </cfRule>
  </conditionalFormatting>
  <conditionalFormatting sqref="D7 D11 D15 D19 D23 D27 D31 D35">
    <cfRule type="cellIs" dxfId="509" priority="10" stopIfTrue="1" operator="lessThan">
      <formula>3</formula>
    </cfRule>
  </conditionalFormatting>
  <dataValidations disablePrompts="1" count="1">
    <dataValidation type="list" allowBlank="1" showInputMessage="1" sqref="I10 O38:O68 I34 K14 I26 M22 I18 K30" xr:uid="{4531D725-D4E0-4D72-9531-166B250BCC4D}">
      <formula1>$U$7:$U$16</formula1>
    </dataValidation>
  </dataValidations>
  <printOptions horizontalCentered="1"/>
  <pageMargins left="0.35" right="0.35" top="0.39" bottom="0.39" header="0" footer="0"/>
  <pageSetup paperSize="9" orientation="portrait" horizontalDpi="300" verticalDpi="3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278529" r:id="rId3" name="Button 1">
              <controlPr defaultSize="0" print="0" autoFill="0" autoPict="0" macro="[0]!Jun_Show_CU">
                <anchor moveWithCells="1" sizeWithCells="1">
                  <from>
                    <xdr:col>12</xdr:col>
                    <xdr:colOff>510540</xdr:colOff>
                    <xdr:row>0</xdr:row>
                    <xdr:rowOff>7620</xdr:rowOff>
                  </from>
                  <to>
                    <xdr:col>14</xdr:col>
                    <xdr:colOff>350520</xdr:colOff>
                    <xdr:row>0</xdr:row>
                    <xdr:rowOff>175260</xdr:rowOff>
                  </to>
                </anchor>
              </controlPr>
            </control>
          </mc:Choice>
        </mc:AlternateContent>
        <mc:AlternateContent xmlns:mc="http://schemas.openxmlformats.org/markup-compatibility/2006">
          <mc:Choice Requires="x14">
            <control shapeId="278530" r:id="rId4" name="Button 2">
              <controlPr defaultSize="0" print="0" autoFill="0" autoPict="0" macro="[0]!Jun_Hide_CU">
                <anchor moveWithCells="1" sizeWithCells="1">
                  <from>
                    <xdr:col>12</xdr:col>
                    <xdr:colOff>495300</xdr:colOff>
                    <xdr:row>0</xdr:row>
                    <xdr:rowOff>175260</xdr:rowOff>
                  </from>
                  <to>
                    <xdr:col>14</xdr:col>
                    <xdr:colOff>350520</xdr:colOff>
                    <xdr:row>1</xdr:row>
                    <xdr:rowOff>45720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13985-6AD2-43ED-9C18-E74C1485664D}">
  <sheetPr codeName="Munka4">
    <tabColor indexed="11"/>
  </sheetPr>
  <dimension ref="A1:AK49"/>
  <sheetViews>
    <sheetView workbookViewId="0">
      <selection activeCell="F17" sqref="F17"/>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5" width="11.44140625" customWidth="1"/>
    <col min="16" max="17" width="8.44140625" customWidth="1"/>
    <col min="18" max="18" width="10.88671875" customWidth="1"/>
    <col min="19" max="21" width="8.44140625" customWidth="1"/>
    <col min="25" max="37" width="0" hidden="1" customWidth="1"/>
  </cols>
  <sheetData>
    <row r="1" spans="1:37" ht="24.6" x14ac:dyDescent="0.25">
      <c r="A1" s="814" t="str">
        <f>Altalanos!$A$6</f>
        <v xml:space="preserve">Diákolimpia Tolna megye - Paks </v>
      </c>
      <c r="B1" s="814"/>
      <c r="C1" s="814"/>
      <c r="D1" s="814"/>
      <c r="E1" s="814"/>
      <c r="F1" s="814"/>
      <c r="G1" s="513"/>
      <c r="H1" s="516" t="s">
        <v>123</v>
      </c>
      <c r="I1" s="514"/>
      <c r="J1" s="515"/>
      <c r="L1" s="517"/>
      <c r="M1" s="591"/>
      <c r="N1" s="593"/>
      <c r="O1" s="593" t="s">
        <v>71</v>
      </c>
      <c r="P1" s="593"/>
      <c r="Q1" s="594"/>
      <c r="R1" s="593"/>
      <c r="S1" s="595"/>
      <c r="AB1" s="674" t="e">
        <f>IF(Y5=1,CONCATENATE(VLOOKUP(Y3,AA16:AH27,2)),CONCATENATE(VLOOKUP(Y3,AA2:AK13,2)))</f>
        <v>#N/A</v>
      </c>
      <c r="AC1" s="674" t="e">
        <f>IF(Y5=1,CONCATENATE(VLOOKUP(Y3,AA16:AK27,3)),CONCATENATE(VLOOKUP(Y3,AA2:AK13,3)))</f>
        <v>#N/A</v>
      </c>
      <c r="AD1" s="674" t="e">
        <f>IF(Y5=1,CONCATENATE(VLOOKUP(Y3,AA16:AK27,4)),CONCATENATE(VLOOKUP(Y3,AA2:AK13,4)))</f>
        <v>#N/A</v>
      </c>
      <c r="AE1" s="674" t="e">
        <f>IF(Y5=1,CONCATENATE(VLOOKUP(Y3,AA16:AK27,5)),CONCATENATE(VLOOKUP(Y3,AA2:AK13,5)))</f>
        <v>#N/A</v>
      </c>
      <c r="AF1" s="674" t="e">
        <f>IF(Y5=1,CONCATENATE(VLOOKUP(Y3,AA16:AK27,6)),CONCATENATE(VLOOKUP(Y3,AA2:AK13,6)))</f>
        <v>#N/A</v>
      </c>
      <c r="AG1" s="674" t="e">
        <f>IF(Y5=1,CONCATENATE(VLOOKUP(Y3,AA16:AK27,7)),CONCATENATE(VLOOKUP(Y3,AA2:AK13,7)))</f>
        <v>#N/A</v>
      </c>
      <c r="AH1" s="674" t="e">
        <f>IF(Y5=1,CONCATENATE(VLOOKUP(Y3,AA16:AK27,8)),CONCATENATE(VLOOKUP(Y3,AA2:AK13,8)))</f>
        <v>#N/A</v>
      </c>
      <c r="AI1" s="674" t="e">
        <f>IF(Y5=1,CONCATENATE(VLOOKUP(Y3,AA16:AK27,9)),CONCATENATE(VLOOKUP(Y3,AA2:AK13,9)))</f>
        <v>#N/A</v>
      </c>
      <c r="AJ1" s="674" t="e">
        <f>IF(Y5=1,CONCATENATE(VLOOKUP(Y3,AA16:AK27,10)),CONCATENATE(VLOOKUP(Y3,AA2:AK13,10)))</f>
        <v>#N/A</v>
      </c>
      <c r="AK1" s="674" t="e">
        <f>IF(Y5=1,CONCATENATE(VLOOKUP(Y3,AA16:AK27,11)),CONCATENATE(VLOOKUP(Y3,AA2:AK13,11)))</f>
        <v>#N/A</v>
      </c>
    </row>
    <row r="2" spans="1:37" x14ac:dyDescent="0.25">
      <c r="A2" s="519" t="s">
        <v>122</v>
      </c>
      <c r="B2" s="520"/>
      <c r="C2" s="520"/>
      <c r="D2" s="520"/>
      <c r="E2" s="520">
        <f>Altalanos!$A$8</f>
        <v>0</v>
      </c>
      <c r="F2" s="520"/>
      <c r="G2" s="521"/>
      <c r="H2" s="522"/>
      <c r="I2" s="522"/>
      <c r="J2" s="523"/>
      <c r="K2" s="517"/>
      <c r="L2" s="517"/>
      <c r="M2" s="592"/>
      <c r="N2" s="596"/>
      <c r="O2" s="597"/>
      <c r="P2" s="596"/>
      <c r="Q2" s="597"/>
      <c r="R2" s="596"/>
      <c r="S2" s="595"/>
      <c r="Y2" s="662"/>
      <c r="Z2" s="661"/>
      <c r="AA2" s="661" t="s">
        <v>164</v>
      </c>
      <c r="AB2" s="672">
        <v>150</v>
      </c>
      <c r="AC2" s="672">
        <v>120</v>
      </c>
      <c r="AD2" s="672">
        <v>100</v>
      </c>
      <c r="AE2" s="672">
        <v>80</v>
      </c>
      <c r="AF2" s="672">
        <v>70</v>
      </c>
      <c r="AG2" s="672">
        <v>60</v>
      </c>
      <c r="AH2" s="672">
        <v>55</v>
      </c>
      <c r="AI2" s="672">
        <v>50</v>
      </c>
      <c r="AJ2" s="672">
        <v>45</v>
      </c>
      <c r="AK2" s="672">
        <v>40</v>
      </c>
    </row>
    <row r="3" spans="1:37" x14ac:dyDescent="0.25">
      <c r="A3" s="55" t="s">
        <v>82</v>
      </c>
      <c r="B3" s="55"/>
      <c r="C3" s="55"/>
      <c r="D3" s="55"/>
      <c r="E3" s="55" t="s">
        <v>79</v>
      </c>
      <c r="F3" s="55"/>
      <c r="G3" s="55"/>
      <c r="H3" s="55" t="s">
        <v>87</v>
      </c>
      <c r="I3" s="55"/>
      <c r="J3" s="144"/>
      <c r="K3" s="55"/>
      <c r="L3" s="56" t="s">
        <v>88</v>
      </c>
      <c r="M3" s="55"/>
      <c r="N3" s="599"/>
      <c r="O3" s="598"/>
      <c r="P3" s="599"/>
      <c r="Y3" s="661">
        <f>IF(H4="OB","A",IF(H4="IX","W",H4))</f>
        <v>0</v>
      </c>
      <c r="Z3" s="661"/>
      <c r="AA3" s="661" t="s">
        <v>194</v>
      </c>
      <c r="AB3" s="672">
        <v>120</v>
      </c>
      <c r="AC3" s="672">
        <v>90</v>
      </c>
      <c r="AD3" s="672">
        <v>65</v>
      </c>
      <c r="AE3" s="672">
        <v>55</v>
      </c>
      <c r="AF3" s="672">
        <v>50</v>
      </c>
      <c r="AG3" s="672">
        <v>45</v>
      </c>
      <c r="AH3" s="672">
        <v>40</v>
      </c>
      <c r="AI3" s="672">
        <v>35</v>
      </c>
      <c r="AJ3" s="672">
        <v>25</v>
      </c>
      <c r="AK3" s="672">
        <v>20</v>
      </c>
    </row>
    <row r="4" spans="1:37" ht="13.8" thickBot="1" x14ac:dyDescent="0.3">
      <c r="A4" s="815" t="str">
        <f>Altalanos!$A$10</f>
        <v>2025.04.28-29</v>
      </c>
      <c r="B4" s="815"/>
      <c r="C4" s="815"/>
      <c r="D4" s="524"/>
      <c r="E4" s="525" t="str">
        <f>Altalanos!$C$10</f>
        <v>Paks</v>
      </c>
      <c r="F4" s="525"/>
      <c r="G4" s="525"/>
      <c r="H4" s="528"/>
      <c r="I4" s="525"/>
      <c r="J4" s="527"/>
      <c r="K4" s="528"/>
      <c r="L4" s="530" t="str">
        <f>Altalanos!$E$10</f>
        <v>Lakatosné Klopcsik Diana</v>
      </c>
      <c r="M4" s="528"/>
      <c r="N4" s="601"/>
      <c r="O4" s="602"/>
      <c r="P4" s="601"/>
      <c r="Y4" s="661"/>
      <c r="Z4" s="661"/>
      <c r="AA4" s="661" t="s">
        <v>195</v>
      </c>
      <c r="AB4" s="672">
        <v>90</v>
      </c>
      <c r="AC4" s="672">
        <v>60</v>
      </c>
      <c r="AD4" s="672">
        <v>45</v>
      </c>
      <c r="AE4" s="672">
        <v>34</v>
      </c>
      <c r="AF4" s="672">
        <v>27</v>
      </c>
      <c r="AG4" s="672">
        <v>22</v>
      </c>
      <c r="AH4" s="672">
        <v>18</v>
      </c>
      <c r="AI4" s="672">
        <v>15</v>
      </c>
      <c r="AJ4" s="672">
        <v>12</v>
      </c>
      <c r="AK4" s="672">
        <v>9</v>
      </c>
    </row>
    <row r="5" spans="1:37" x14ac:dyDescent="0.25">
      <c r="A5" s="37"/>
      <c r="B5" s="37" t="s">
        <v>118</v>
      </c>
      <c r="C5" s="587" t="s">
        <v>162</v>
      </c>
      <c r="D5" s="37" t="s">
        <v>105</v>
      </c>
      <c r="E5" s="37" t="s">
        <v>167</v>
      </c>
      <c r="F5" s="37"/>
      <c r="G5" s="37" t="s">
        <v>86</v>
      </c>
      <c r="H5" s="37"/>
      <c r="I5" s="37" t="s">
        <v>90</v>
      </c>
      <c r="J5" s="37"/>
      <c r="K5" s="633" t="s">
        <v>168</v>
      </c>
      <c r="L5" s="633" t="s">
        <v>169</v>
      </c>
      <c r="M5" s="633" t="s">
        <v>170</v>
      </c>
      <c r="N5" s="595"/>
      <c r="O5" s="649" t="s">
        <v>178</v>
      </c>
      <c r="P5" s="650" t="s">
        <v>184</v>
      </c>
      <c r="Q5" s="595"/>
      <c r="R5" s="649" t="s">
        <v>178</v>
      </c>
      <c r="S5" s="774" t="s">
        <v>218</v>
      </c>
      <c r="Y5" s="661">
        <f>IF(OR(Altalanos!$A$8="F1",Altalanos!$A$8="F2",Altalanos!$A$8="N1",Altalanos!$A$8="N2"),1,2)</f>
        <v>2</v>
      </c>
      <c r="Z5" s="661"/>
      <c r="AA5" s="661" t="s">
        <v>196</v>
      </c>
      <c r="AB5" s="672">
        <v>60</v>
      </c>
      <c r="AC5" s="672">
        <v>40</v>
      </c>
      <c r="AD5" s="672">
        <v>30</v>
      </c>
      <c r="AE5" s="672">
        <v>20</v>
      </c>
      <c r="AF5" s="672">
        <v>18</v>
      </c>
      <c r="AG5" s="672">
        <v>15</v>
      </c>
      <c r="AH5" s="672">
        <v>12</v>
      </c>
      <c r="AI5" s="672">
        <v>10</v>
      </c>
      <c r="AJ5" s="672">
        <v>8</v>
      </c>
      <c r="AK5" s="672">
        <v>6</v>
      </c>
    </row>
    <row r="6" spans="1:37" x14ac:dyDescent="0.25">
      <c r="A6" s="564"/>
      <c r="B6" s="564"/>
      <c r="C6" s="632"/>
      <c r="D6" s="564"/>
      <c r="E6" s="564"/>
      <c r="F6" s="564"/>
      <c r="G6" s="564"/>
      <c r="H6" s="564"/>
      <c r="I6" s="564"/>
      <c r="J6" s="564"/>
      <c r="K6" s="564"/>
      <c r="L6" s="564"/>
      <c r="M6" s="564"/>
      <c r="N6" s="595"/>
      <c r="O6" s="651" t="s">
        <v>185</v>
      </c>
      <c r="P6" s="652" t="s">
        <v>180</v>
      </c>
      <c r="Q6" s="595"/>
      <c r="R6" s="651" t="s">
        <v>185</v>
      </c>
      <c r="S6" s="775" t="s">
        <v>219</v>
      </c>
      <c r="Y6" s="661"/>
      <c r="Z6" s="661"/>
      <c r="AA6" s="661" t="s">
        <v>197</v>
      </c>
      <c r="AB6" s="672">
        <v>40</v>
      </c>
      <c r="AC6" s="672">
        <v>25</v>
      </c>
      <c r="AD6" s="672">
        <v>18</v>
      </c>
      <c r="AE6" s="672">
        <v>13</v>
      </c>
      <c r="AF6" s="672">
        <v>10</v>
      </c>
      <c r="AG6" s="672">
        <v>8</v>
      </c>
      <c r="AH6" s="672">
        <v>6</v>
      </c>
      <c r="AI6" s="672">
        <v>5</v>
      </c>
      <c r="AJ6" s="672">
        <v>4</v>
      </c>
      <c r="AK6" s="672">
        <v>3</v>
      </c>
    </row>
    <row r="7" spans="1:37" x14ac:dyDescent="0.25">
      <c r="A7" s="640" t="s">
        <v>164</v>
      </c>
      <c r="B7" s="655"/>
      <c r="C7" s="589" t="str">
        <f>IF($B7="","",VLOOKUP($B7,#REF!,5))</f>
        <v/>
      </c>
      <c r="D7" s="589" t="str">
        <f>IF($B7="","",VLOOKUP($B7,#REF!,15))</f>
        <v/>
      </c>
      <c r="E7" s="798" t="s">
        <v>295</v>
      </c>
      <c r="F7" s="799" t="s">
        <v>266</v>
      </c>
      <c r="G7" s="585" t="str">
        <f>IF($B7="","",VLOOKUP($B7,#REF!,3))</f>
        <v/>
      </c>
      <c r="H7" s="588"/>
      <c r="I7" s="585" t="str">
        <f>IF($B7="","",VLOOKUP($B7,#REF!,4))</f>
        <v/>
      </c>
      <c r="J7" s="564"/>
      <c r="K7" s="675"/>
      <c r="L7" s="663" t="str">
        <f>IF(K7="","",CONCATENATE(VLOOKUP($Y$3,$AB$1:$AK$1,K7)," pont"))</f>
        <v/>
      </c>
      <c r="M7" s="676"/>
      <c r="N7" s="595"/>
      <c r="O7" s="653" t="s">
        <v>186</v>
      </c>
      <c r="P7" s="654" t="s">
        <v>182</v>
      </c>
      <c r="Q7" s="595"/>
      <c r="R7" s="653" t="s">
        <v>186</v>
      </c>
      <c r="S7" s="776" t="s">
        <v>190</v>
      </c>
      <c r="Y7" s="661"/>
      <c r="Z7" s="661"/>
      <c r="AA7" s="661" t="s">
        <v>198</v>
      </c>
      <c r="AB7" s="672">
        <v>25</v>
      </c>
      <c r="AC7" s="672">
        <v>15</v>
      </c>
      <c r="AD7" s="672">
        <v>13</v>
      </c>
      <c r="AE7" s="672">
        <v>8</v>
      </c>
      <c r="AF7" s="672">
        <v>6</v>
      </c>
      <c r="AG7" s="672">
        <v>4</v>
      </c>
      <c r="AH7" s="672">
        <v>3</v>
      </c>
      <c r="AI7" s="672">
        <v>2</v>
      </c>
      <c r="AJ7" s="672">
        <v>1</v>
      </c>
      <c r="AK7" s="672">
        <v>0</v>
      </c>
    </row>
    <row r="8" spans="1:37" x14ac:dyDescent="0.25">
      <c r="A8" s="603"/>
      <c r="B8" s="656"/>
      <c r="C8" s="604"/>
      <c r="D8" s="604"/>
      <c r="E8" s="604"/>
      <c r="F8" s="604"/>
      <c r="G8" s="604"/>
      <c r="H8" s="604"/>
      <c r="I8" s="604"/>
      <c r="J8" s="564"/>
      <c r="K8" s="603"/>
      <c r="L8" s="603"/>
      <c r="M8" s="677"/>
      <c r="N8" s="595"/>
      <c r="O8" s="595"/>
      <c r="P8" s="595"/>
      <c r="Q8" s="595"/>
      <c r="R8" s="595"/>
      <c r="S8" s="595"/>
      <c r="Y8" s="661"/>
      <c r="Z8" s="661"/>
      <c r="AA8" s="661" t="s">
        <v>199</v>
      </c>
      <c r="AB8" s="672">
        <v>15</v>
      </c>
      <c r="AC8" s="672">
        <v>10</v>
      </c>
      <c r="AD8" s="672">
        <v>7</v>
      </c>
      <c r="AE8" s="672">
        <v>5</v>
      </c>
      <c r="AF8" s="672">
        <v>4</v>
      </c>
      <c r="AG8" s="672">
        <v>3</v>
      </c>
      <c r="AH8" s="672">
        <v>2</v>
      </c>
      <c r="AI8" s="672">
        <v>1</v>
      </c>
      <c r="AJ8" s="672">
        <v>0</v>
      </c>
      <c r="AK8" s="672">
        <v>0</v>
      </c>
    </row>
    <row r="9" spans="1:37" x14ac:dyDescent="0.25">
      <c r="A9" s="603" t="s">
        <v>165</v>
      </c>
      <c r="B9" s="657"/>
      <c r="C9" s="589" t="str">
        <f>IF($B9="","",VLOOKUP($B9,#REF!,5))</f>
        <v/>
      </c>
      <c r="D9" s="589" t="str">
        <f>IF($B9="","",VLOOKUP($B9,#REF!,15))</f>
        <v/>
      </c>
      <c r="E9" s="800" t="s">
        <v>296</v>
      </c>
      <c r="F9" s="801" t="s">
        <v>297</v>
      </c>
      <c r="G9" s="584" t="str">
        <f>IF($B9="","",VLOOKUP($B9,#REF!,3))</f>
        <v/>
      </c>
      <c r="H9" s="590"/>
      <c r="I9" s="584" t="str">
        <f>IF($B9="","",VLOOKUP($B9,#REF!,4))</f>
        <v/>
      </c>
      <c r="J9" s="564"/>
      <c r="K9" s="675"/>
      <c r="L9" s="663" t="str">
        <f>IF(K9="","",CONCATENATE(VLOOKUP($Y$3,$AB$1:$AK$1,K9)," pont"))</f>
        <v/>
      </c>
      <c r="M9" s="676"/>
      <c r="N9" s="595"/>
      <c r="O9" s="595"/>
      <c r="P9" s="595"/>
      <c r="Q9" s="595"/>
      <c r="R9" s="595"/>
      <c r="S9" s="595"/>
      <c r="Y9" s="661"/>
      <c r="Z9" s="661"/>
      <c r="AA9" s="661" t="s">
        <v>200</v>
      </c>
      <c r="AB9" s="672">
        <v>10</v>
      </c>
      <c r="AC9" s="672">
        <v>6</v>
      </c>
      <c r="AD9" s="672">
        <v>4</v>
      </c>
      <c r="AE9" s="672">
        <v>2</v>
      </c>
      <c r="AF9" s="672">
        <v>1</v>
      </c>
      <c r="AG9" s="672">
        <v>0</v>
      </c>
      <c r="AH9" s="672">
        <v>0</v>
      </c>
      <c r="AI9" s="672">
        <v>0</v>
      </c>
      <c r="AJ9" s="672">
        <v>0</v>
      </c>
      <c r="AK9" s="672">
        <v>0</v>
      </c>
    </row>
    <row r="10" spans="1:37" x14ac:dyDescent="0.25">
      <c r="A10" s="603"/>
      <c r="B10" s="656"/>
      <c r="C10" s="604"/>
      <c r="D10" s="604"/>
      <c r="E10" s="604"/>
      <c r="F10" s="604"/>
      <c r="G10" s="604"/>
      <c r="H10" s="604"/>
      <c r="I10" s="604"/>
      <c r="J10" s="564"/>
      <c r="K10" s="603"/>
      <c r="L10" s="603"/>
      <c r="M10" s="677"/>
      <c r="N10" s="595"/>
      <c r="O10" s="595"/>
      <c r="P10" s="595"/>
      <c r="Q10" s="595"/>
      <c r="R10" s="595"/>
      <c r="S10" s="595"/>
      <c r="Y10" s="661"/>
      <c r="Z10" s="661"/>
      <c r="AA10" s="661" t="s">
        <v>201</v>
      </c>
      <c r="AB10" s="672">
        <v>6</v>
      </c>
      <c r="AC10" s="672">
        <v>3</v>
      </c>
      <c r="AD10" s="672">
        <v>2</v>
      </c>
      <c r="AE10" s="672">
        <v>1</v>
      </c>
      <c r="AF10" s="672">
        <v>0</v>
      </c>
      <c r="AG10" s="672">
        <v>0</v>
      </c>
      <c r="AH10" s="672">
        <v>0</v>
      </c>
      <c r="AI10" s="672">
        <v>0</v>
      </c>
      <c r="AJ10" s="672">
        <v>0</v>
      </c>
      <c r="AK10" s="672">
        <v>0</v>
      </c>
    </row>
    <row r="11" spans="1:37" x14ac:dyDescent="0.25">
      <c r="A11" s="603" t="s">
        <v>166</v>
      </c>
      <c r="B11" s="657"/>
      <c r="C11" s="589" t="str">
        <f>IF($B11="","",VLOOKUP($B11,#REF!,5))</f>
        <v/>
      </c>
      <c r="D11" s="589" t="str">
        <f>IF($B11="","",VLOOKUP($B11,#REF!,15))</f>
        <v/>
      </c>
      <c r="E11" s="800" t="s">
        <v>298</v>
      </c>
      <c r="F11" s="801" t="s">
        <v>299</v>
      </c>
      <c r="G11" s="584" t="str">
        <f>IF($B11="","",VLOOKUP($B11,#REF!,3))</f>
        <v/>
      </c>
      <c r="H11" s="590"/>
      <c r="I11" s="584" t="str">
        <f>IF($B11="","",VLOOKUP($B11,#REF!,4))</f>
        <v/>
      </c>
      <c r="J11" s="564"/>
      <c r="K11" s="675"/>
      <c r="L11" s="663" t="str">
        <f>IF(K11="","",CONCATENATE(VLOOKUP($Y$3,$AB$1:$AK$1,K11)," pont"))</f>
        <v/>
      </c>
      <c r="M11" s="676"/>
      <c r="N11" s="595"/>
      <c r="O11" s="595"/>
      <c r="P11" s="595"/>
      <c r="Q11" s="595"/>
      <c r="R11" s="595"/>
      <c r="S11" s="595"/>
      <c r="Y11" s="661"/>
      <c r="Z11" s="661"/>
      <c r="AA11" s="661" t="s">
        <v>206</v>
      </c>
      <c r="AB11" s="672">
        <v>3</v>
      </c>
      <c r="AC11" s="672">
        <v>2</v>
      </c>
      <c r="AD11" s="672">
        <v>1</v>
      </c>
      <c r="AE11" s="672">
        <v>0</v>
      </c>
      <c r="AF11" s="672">
        <v>0</v>
      </c>
      <c r="AG11" s="672">
        <v>0</v>
      </c>
      <c r="AH11" s="672">
        <v>0</v>
      </c>
      <c r="AI11" s="672">
        <v>0</v>
      </c>
      <c r="AJ11" s="672">
        <v>0</v>
      </c>
      <c r="AK11" s="672">
        <v>0</v>
      </c>
    </row>
    <row r="12" spans="1:37" x14ac:dyDescent="0.25">
      <c r="A12" s="564"/>
      <c r="B12" s="640"/>
      <c r="C12" s="632"/>
      <c r="D12" s="564"/>
      <c r="E12" s="564"/>
      <c r="F12" s="564"/>
      <c r="G12" s="564"/>
      <c r="H12" s="564"/>
      <c r="I12" s="564"/>
      <c r="J12" s="564"/>
      <c r="K12" s="632"/>
      <c r="L12" s="632"/>
      <c r="M12" s="678"/>
      <c r="Y12" s="661"/>
      <c r="Z12" s="661"/>
      <c r="AA12" s="661" t="s">
        <v>202</v>
      </c>
      <c r="AB12" s="673">
        <v>0</v>
      </c>
      <c r="AC12" s="673">
        <v>0</v>
      </c>
      <c r="AD12" s="673">
        <v>0</v>
      </c>
      <c r="AE12" s="673">
        <v>0</v>
      </c>
      <c r="AF12" s="673">
        <v>0</v>
      </c>
      <c r="AG12" s="673">
        <v>0</v>
      </c>
      <c r="AH12" s="673">
        <v>0</v>
      </c>
      <c r="AI12" s="673">
        <v>0</v>
      </c>
      <c r="AJ12" s="673">
        <v>0</v>
      </c>
      <c r="AK12" s="673">
        <v>0</v>
      </c>
    </row>
    <row r="13" spans="1:37" x14ac:dyDescent="0.25">
      <c r="A13" s="640" t="s">
        <v>171</v>
      </c>
      <c r="B13" s="655"/>
      <c r="C13" s="589" t="str">
        <f>IF($B13="","",VLOOKUP($B13,#REF!,5))</f>
        <v/>
      </c>
      <c r="D13" s="589" t="str">
        <f>IF($B13="","",VLOOKUP($B13,#REF!,15))</f>
        <v/>
      </c>
      <c r="E13" s="798" t="s">
        <v>270</v>
      </c>
      <c r="F13" s="799" t="s">
        <v>300</v>
      </c>
      <c r="G13" s="585" t="str">
        <f>IF($B13="","",VLOOKUP($B13,#REF!,3))</f>
        <v/>
      </c>
      <c r="H13" s="588"/>
      <c r="I13" s="585" t="str">
        <f>IF($B13="","",VLOOKUP($B13,#REF!,4))</f>
        <v/>
      </c>
      <c r="J13" s="564"/>
      <c r="K13" s="675"/>
      <c r="L13" s="663" t="str">
        <f>IF(K13="","",CONCATENATE(VLOOKUP($Y$3,$AB$1:$AK$1,K13)," pont"))</f>
        <v/>
      </c>
      <c r="M13" s="676"/>
      <c r="Y13" s="661"/>
      <c r="Z13" s="661"/>
      <c r="AA13" s="661" t="s">
        <v>203</v>
      </c>
      <c r="AB13" s="673">
        <v>0</v>
      </c>
      <c r="AC13" s="673">
        <v>0</v>
      </c>
      <c r="AD13" s="673">
        <v>0</v>
      </c>
      <c r="AE13" s="673">
        <v>0</v>
      </c>
      <c r="AF13" s="673">
        <v>0</v>
      </c>
      <c r="AG13" s="673">
        <v>0</v>
      </c>
      <c r="AH13" s="673">
        <v>0</v>
      </c>
      <c r="AI13" s="673">
        <v>0</v>
      </c>
      <c r="AJ13" s="673">
        <v>0</v>
      </c>
      <c r="AK13" s="673">
        <v>0</v>
      </c>
    </row>
    <row r="14" spans="1:37" x14ac:dyDescent="0.25">
      <c r="A14" s="603"/>
      <c r="B14" s="656"/>
      <c r="C14" s="604"/>
      <c r="D14" s="604"/>
      <c r="E14" s="604"/>
      <c r="F14" s="604"/>
      <c r="G14" s="604"/>
      <c r="H14" s="604"/>
      <c r="I14" s="604"/>
      <c r="J14" s="564"/>
      <c r="K14" s="603"/>
      <c r="L14" s="603"/>
      <c r="M14" s="677"/>
      <c r="Y14" s="661"/>
      <c r="Z14" s="661"/>
      <c r="AA14" s="661"/>
      <c r="AB14" s="661"/>
      <c r="AC14" s="661"/>
      <c r="AD14" s="661"/>
      <c r="AE14" s="661"/>
      <c r="AF14" s="661"/>
      <c r="AG14" s="661"/>
      <c r="AH14" s="661"/>
      <c r="AI14" s="661"/>
      <c r="AJ14" s="661"/>
      <c r="AK14" s="661"/>
    </row>
    <row r="15" spans="1:37" x14ac:dyDescent="0.25">
      <c r="A15" s="603" t="s">
        <v>172</v>
      </c>
      <c r="B15" s="657"/>
      <c r="C15" s="589" t="str">
        <f>IF($B15="","",VLOOKUP($B15,#REF!,5))</f>
        <v/>
      </c>
      <c r="D15" s="589" t="str">
        <f>IF($B15="","",VLOOKUP($B15,#REF!,15))</f>
        <v/>
      </c>
      <c r="E15" s="800" t="s">
        <v>298</v>
      </c>
      <c r="F15" s="801" t="s">
        <v>301</v>
      </c>
      <c r="G15" s="584" t="str">
        <f>IF($B15="","",VLOOKUP($B15,#REF!,3))</f>
        <v/>
      </c>
      <c r="H15" s="590"/>
      <c r="I15" s="584" t="str">
        <f>IF($B15="","",VLOOKUP($B15,#REF!,4))</f>
        <v/>
      </c>
      <c r="J15" s="564"/>
      <c r="K15" s="675"/>
      <c r="L15" s="663" t="str">
        <f>IF(K15="","",CONCATENATE(VLOOKUP($Y$3,$AB$1:$AK$1,K15)," pont"))</f>
        <v/>
      </c>
      <c r="M15" s="676"/>
      <c r="Y15" s="661"/>
      <c r="Z15" s="661"/>
      <c r="AA15" s="661"/>
      <c r="AB15" s="661"/>
      <c r="AC15" s="661"/>
      <c r="AD15" s="661"/>
      <c r="AE15" s="661"/>
      <c r="AF15" s="661"/>
      <c r="AG15" s="661"/>
      <c r="AH15" s="661"/>
      <c r="AI15" s="661"/>
      <c r="AJ15" s="661"/>
      <c r="AK15" s="661"/>
    </row>
    <row r="16" spans="1:37" x14ac:dyDescent="0.25">
      <c r="A16" s="603"/>
      <c r="B16" s="656"/>
      <c r="C16" s="604"/>
      <c r="D16" s="604"/>
      <c r="E16" s="604"/>
      <c r="F16" s="604"/>
      <c r="G16" s="604"/>
      <c r="H16" s="604"/>
      <c r="I16" s="604"/>
      <c r="J16" s="564"/>
      <c r="K16" s="603"/>
      <c r="L16" s="603"/>
      <c r="M16" s="677"/>
      <c r="Y16" s="661"/>
      <c r="Z16" s="661"/>
      <c r="AA16" s="661" t="s">
        <v>164</v>
      </c>
      <c r="AB16" s="661">
        <v>300</v>
      </c>
      <c r="AC16" s="661">
        <v>250</v>
      </c>
      <c r="AD16" s="661">
        <v>220</v>
      </c>
      <c r="AE16" s="661">
        <v>180</v>
      </c>
      <c r="AF16" s="661">
        <v>160</v>
      </c>
      <c r="AG16" s="661">
        <v>150</v>
      </c>
      <c r="AH16" s="661">
        <v>140</v>
      </c>
      <c r="AI16" s="661">
        <v>130</v>
      </c>
      <c r="AJ16" s="661">
        <v>120</v>
      </c>
      <c r="AK16" s="661">
        <v>110</v>
      </c>
    </row>
    <row r="17" spans="1:37" x14ac:dyDescent="0.25">
      <c r="A17" s="603" t="s">
        <v>173</v>
      </c>
      <c r="B17" s="657"/>
      <c r="C17" s="589" t="str">
        <f>IF($B17="","",VLOOKUP($B17,#REF!,5))</f>
        <v/>
      </c>
      <c r="D17" s="589" t="str">
        <f>IF($B17="","",VLOOKUP($B17,#REF!,15))</f>
        <v/>
      </c>
      <c r="E17" s="800" t="s">
        <v>302</v>
      </c>
      <c r="F17" s="801" t="s">
        <v>303</v>
      </c>
      <c r="G17" s="584" t="str">
        <f>IF($B17="","",VLOOKUP($B17,#REF!,3))</f>
        <v/>
      </c>
      <c r="H17" s="590"/>
      <c r="I17" s="584" t="str">
        <f>IF($B17="","",VLOOKUP($B17,#REF!,4))</f>
        <v/>
      </c>
      <c r="J17" s="564"/>
      <c r="K17" s="675"/>
      <c r="L17" s="663" t="str">
        <f>IF(K17="","",CONCATENATE(VLOOKUP($Y$3,$AB$1:$AK$1,K17)," pont"))</f>
        <v/>
      </c>
      <c r="M17" s="676"/>
      <c r="Y17" s="661"/>
      <c r="Z17" s="661"/>
      <c r="AA17" s="661" t="s">
        <v>194</v>
      </c>
      <c r="AB17" s="661">
        <v>250</v>
      </c>
      <c r="AC17" s="661">
        <v>200</v>
      </c>
      <c r="AD17" s="661">
        <v>160</v>
      </c>
      <c r="AE17" s="661">
        <v>140</v>
      </c>
      <c r="AF17" s="661">
        <v>120</v>
      </c>
      <c r="AG17" s="661">
        <v>110</v>
      </c>
      <c r="AH17" s="661">
        <v>100</v>
      </c>
      <c r="AI17" s="661">
        <v>90</v>
      </c>
      <c r="AJ17" s="661">
        <v>80</v>
      </c>
      <c r="AK17" s="661">
        <v>70</v>
      </c>
    </row>
    <row r="18" spans="1:37" x14ac:dyDescent="0.25">
      <c r="A18" s="564"/>
      <c r="B18" s="564"/>
      <c r="C18" s="564"/>
      <c r="D18" s="564"/>
      <c r="E18" s="564"/>
      <c r="F18" s="564"/>
      <c r="G18" s="564"/>
      <c r="H18" s="564"/>
      <c r="I18" s="564"/>
      <c r="J18" s="564"/>
      <c r="K18" s="564"/>
      <c r="L18" s="564"/>
      <c r="M18" s="564"/>
      <c r="Y18" s="661"/>
      <c r="Z18" s="661"/>
      <c r="AA18" s="661" t="s">
        <v>195</v>
      </c>
      <c r="AB18" s="661">
        <v>200</v>
      </c>
      <c r="AC18" s="661">
        <v>150</v>
      </c>
      <c r="AD18" s="661">
        <v>130</v>
      </c>
      <c r="AE18" s="661">
        <v>110</v>
      </c>
      <c r="AF18" s="661">
        <v>95</v>
      </c>
      <c r="AG18" s="661">
        <v>80</v>
      </c>
      <c r="AH18" s="661">
        <v>70</v>
      </c>
      <c r="AI18" s="661">
        <v>60</v>
      </c>
      <c r="AJ18" s="661">
        <v>55</v>
      </c>
      <c r="AK18" s="661">
        <v>50</v>
      </c>
    </row>
    <row r="19" spans="1:37" x14ac:dyDescent="0.25">
      <c r="A19" s="564"/>
      <c r="B19" s="564"/>
      <c r="C19" s="564"/>
      <c r="D19" s="564"/>
      <c r="E19" s="564"/>
      <c r="F19" s="564"/>
      <c r="G19" s="564"/>
      <c r="H19" s="564"/>
      <c r="I19" s="564"/>
      <c r="J19" s="564"/>
      <c r="K19" s="564"/>
      <c r="L19" s="564"/>
      <c r="M19" s="564"/>
      <c r="Y19" s="661"/>
      <c r="Z19" s="661"/>
      <c r="AA19" s="661" t="s">
        <v>196</v>
      </c>
      <c r="AB19" s="661">
        <v>150</v>
      </c>
      <c r="AC19" s="661">
        <v>120</v>
      </c>
      <c r="AD19" s="661">
        <v>100</v>
      </c>
      <c r="AE19" s="661">
        <v>80</v>
      </c>
      <c r="AF19" s="661">
        <v>70</v>
      </c>
      <c r="AG19" s="661">
        <v>60</v>
      </c>
      <c r="AH19" s="661">
        <v>55</v>
      </c>
      <c r="AI19" s="661">
        <v>50</v>
      </c>
      <c r="AJ19" s="661">
        <v>45</v>
      </c>
      <c r="AK19" s="661">
        <v>40</v>
      </c>
    </row>
    <row r="20" spans="1:37" x14ac:dyDescent="0.25">
      <c r="A20" s="564"/>
      <c r="B20" s="564"/>
      <c r="C20" s="564"/>
      <c r="D20" s="564"/>
      <c r="E20" s="564"/>
      <c r="F20" s="564"/>
      <c r="G20" s="564"/>
      <c r="H20" s="564"/>
      <c r="I20" s="564"/>
      <c r="J20" s="564"/>
      <c r="K20" s="564"/>
      <c r="L20" s="564"/>
      <c r="M20" s="564"/>
      <c r="Y20" s="661"/>
      <c r="Z20" s="661"/>
      <c r="AA20" s="661" t="s">
        <v>197</v>
      </c>
      <c r="AB20" s="661">
        <v>120</v>
      </c>
      <c r="AC20" s="661">
        <v>90</v>
      </c>
      <c r="AD20" s="661">
        <v>65</v>
      </c>
      <c r="AE20" s="661">
        <v>55</v>
      </c>
      <c r="AF20" s="661">
        <v>50</v>
      </c>
      <c r="AG20" s="661">
        <v>45</v>
      </c>
      <c r="AH20" s="661">
        <v>40</v>
      </c>
      <c r="AI20" s="661">
        <v>35</v>
      </c>
      <c r="AJ20" s="661">
        <v>25</v>
      </c>
      <c r="AK20" s="661">
        <v>20</v>
      </c>
    </row>
    <row r="21" spans="1:37" x14ac:dyDescent="0.25">
      <c r="A21" s="564"/>
      <c r="B21" s="564"/>
      <c r="C21" s="564"/>
      <c r="D21" s="564"/>
      <c r="E21" s="564"/>
      <c r="F21" s="564"/>
      <c r="G21" s="564"/>
      <c r="H21" s="564"/>
      <c r="I21" s="564"/>
      <c r="J21" s="564"/>
      <c r="K21" s="564"/>
      <c r="L21" s="564"/>
      <c r="M21" s="564"/>
      <c r="Y21" s="661"/>
      <c r="Z21" s="661"/>
      <c r="AA21" s="661" t="s">
        <v>198</v>
      </c>
      <c r="AB21" s="661">
        <v>90</v>
      </c>
      <c r="AC21" s="661">
        <v>60</v>
      </c>
      <c r="AD21" s="661">
        <v>45</v>
      </c>
      <c r="AE21" s="661">
        <v>34</v>
      </c>
      <c r="AF21" s="661">
        <v>27</v>
      </c>
      <c r="AG21" s="661">
        <v>22</v>
      </c>
      <c r="AH21" s="661">
        <v>18</v>
      </c>
      <c r="AI21" s="661">
        <v>15</v>
      </c>
      <c r="AJ21" s="661">
        <v>12</v>
      </c>
      <c r="AK21" s="661">
        <v>9</v>
      </c>
    </row>
    <row r="22" spans="1:37" ht="18.75" customHeight="1" x14ac:dyDescent="0.25">
      <c r="A22" s="564"/>
      <c r="B22" s="811"/>
      <c r="C22" s="811"/>
      <c r="D22" s="809" t="str">
        <f>E7</f>
        <v>Petrits</v>
      </c>
      <c r="E22" s="809"/>
      <c r="F22" s="809" t="str">
        <f>E9</f>
        <v>Bencze</v>
      </c>
      <c r="G22" s="809"/>
      <c r="H22" s="809" t="str">
        <f>E11</f>
        <v>Kiss</v>
      </c>
      <c r="I22" s="809"/>
      <c r="J22" s="564"/>
      <c r="K22" s="564"/>
      <c r="L22" s="564"/>
      <c r="M22" s="641" t="s">
        <v>168</v>
      </c>
      <c r="Y22" s="661"/>
      <c r="Z22" s="661"/>
      <c r="AA22" s="661" t="s">
        <v>199</v>
      </c>
      <c r="AB22" s="661">
        <v>60</v>
      </c>
      <c r="AC22" s="661">
        <v>40</v>
      </c>
      <c r="AD22" s="661">
        <v>30</v>
      </c>
      <c r="AE22" s="661">
        <v>20</v>
      </c>
      <c r="AF22" s="661">
        <v>18</v>
      </c>
      <c r="AG22" s="661">
        <v>15</v>
      </c>
      <c r="AH22" s="661">
        <v>12</v>
      </c>
      <c r="AI22" s="661">
        <v>10</v>
      </c>
      <c r="AJ22" s="661">
        <v>8</v>
      </c>
      <c r="AK22" s="661">
        <v>6</v>
      </c>
    </row>
    <row r="23" spans="1:37" ht="18.75" customHeight="1" x14ac:dyDescent="0.25">
      <c r="A23" s="639" t="s">
        <v>164</v>
      </c>
      <c r="B23" s="807" t="str">
        <f>E7</f>
        <v>Petrits</v>
      </c>
      <c r="C23" s="807"/>
      <c r="D23" s="810"/>
      <c r="E23" s="810"/>
      <c r="F23" s="808"/>
      <c r="G23" s="808"/>
      <c r="H23" s="808"/>
      <c r="I23" s="808"/>
      <c r="J23" s="564"/>
      <c r="K23" s="564"/>
      <c r="L23" s="564"/>
      <c r="M23" s="643"/>
      <c r="Y23" s="661"/>
      <c r="Z23" s="661"/>
      <c r="AA23" s="661" t="s">
        <v>200</v>
      </c>
      <c r="AB23" s="661">
        <v>40</v>
      </c>
      <c r="AC23" s="661">
        <v>25</v>
      </c>
      <c r="AD23" s="661">
        <v>18</v>
      </c>
      <c r="AE23" s="661">
        <v>13</v>
      </c>
      <c r="AF23" s="661">
        <v>8</v>
      </c>
      <c r="AG23" s="661">
        <v>7</v>
      </c>
      <c r="AH23" s="661">
        <v>6</v>
      </c>
      <c r="AI23" s="661">
        <v>5</v>
      </c>
      <c r="AJ23" s="661">
        <v>4</v>
      </c>
      <c r="AK23" s="661">
        <v>3</v>
      </c>
    </row>
    <row r="24" spans="1:37" ht="18.75" customHeight="1" x14ac:dyDescent="0.25">
      <c r="A24" s="639" t="s">
        <v>165</v>
      </c>
      <c r="B24" s="807" t="str">
        <f>E9</f>
        <v>Bencze</v>
      </c>
      <c r="C24" s="807"/>
      <c r="D24" s="808"/>
      <c r="E24" s="808"/>
      <c r="F24" s="810"/>
      <c r="G24" s="810"/>
      <c r="H24" s="808"/>
      <c r="I24" s="808"/>
      <c r="J24" s="564"/>
      <c r="K24" s="564"/>
      <c r="L24" s="564"/>
      <c r="M24" s="643"/>
      <c r="Y24" s="661"/>
      <c r="Z24" s="661"/>
      <c r="AA24" s="661" t="s">
        <v>201</v>
      </c>
      <c r="AB24" s="661">
        <v>25</v>
      </c>
      <c r="AC24" s="661">
        <v>15</v>
      </c>
      <c r="AD24" s="661">
        <v>13</v>
      </c>
      <c r="AE24" s="661">
        <v>7</v>
      </c>
      <c r="AF24" s="661">
        <v>6</v>
      </c>
      <c r="AG24" s="661">
        <v>5</v>
      </c>
      <c r="AH24" s="661">
        <v>4</v>
      </c>
      <c r="AI24" s="661">
        <v>3</v>
      </c>
      <c r="AJ24" s="661">
        <v>2</v>
      </c>
      <c r="AK24" s="661">
        <v>1</v>
      </c>
    </row>
    <row r="25" spans="1:37" ht="18.75" customHeight="1" x14ac:dyDescent="0.25">
      <c r="A25" s="639" t="s">
        <v>166</v>
      </c>
      <c r="B25" s="807" t="str">
        <f>E11</f>
        <v>Kiss</v>
      </c>
      <c r="C25" s="807"/>
      <c r="D25" s="808"/>
      <c r="E25" s="808"/>
      <c r="F25" s="808"/>
      <c r="G25" s="808"/>
      <c r="H25" s="810"/>
      <c r="I25" s="810"/>
      <c r="J25" s="564"/>
      <c r="K25" s="564"/>
      <c r="L25" s="564"/>
      <c r="M25" s="643"/>
      <c r="Y25" s="661"/>
      <c r="Z25" s="661"/>
      <c r="AA25" s="661" t="s">
        <v>206</v>
      </c>
      <c r="AB25" s="661">
        <v>15</v>
      </c>
      <c r="AC25" s="661">
        <v>10</v>
      </c>
      <c r="AD25" s="661">
        <v>8</v>
      </c>
      <c r="AE25" s="661">
        <v>4</v>
      </c>
      <c r="AF25" s="661">
        <v>3</v>
      </c>
      <c r="AG25" s="661">
        <v>2</v>
      </c>
      <c r="AH25" s="661">
        <v>1</v>
      </c>
      <c r="AI25" s="661">
        <v>0</v>
      </c>
      <c r="AJ25" s="661">
        <v>0</v>
      </c>
      <c r="AK25" s="661">
        <v>0</v>
      </c>
    </row>
    <row r="26" spans="1:37" x14ac:dyDescent="0.25">
      <c r="A26" s="564"/>
      <c r="B26" s="564"/>
      <c r="C26" s="564"/>
      <c r="D26" s="564"/>
      <c r="E26" s="564"/>
      <c r="F26" s="564"/>
      <c r="G26" s="564"/>
      <c r="H26" s="564"/>
      <c r="I26" s="564"/>
      <c r="J26" s="564"/>
      <c r="K26" s="564"/>
      <c r="L26" s="564"/>
      <c r="M26" s="644"/>
      <c r="Y26" s="661"/>
      <c r="Z26" s="661"/>
      <c r="AA26" s="661" t="s">
        <v>202</v>
      </c>
      <c r="AB26" s="661">
        <v>10</v>
      </c>
      <c r="AC26" s="661">
        <v>6</v>
      </c>
      <c r="AD26" s="661">
        <v>4</v>
      </c>
      <c r="AE26" s="661">
        <v>2</v>
      </c>
      <c r="AF26" s="661">
        <v>1</v>
      </c>
      <c r="AG26" s="661">
        <v>0</v>
      </c>
      <c r="AH26" s="661">
        <v>0</v>
      </c>
      <c r="AI26" s="661">
        <v>0</v>
      </c>
      <c r="AJ26" s="661">
        <v>0</v>
      </c>
      <c r="AK26" s="661">
        <v>0</v>
      </c>
    </row>
    <row r="27" spans="1:37" ht="18.75" customHeight="1" x14ac:dyDescent="0.25">
      <c r="A27" s="564"/>
      <c r="B27" s="811"/>
      <c r="C27" s="811"/>
      <c r="D27" s="809" t="str">
        <f>E13</f>
        <v>Kozma</v>
      </c>
      <c r="E27" s="809"/>
      <c r="F27" s="809" t="str">
        <f>E15</f>
        <v>Kiss</v>
      </c>
      <c r="G27" s="809"/>
      <c r="H27" s="809" t="str">
        <f>E17</f>
        <v>Hingl</v>
      </c>
      <c r="I27" s="809"/>
      <c r="J27" s="564"/>
      <c r="K27" s="564"/>
      <c r="L27" s="564"/>
      <c r="M27" s="644"/>
      <c r="Y27" s="661"/>
      <c r="Z27" s="661"/>
      <c r="AA27" s="661" t="s">
        <v>203</v>
      </c>
      <c r="AB27" s="661">
        <v>3</v>
      </c>
      <c r="AC27" s="661">
        <v>2</v>
      </c>
      <c r="AD27" s="661">
        <v>1</v>
      </c>
      <c r="AE27" s="661">
        <v>0</v>
      </c>
      <c r="AF27" s="661">
        <v>0</v>
      </c>
      <c r="AG27" s="661">
        <v>0</v>
      </c>
      <c r="AH27" s="661">
        <v>0</v>
      </c>
      <c r="AI27" s="661">
        <v>0</v>
      </c>
      <c r="AJ27" s="661">
        <v>0</v>
      </c>
      <c r="AK27" s="661">
        <v>0</v>
      </c>
    </row>
    <row r="28" spans="1:37" ht="18.75" customHeight="1" x14ac:dyDescent="0.25">
      <c r="A28" s="639" t="s">
        <v>171</v>
      </c>
      <c r="B28" s="807" t="str">
        <f>E13</f>
        <v>Kozma</v>
      </c>
      <c r="C28" s="807"/>
      <c r="D28" s="810"/>
      <c r="E28" s="810"/>
      <c r="F28" s="808"/>
      <c r="G28" s="808"/>
      <c r="H28" s="808"/>
      <c r="I28" s="808"/>
      <c r="J28" s="564"/>
      <c r="K28" s="564"/>
      <c r="L28" s="564"/>
      <c r="M28" s="643"/>
    </row>
    <row r="29" spans="1:37" ht="18.75" customHeight="1" x14ac:dyDescent="0.25">
      <c r="A29" s="639" t="s">
        <v>172</v>
      </c>
      <c r="B29" s="807" t="str">
        <f>E15</f>
        <v>Kiss</v>
      </c>
      <c r="C29" s="807"/>
      <c r="D29" s="808"/>
      <c r="E29" s="808"/>
      <c r="F29" s="810"/>
      <c r="G29" s="810"/>
      <c r="H29" s="808"/>
      <c r="I29" s="808"/>
      <c r="J29" s="564"/>
      <c r="K29" s="564"/>
      <c r="L29" s="564"/>
      <c r="M29" s="643"/>
    </row>
    <row r="30" spans="1:37" ht="18.75" customHeight="1" x14ac:dyDescent="0.25">
      <c r="A30" s="639" t="s">
        <v>173</v>
      </c>
      <c r="B30" s="807" t="str">
        <f>E17</f>
        <v>Hingl</v>
      </c>
      <c r="C30" s="807"/>
      <c r="D30" s="808"/>
      <c r="E30" s="808"/>
      <c r="F30" s="808"/>
      <c r="G30" s="808"/>
      <c r="H30" s="810"/>
      <c r="I30" s="810"/>
      <c r="J30" s="564"/>
      <c r="K30" s="564"/>
      <c r="L30" s="564"/>
      <c r="M30" s="643"/>
    </row>
    <row r="31" spans="1:37" x14ac:dyDescent="0.25">
      <c r="A31" s="564"/>
      <c r="B31" s="564"/>
      <c r="C31" s="564"/>
      <c r="D31" s="564"/>
      <c r="E31" s="564"/>
      <c r="F31" s="564"/>
      <c r="G31" s="564"/>
      <c r="H31" s="564"/>
      <c r="I31" s="564"/>
      <c r="J31" s="564"/>
      <c r="K31" s="564"/>
      <c r="L31" s="564"/>
      <c r="M31" s="564"/>
    </row>
    <row r="32" spans="1:37" x14ac:dyDescent="0.25">
      <c r="A32" s="564" t="s">
        <v>129</v>
      </c>
      <c r="B32" s="564"/>
      <c r="C32" s="820" t="str">
        <f>IF(M23=1,B23,IF(M24=1,B24,IF(M25=1,B25,"")))</f>
        <v/>
      </c>
      <c r="D32" s="820"/>
      <c r="E32" s="603" t="s">
        <v>175</v>
      </c>
      <c r="F32" s="820" t="str">
        <f>IF(M28=1,B28,IF(M29=1,B29,IF(M30=1,B30,"")))</f>
        <v/>
      </c>
      <c r="G32" s="820"/>
      <c r="H32" s="564"/>
      <c r="I32" s="542"/>
      <c r="J32" s="564"/>
      <c r="K32" s="564"/>
      <c r="L32" s="564"/>
      <c r="M32" s="564"/>
    </row>
    <row r="33" spans="1:19" x14ac:dyDescent="0.25">
      <c r="A33" s="564"/>
      <c r="B33" s="564"/>
      <c r="C33" s="564"/>
      <c r="D33" s="564"/>
      <c r="E33" s="564"/>
      <c r="F33" s="603"/>
      <c r="G33" s="603"/>
      <c r="H33" s="564"/>
      <c r="I33" s="564"/>
      <c r="J33" s="564"/>
      <c r="K33" s="564"/>
      <c r="L33" s="564"/>
      <c r="M33" s="564"/>
    </row>
    <row r="34" spans="1:19" x14ac:dyDescent="0.25">
      <c r="A34" s="564" t="s">
        <v>174</v>
      </c>
      <c r="B34" s="564"/>
      <c r="C34" s="820" t="str">
        <f>IF(M23=2,B23,IF(M24=2,B24,IF(M25=2,B25,"")))</f>
        <v/>
      </c>
      <c r="D34" s="820"/>
      <c r="E34" s="603" t="s">
        <v>175</v>
      </c>
      <c r="F34" s="820" t="str">
        <f>IF(M28=2,B28,IF(M29=2,B29,IF(M30=2,B30,"")))</f>
        <v/>
      </c>
      <c r="G34" s="820"/>
      <c r="H34" s="564"/>
      <c r="I34" s="542"/>
      <c r="J34" s="564"/>
      <c r="K34" s="564"/>
      <c r="L34" s="564"/>
      <c r="M34" s="564"/>
    </row>
    <row r="35" spans="1:19" x14ac:dyDescent="0.25">
      <c r="A35" s="564"/>
      <c r="B35" s="564"/>
      <c r="C35" s="642"/>
      <c r="D35" s="642"/>
      <c r="E35" s="603"/>
      <c r="F35" s="642"/>
      <c r="G35" s="642"/>
      <c r="H35" s="564"/>
      <c r="I35" s="564"/>
      <c r="J35" s="564"/>
      <c r="K35" s="564"/>
      <c r="L35" s="564"/>
      <c r="M35" s="564"/>
    </row>
    <row r="36" spans="1:19" x14ac:dyDescent="0.25">
      <c r="A36" s="564" t="s">
        <v>176</v>
      </c>
      <c r="B36" s="564"/>
      <c r="C36" s="820" t="str">
        <f>IF(M23=3,B23,IF(M24=3,B24,IF(M25=3,B25,"")))</f>
        <v/>
      </c>
      <c r="D36" s="820"/>
      <c r="E36" s="603" t="s">
        <v>175</v>
      </c>
      <c r="F36" s="820" t="str">
        <f>IF(M28=3,B28,IF(M29=3,B29,IF(M30=3,B30,"")))</f>
        <v/>
      </c>
      <c r="G36" s="820"/>
      <c r="H36" s="564"/>
      <c r="I36" s="542"/>
      <c r="J36" s="564"/>
      <c r="K36" s="564"/>
      <c r="L36" s="564"/>
      <c r="M36" s="564"/>
    </row>
    <row r="37" spans="1:19" x14ac:dyDescent="0.25">
      <c r="A37" s="564"/>
      <c r="B37" s="564"/>
      <c r="C37" s="564"/>
      <c r="D37" s="564"/>
      <c r="E37" s="564"/>
      <c r="F37" s="564"/>
      <c r="G37" s="564"/>
      <c r="H37" s="564"/>
      <c r="I37" s="564"/>
      <c r="J37" s="564"/>
      <c r="K37" s="564"/>
      <c r="L37" s="564"/>
      <c r="M37" s="564"/>
    </row>
    <row r="38" spans="1:19" x14ac:dyDescent="0.25">
      <c r="A38" s="564"/>
      <c r="B38" s="564"/>
      <c r="C38" s="564"/>
      <c r="D38" s="564"/>
      <c r="E38" s="564"/>
      <c r="F38" s="564"/>
      <c r="G38" s="564"/>
      <c r="H38" s="564"/>
      <c r="I38" s="564"/>
      <c r="J38" s="564"/>
      <c r="K38" s="564"/>
      <c r="L38" s="542"/>
      <c r="M38" s="564"/>
      <c r="O38" s="595"/>
      <c r="P38" s="595"/>
      <c r="Q38" s="595"/>
      <c r="R38" s="595"/>
      <c r="S38" s="595"/>
    </row>
    <row r="39" spans="1:19" x14ac:dyDescent="0.25">
      <c r="A39" s="214" t="s">
        <v>105</v>
      </c>
      <c r="B39" s="215"/>
      <c r="C39" s="456"/>
      <c r="D39" s="611" t="s">
        <v>6</v>
      </c>
      <c r="E39" s="612" t="s">
        <v>107</v>
      </c>
      <c r="F39" s="630"/>
      <c r="G39" s="611" t="s">
        <v>6</v>
      </c>
      <c r="H39" s="612" t="s">
        <v>125</v>
      </c>
      <c r="I39" s="369"/>
      <c r="J39" s="612" t="s">
        <v>126</v>
      </c>
      <c r="K39" s="368" t="s">
        <v>127</v>
      </c>
      <c r="L39" s="37"/>
      <c r="M39" s="630"/>
      <c r="O39" s="595"/>
      <c r="P39" s="605"/>
      <c r="Q39" s="605"/>
      <c r="R39" s="606"/>
      <c r="S39" s="595"/>
    </row>
    <row r="40" spans="1:19" x14ac:dyDescent="0.25">
      <c r="A40" s="575" t="s">
        <v>106</v>
      </c>
      <c r="B40" s="576"/>
      <c r="C40" s="578"/>
      <c r="D40" s="613">
        <v>1</v>
      </c>
      <c r="E40" s="805" t="e">
        <f>IF(D40&gt;$R$47,,UPPER(VLOOKUP(D40,#REF!,2)))</f>
        <v>#REF!</v>
      </c>
      <c r="F40" s="805"/>
      <c r="G40" s="624" t="s">
        <v>7</v>
      </c>
      <c r="H40" s="576"/>
      <c r="I40" s="614"/>
      <c r="J40" s="625"/>
      <c r="K40" s="570" t="s">
        <v>111</v>
      </c>
      <c r="L40" s="631"/>
      <c r="M40" s="615"/>
      <c r="O40" s="595"/>
      <c r="P40" s="607"/>
      <c r="Q40" s="607"/>
      <c r="R40" s="608"/>
      <c r="S40" s="595"/>
    </row>
    <row r="41" spans="1:19" x14ac:dyDescent="0.25">
      <c r="A41" s="579" t="s">
        <v>124</v>
      </c>
      <c r="B41" s="340"/>
      <c r="C41" s="581"/>
      <c r="D41" s="616">
        <v>2</v>
      </c>
      <c r="E41" s="806" t="e">
        <f>IF(D41&gt;$R$47,,UPPER(VLOOKUP(D41,#REF!,2)))</f>
        <v>#REF!</v>
      </c>
      <c r="F41" s="806"/>
      <c r="G41" s="626" t="s">
        <v>8</v>
      </c>
      <c r="H41" s="617"/>
      <c r="I41" s="618"/>
      <c r="J41" s="91"/>
      <c r="K41" s="628"/>
      <c r="L41" s="542"/>
      <c r="M41" s="623"/>
      <c r="O41" s="595"/>
      <c r="P41" s="608"/>
      <c r="Q41" s="609"/>
      <c r="R41" s="608"/>
      <c r="S41" s="595"/>
    </row>
    <row r="42" spans="1:19" x14ac:dyDescent="0.25">
      <c r="A42" s="384"/>
      <c r="B42" s="385"/>
      <c r="C42" s="386"/>
      <c r="D42" s="616"/>
      <c r="E42" s="620"/>
      <c r="F42" s="621"/>
      <c r="G42" s="626" t="s">
        <v>9</v>
      </c>
      <c r="H42" s="617"/>
      <c r="I42" s="618"/>
      <c r="J42" s="91"/>
      <c r="K42" s="570" t="s">
        <v>112</v>
      </c>
      <c r="L42" s="631"/>
      <c r="M42" s="615"/>
      <c r="O42" s="595"/>
      <c r="P42" s="607"/>
      <c r="Q42" s="607"/>
      <c r="R42" s="608"/>
      <c r="S42" s="595"/>
    </row>
    <row r="43" spans="1:19" x14ac:dyDescent="0.25">
      <c r="A43" s="243"/>
      <c r="B43" s="448"/>
      <c r="C43" s="244"/>
      <c r="D43" s="616"/>
      <c r="E43" s="620"/>
      <c r="F43" s="621"/>
      <c r="G43" s="626" t="s">
        <v>10</v>
      </c>
      <c r="H43" s="617"/>
      <c r="I43" s="618"/>
      <c r="J43" s="91"/>
      <c r="K43" s="629"/>
      <c r="L43" s="621"/>
      <c r="M43" s="619"/>
      <c r="O43" s="595"/>
      <c r="P43" s="608"/>
      <c r="Q43" s="609"/>
      <c r="R43" s="608"/>
      <c r="S43" s="595"/>
    </row>
    <row r="44" spans="1:19" x14ac:dyDescent="0.25">
      <c r="A44" s="371"/>
      <c r="B44" s="387"/>
      <c r="C44" s="455"/>
      <c r="D44" s="616"/>
      <c r="E44" s="620"/>
      <c r="F44" s="621"/>
      <c r="G44" s="626" t="s">
        <v>11</v>
      </c>
      <c r="H44" s="617"/>
      <c r="I44" s="618"/>
      <c r="J44" s="91"/>
      <c r="K44" s="579"/>
      <c r="L44" s="542"/>
      <c r="M44" s="623"/>
      <c r="O44" s="595"/>
      <c r="P44" s="608"/>
      <c r="Q44" s="609"/>
      <c r="R44" s="608"/>
      <c r="S44" s="595"/>
    </row>
    <row r="45" spans="1:19" x14ac:dyDescent="0.25">
      <c r="A45" s="372"/>
      <c r="B45" s="393"/>
      <c r="C45" s="244"/>
      <c r="D45" s="616"/>
      <c r="E45" s="620"/>
      <c r="F45" s="621"/>
      <c r="G45" s="626" t="s">
        <v>12</v>
      </c>
      <c r="H45" s="617"/>
      <c r="I45" s="618"/>
      <c r="J45" s="91"/>
      <c r="K45" s="570" t="s">
        <v>92</v>
      </c>
      <c r="L45" s="631"/>
      <c r="M45" s="615"/>
      <c r="O45" s="595"/>
      <c r="P45" s="607"/>
      <c r="Q45" s="607"/>
      <c r="R45" s="608"/>
      <c r="S45" s="595"/>
    </row>
    <row r="46" spans="1:19" x14ac:dyDescent="0.25">
      <c r="A46" s="372"/>
      <c r="B46" s="393"/>
      <c r="C46" s="382"/>
      <c r="D46" s="616"/>
      <c r="E46" s="620"/>
      <c r="F46" s="621"/>
      <c r="G46" s="626" t="s">
        <v>13</v>
      </c>
      <c r="H46" s="617"/>
      <c r="I46" s="618"/>
      <c r="J46" s="91"/>
      <c r="K46" s="629"/>
      <c r="L46" s="621"/>
      <c r="M46" s="619"/>
      <c r="O46" s="595"/>
      <c r="P46" s="608"/>
      <c r="Q46" s="609"/>
      <c r="R46" s="608"/>
      <c r="S46" s="595"/>
    </row>
    <row r="47" spans="1:19" x14ac:dyDescent="0.25">
      <c r="A47" s="373"/>
      <c r="B47" s="370"/>
      <c r="C47" s="383"/>
      <c r="D47" s="622"/>
      <c r="E47" s="246"/>
      <c r="F47" s="542"/>
      <c r="G47" s="627" t="s">
        <v>14</v>
      </c>
      <c r="H47" s="340"/>
      <c r="I47" s="572"/>
      <c r="J47" s="248"/>
      <c r="K47" s="579" t="str">
        <f>L4</f>
        <v>Lakatosné Klopcsik Diana</v>
      </c>
      <c r="L47" s="542"/>
      <c r="M47" s="623"/>
      <c r="O47" s="595"/>
      <c r="P47" s="608"/>
      <c r="Q47" s="609"/>
      <c r="R47" s="610" t="e">
        <f>MIN(4,#REF!)</f>
        <v>#REF!</v>
      </c>
      <c r="S47" s="595"/>
    </row>
    <row r="48" spans="1:19" x14ac:dyDescent="0.25">
      <c r="O48" s="595"/>
      <c r="P48" s="595"/>
      <c r="Q48" s="595"/>
      <c r="R48" s="595"/>
      <c r="S48" s="595"/>
    </row>
    <row r="49" spans="15:19" x14ac:dyDescent="0.25">
      <c r="O49" s="595"/>
      <c r="P49" s="595"/>
      <c r="Q49" s="595"/>
      <c r="R49" s="595"/>
      <c r="S49" s="595"/>
    </row>
  </sheetData>
  <mergeCells count="42">
    <mergeCell ref="A1:F1"/>
    <mergeCell ref="A4:C4"/>
    <mergeCell ref="B22:C22"/>
    <mergeCell ref="D22:E22"/>
    <mergeCell ref="F22:G22"/>
    <mergeCell ref="B24:C24"/>
    <mergeCell ref="D24:E24"/>
    <mergeCell ref="F24:G24"/>
    <mergeCell ref="H22:I22"/>
    <mergeCell ref="B23:C23"/>
    <mergeCell ref="D23:E23"/>
    <mergeCell ref="F23:G23"/>
    <mergeCell ref="H23:I23"/>
    <mergeCell ref="B25:C25"/>
    <mergeCell ref="D25:E25"/>
    <mergeCell ref="F25:G25"/>
    <mergeCell ref="B28:C28"/>
    <mergeCell ref="D28:E28"/>
    <mergeCell ref="B29:C29"/>
    <mergeCell ref="H24:I24"/>
    <mergeCell ref="F28:G28"/>
    <mergeCell ref="H28:I28"/>
    <mergeCell ref="C32:D32"/>
    <mergeCell ref="F32:G32"/>
    <mergeCell ref="H25:I25"/>
    <mergeCell ref="B27:C27"/>
    <mergeCell ref="D27:E27"/>
    <mergeCell ref="F27:G27"/>
    <mergeCell ref="H30:I30"/>
    <mergeCell ref="D29:E29"/>
    <mergeCell ref="F29:G29"/>
    <mergeCell ref="H27:I27"/>
    <mergeCell ref="E41:F41"/>
    <mergeCell ref="H29:I29"/>
    <mergeCell ref="B30:C30"/>
    <mergeCell ref="D30:E30"/>
    <mergeCell ref="F30:G30"/>
    <mergeCell ref="E40:F40"/>
    <mergeCell ref="F34:G34"/>
    <mergeCell ref="C34:D34"/>
    <mergeCell ref="C36:D36"/>
    <mergeCell ref="F36:G36"/>
  </mergeCells>
  <phoneticPr fontId="72" type="noConversion"/>
  <conditionalFormatting sqref="R47">
    <cfRule type="expression" dxfId="508" priority="1" stopIfTrue="1">
      <formula>$O$1="CU"</formula>
    </cfRule>
  </conditionalFormatting>
  <conditionalFormatting sqref="E7 E9 E11 E13 E15 E17">
    <cfRule type="cellIs" dxfId="507" priority="2" stopIfTrue="1" operator="equal">
      <formula>"Bye"</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B283D5-F41F-44D3-97AA-BDAEA96ECC58}">
  <sheetPr codeName="Munka13">
    <tabColor indexed="11"/>
  </sheetPr>
  <dimension ref="A1:AK43"/>
  <sheetViews>
    <sheetView workbookViewId="0">
      <selection activeCell="D22" sqref="D22:E22"/>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2" width="8.5546875" customWidth="1"/>
    <col min="13" max="13" width="7.88671875" customWidth="1"/>
    <col min="15" max="16" width="4.44140625" customWidth="1"/>
    <col min="17" max="17" width="12.109375" customWidth="1"/>
    <col min="18" max="18" width="7.88671875" customWidth="1"/>
    <col min="19" max="19" width="7.44140625" customWidth="1"/>
    <col min="25" max="37" width="0" hidden="1" customWidth="1"/>
  </cols>
  <sheetData>
    <row r="1" spans="1:37" ht="24.6" x14ac:dyDescent="0.25">
      <c r="A1" s="814" t="str">
        <f>Altalanos!$A$6</f>
        <v xml:space="preserve">Diákolimpia Tolna megye - Paks </v>
      </c>
      <c r="B1" s="814"/>
      <c r="C1" s="814"/>
      <c r="D1" s="814"/>
      <c r="E1" s="814"/>
      <c r="F1" s="814"/>
      <c r="G1" s="513"/>
      <c r="H1" s="516" t="s">
        <v>123</v>
      </c>
      <c r="I1" s="514"/>
      <c r="J1" s="515"/>
      <c r="L1" s="517"/>
      <c r="M1" s="591"/>
      <c r="N1" s="593"/>
      <c r="O1" s="593" t="s">
        <v>71</v>
      </c>
      <c r="P1" s="593"/>
      <c r="Q1" s="594"/>
      <c r="R1" s="593"/>
      <c r="S1" s="595"/>
      <c r="AB1" s="674" t="e">
        <f>IF(Y5=1,CONCATENATE(VLOOKUP(Y3,AA16:AH27,2)),CONCATENATE(VLOOKUP(Y3,AA2:AK13,2)))</f>
        <v>#N/A</v>
      </c>
      <c r="AC1" s="674" t="e">
        <f>IF(Y5=1,CONCATENATE(VLOOKUP(Y3,AA16:AK27,3)),CONCATENATE(VLOOKUP(Y3,AA2:AK13,3)))</f>
        <v>#N/A</v>
      </c>
      <c r="AD1" s="674" t="e">
        <f>IF(Y5=1,CONCATENATE(VLOOKUP(Y3,AA16:AK27,4)),CONCATENATE(VLOOKUP(Y3,AA2:AK13,4)))</f>
        <v>#N/A</v>
      </c>
      <c r="AE1" s="674" t="e">
        <f>IF(Y5=1,CONCATENATE(VLOOKUP(Y3,AA16:AK27,5)),CONCATENATE(VLOOKUP(Y3,AA2:AK13,5)))</f>
        <v>#N/A</v>
      </c>
      <c r="AF1" s="674" t="e">
        <f>IF(Y5=1,CONCATENATE(VLOOKUP(Y3,AA16:AK27,6)),CONCATENATE(VLOOKUP(Y3,AA2:AK13,6)))</f>
        <v>#N/A</v>
      </c>
      <c r="AG1" s="674" t="e">
        <f>IF(Y5=1,CONCATENATE(VLOOKUP(Y3,AA16:AK27,7)),CONCATENATE(VLOOKUP(Y3,AA2:AK13,7)))</f>
        <v>#N/A</v>
      </c>
      <c r="AH1" s="674" t="e">
        <f>IF(Y5=1,CONCATENATE(VLOOKUP(Y3,AA16:AK27,8)),CONCATENATE(VLOOKUP(Y3,AA2:AK13,8)))</f>
        <v>#N/A</v>
      </c>
      <c r="AI1" s="674" t="e">
        <f>IF(Y5=1,CONCATENATE(VLOOKUP(Y3,AA16:AK27,9)),CONCATENATE(VLOOKUP(Y3,AA2:AK13,9)))</f>
        <v>#N/A</v>
      </c>
      <c r="AJ1" s="674" t="e">
        <f>IF(Y5=1,CONCATENATE(VLOOKUP(Y3,AA16:AK27,10)),CONCATENATE(VLOOKUP(Y3,AA2:AK13,10)))</f>
        <v>#N/A</v>
      </c>
      <c r="AK1" s="674" t="e">
        <f>IF(Y5=1,CONCATENATE(VLOOKUP(Y3,AA16:AK27,11)),CONCATENATE(VLOOKUP(Y3,AA2:AK13,11)))</f>
        <v>#N/A</v>
      </c>
    </row>
    <row r="2" spans="1:37" x14ac:dyDescent="0.25">
      <c r="A2" s="519" t="s">
        <v>122</v>
      </c>
      <c r="B2" s="520"/>
      <c r="C2" s="520"/>
      <c r="D2" s="520"/>
      <c r="E2" s="791">
        <f>Altalanos!$B$8</f>
        <v>0</v>
      </c>
      <c r="F2" s="520"/>
      <c r="G2" s="521"/>
      <c r="H2" s="522"/>
      <c r="I2" s="522"/>
      <c r="J2" s="523"/>
      <c r="K2" s="517"/>
      <c r="L2" s="517"/>
      <c r="M2" s="592"/>
      <c r="N2" s="596"/>
      <c r="O2" s="597"/>
      <c r="P2" s="596"/>
      <c r="Q2" s="597"/>
      <c r="R2" s="596"/>
      <c r="S2" s="595"/>
      <c r="Y2" s="662"/>
      <c r="Z2" s="661"/>
      <c r="AA2" s="661" t="s">
        <v>164</v>
      </c>
      <c r="AB2" s="672">
        <v>150</v>
      </c>
      <c r="AC2" s="672">
        <v>120</v>
      </c>
      <c r="AD2" s="672">
        <v>100</v>
      </c>
      <c r="AE2" s="672">
        <v>80</v>
      </c>
      <c r="AF2" s="672">
        <v>70</v>
      </c>
      <c r="AG2" s="672">
        <v>60</v>
      </c>
      <c r="AH2" s="672">
        <v>55</v>
      </c>
      <c r="AI2" s="672">
        <v>50</v>
      </c>
      <c r="AJ2" s="672">
        <v>45</v>
      </c>
      <c r="AK2" s="672">
        <v>40</v>
      </c>
    </row>
    <row r="3" spans="1:37" x14ac:dyDescent="0.25">
      <c r="A3" s="55" t="s">
        <v>82</v>
      </c>
      <c r="B3" s="55"/>
      <c r="C3" s="55"/>
      <c r="D3" s="55"/>
      <c r="E3" s="55" t="s">
        <v>79</v>
      </c>
      <c r="F3" s="55"/>
      <c r="G3" s="55"/>
      <c r="H3" s="55" t="s">
        <v>87</v>
      </c>
      <c r="I3" s="55"/>
      <c r="J3" s="144"/>
      <c r="K3" s="55"/>
      <c r="L3" s="56"/>
      <c r="M3" s="56" t="s">
        <v>88</v>
      </c>
      <c r="N3" s="599"/>
      <c r="O3" s="598"/>
      <c r="P3" s="599"/>
      <c r="Q3" s="649" t="s">
        <v>178</v>
      </c>
      <c r="R3" s="650" t="s">
        <v>184</v>
      </c>
      <c r="S3" s="650" t="s">
        <v>179</v>
      </c>
      <c r="Y3" s="661">
        <f>IF(H4="OB","A",IF(H4="IX","W",H4))</f>
        <v>0</v>
      </c>
      <c r="Z3" s="661"/>
      <c r="AA3" s="661" t="s">
        <v>194</v>
      </c>
      <c r="AB3" s="672">
        <v>120</v>
      </c>
      <c r="AC3" s="672">
        <v>90</v>
      </c>
      <c r="AD3" s="672">
        <v>65</v>
      </c>
      <c r="AE3" s="672">
        <v>55</v>
      </c>
      <c r="AF3" s="672">
        <v>50</v>
      </c>
      <c r="AG3" s="672">
        <v>45</v>
      </c>
      <c r="AH3" s="672">
        <v>40</v>
      </c>
      <c r="AI3" s="672">
        <v>35</v>
      </c>
      <c r="AJ3" s="672">
        <v>25</v>
      </c>
      <c r="AK3" s="672">
        <v>20</v>
      </c>
    </row>
    <row r="4" spans="1:37" ht="13.8" thickBot="1" x14ac:dyDescent="0.3">
      <c r="A4" s="815" t="str">
        <f>Altalanos!$A$10</f>
        <v>2025.04.28-29</v>
      </c>
      <c r="B4" s="815"/>
      <c r="C4" s="815"/>
      <c r="D4" s="524"/>
      <c r="E4" s="525" t="str">
        <f>Altalanos!$C$10</f>
        <v>Paks</v>
      </c>
      <c r="F4" s="525"/>
      <c r="G4" s="525"/>
      <c r="H4" s="528"/>
      <c r="I4" s="525"/>
      <c r="J4" s="527"/>
      <c r="K4" s="528"/>
      <c r="L4" s="664"/>
      <c r="M4" s="530" t="str">
        <f>Altalanos!$E$10</f>
        <v>Lakatosné Klopcsik Diana</v>
      </c>
      <c r="N4" s="601"/>
      <c r="O4" s="602"/>
      <c r="P4" s="601"/>
      <c r="Q4" s="651" t="s">
        <v>185</v>
      </c>
      <c r="R4" s="652" t="s">
        <v>180</v>
      </c>
      <c r="S4" s="652" t="s">
        <v>181</v>
      </c>
      <c r="Y4" s="661"/>
      <c r="Z4" s="661"/>
      <c r="AA4" s="661" t="s">
        <v>195</v>
      </c>
      <c r="AB4" s="672">
        <v>90</v>
      </c>
      <c r="AC4" s="672">
        <v>60</v>
      </c>
      <c r="AD4" s="672">
        <v>45</v>
      </c>
      <c r="AE4" s="672">
        <v>34</v>
      </c>
      <c r="AF4" s="672">
        <v>27</v>
      </c>
      <c r="AG4" s="672">
        <v>22</v>
      </c>
      <c r="AH4" s="672">
        <v>18</v>
      </c>
      <c r="AI4" s="672">
        <v>15</v>
      </c>
      <c r="AJ4" s="672">
        <v>12</v>
      </c>
      <c r="AK4" s="672">
        <v>9</v>
      </c>
    </row>
    <row r="5" spans="1:37" x14ac:dyDescent="0.25">
      <c r="A5" s="37"/>
      <c r="B5" s="37" t="s">
        <v>118</v>
      </c>
      <c r="C5" s="587" t="s">
        <v>162</v>
      </c>
      <c r="D5" s="37" t="s">
        <v>105</v>
      </c>
      <c r="E5" s="37" t="s">
        <v>167</v>
      </c>
      <c r="F5" s="37"/>
      <c r="G5" s="37" t="s">
        <v>86</v>
      </c>
      <c r="H5" s="37"/>
      <c r="I5" s="37" t="s">
        <v>90</v>
      </c>
      <c r="J5" s="37"/>
      <c r="K5" s="633" t="s">
        <v>168</v>
      </c>
      <c r="L5" s="633" t="s">
        <v>169</v>
      </c>
      <c r="M5" s="633" t="s">
        <v>170</v>
      </c>
      <c r="N5" s="595"/>
      <c r="O5" s="595"/>
      <c r="P5" s="595"/>
      <c r="Q5" s="653" t="s">
        <v>186</v>
      </c>
      <c r="R5" s="654" t="s">
        <v>182</v>
      </c>
      <c r="S5" s="654" t="s">
        <v>183</v>
      </c>
      <c r="Y5" s="661">
        <f>IF(OR(Altalanos!$A$8="F1",Altalanos!$A$8="F2",Altalanos!$A$8="N1",Altalanos!$A$8="N2"),1,2)</f>
        <v>2</v>
      </c>
      <c r="Z5" s="661"/>
      <c r="AA5" s="661" t="s">
        <v>196</v>
      </c>
      <c r="AB5" s="672">
        <v>60</v>
      </c>
      <c r="AC5" s="672">
        <v>40</v>
      </c>
      <c r="AD5" s="672">
        <v>30</v>
      </c>
      <c r="AE5" s="672">
        <v>20</v>
      </c>
      <c r="AF5" s="672">
        <v>18</v>
      </c>
      <c r="AG5" s="672">
        <v>15</v>
      </c>
      <c r="AH5" s="672">
        <v>12</v>
      </c>
      <c r="AI5" s="672">
        <v>10</v>
      </c>
      <c r="AJ5" s="672">
        <v>8</v>
      </c>
      <c r="AK5" s="672">
        <v>6</v>
      </c>
    </row>
    <row r="6" spans="1:37" x14ac:dyDescent="0.25">
      <c r="A6" s="564"/>
      <c r="B6" s="564"/>
      <c r="C6" s="632"/>
      <c r="D6" s="564"/>
      <c r="E6" s="564"/>
      <c r="F6" s="564"/>
      <c r="G6" s="564"/>
      <c r="H6" s="564"/>
      <c r="I6" s="564"/>
      <c r="J6" s="564"/>
      <c r="K6" s="564"/>
      <c r="L6" s="564"/>
      <c r="M6" s="564"/>
      <c r="N6" s="595"/>
      <c r="O6" s="595"/>
      <c r="P6" s="595"/>
      <c r="Q6" s="595"/>
      <c r="R6" s="595"/>
      <c r="S6" s="595"/>
      <c r="Y6" s="661"/>
      <c r="Z6" s="661"/>
      <c r="AA6" s="661" t="s">
        <v>197</v>
      </c>
      <c r="AB6" s="672">
        <v>40</v>
      </c>
      <c r="AC6" s="672">
        <v>25</v>
      </c>
      <c r="AD6" s="672">
        <v>18</v>
      </c>
      <c r="AE6" s="672">
        <v>13</v>
      </c>
      <c r="AF6" s="672">
        <v>10</v>
      </c>
      <c r="AG6" s="672">
        <v>8</v>
      </c>
      <c r="AH6" s="672">
        <v>6</v>
      </c>
      <c r="AI6" s="672">
        <v>5</v>
      </c>
      <c r="AJ6" s="672">
        <v>4</v>
      </c>
      <c r="AK6" s="672">
        <v>3</v>
      </c>
    </row>
    <row r="7" spans="1:37" x14ac:dyDescent="0.25">
      <c r="A7" s="603" t="s">
        <v>164</v>
      </c>
      <c r="B7" s="634"/>
      <c r="C7" s="636" t="str">
        <f>IF($B7="","",VLOOKUP($B7,#REF!,5))</f>
        <v/>
      </c>
      <c r="D7" s="636" t="str">
        <f>IF($B7="","",VLOOKUP($B7,#REF!,15))</f>
        <v/>
      </c>
      <c r="E7" s="812" t="s">
        <v>380</v>
      </c>
      <c r="F7" s="813"/>
      <c r="G7" s="812" t="s">
        <v>381</v>
      </c>
      <c r="H7" s="813"/>
      <c r="I7" s="637" t="str">
        <f>IF($B7="","",VLOOKUP($B7,#REF!,4))</f>
        <v/>
      </c>
      <c r="J7" s="564"/>
      <c r="K7" s="675"/>
      <c r="L7" s="663" t="str">
        <f>IF(K7="","",CONCATENATE(VLOOKUP($Y$3,$AB$1:$AK$1,K7)," pont"))</f>
        <v/>
      </c>
      <c r="M7" s="676"/>
      <c r="N7" s="595"/>
      <c r="O7" s="595"/>
      <c r="P7" s="595"/>
      <c r="Q7" s="595"/>
      <c r="R7" s="595"/>
      <c r="S7" s="595"/>
      <c r="Y7" s="661"/>
      <c r="Z7" s="661"/>
      <c r="AA7" s="661" t="s">
        <v>198</v>
      </c>
      <c r="AB7" s="672">
        <v>25</v>
      </c>
      <c r="AC7" s="672">
        <v>15</v>
      </c>
      <c r="AD7" s="672">
        <v>13</v>
      </c>
      <c r="AE7" s="672">
        <v>8</v>
      </c>
      <c r="AF7" s="672">
        <v>6</v>
      </c>
      <c r="AG7" s="672">
        <v>4</v>
      </c>
      <c r="AH7" s="672">
        <v>3</v>
      </c>
      <c r="AI7" s="672">
        <v>2</v>
      </c>
      <c r="AJ7" s="672">
        <v>1</v>
      </c>
      <c r="AK7" s="672">
        <v>0</v>
      </c>
    </row>
    <row r="8" spans="1:37" x14ac:dyDescent="0.25">
      <c r="A8" s="603"/>
      <c r="B8" s="635"/>
      <c r="C8" s="638"/>
      <c r="D8" s="638"/>
      <c r="E8" s="638"/>
      <c r="F8" s="638"/>
      <c r="G8" s="638"/>
      <c r="H8" s="638"/>
      <c r="I8" s="638"/>
      <c r="J8" s="564"/>
      <c r="K8" s="603"/>
      <c r="L8" s="603"/>
      <c r="M8" s="677"/>
      <c r="N8" s="595"/>
      <c r="O8" s="595"/>
      <c r="P8" s="595"/>
      <c r="Q8" s="595"/>
      <c r="R8" s="595"/>
      <c r="S8" s="595"/>
      <c r="Y8" s="661"/>
      <c r="Z8" s="661"/>
      <c r="AA8" s="661" t="s">
        <v>199</v>
      </c>
      <c r="AB8" s="672">
        <v>15</v>
      </c>
      <c r="AC8" s="672">
        <v>10</v>
      </c>
      <c r="AD8" s="672">
        <v>7</v>
      </c>
      <c r="AE8" s="672">
        <v>5</v>
      </c>
      <c r="AF8" s="672">
        <v>4</v>
      </c>
      <c r="AG8" s="672">
        <v>3</v>
      </c>
      <c r="AH8" s="672">
        <v>2</v>
      </c>
      <c r="AI8" s="672">
        <v>1</v>
      </c>
      <c r="AJ8" s="672">
        <v>0</v>
      </c>
      <c r="AK8" s="672">
        <v>0</v>
      </c>
    </row>
    <row r="9" spans="1:37" x14ac:dyDescent="0.25">
      <c r="A9" s="603" t="s">
        <v>165</v>
      </c>
      <c r="B9" s="634"/>
      <c r="C9" s="636" t="str">
        <f>IF($B9="","",VLOOKUP($B9,#REF!,5))</f>
        <v/>
      </c>
      <c r="D9" s="636" t="str">
        <f>IF($B9="","",VLOOKUP($B9,#REF!,15))</f>
        <v/>
      </c>
      <c r="E9" s="812" t="s">
        <v>382</v>
      </c>
      <c r="F9" s="813"/>
      <c r="G9" s="812" t="s">
        <v>328</v>
      </c>
      <c r="H9" s="813"/>
      <c r="I9" s="637" t="str">
        <f>IF($B9="","",VLOOKUP($B9,#REF!,4))</f>
        <v/>
      </c>
      <c r="J9" s="564"/>
      <c r="K9" s="675"/>
      <c r="L9" s="663" t="str">
        <f>IF(K9="","",CONCATENATE(VLOOKUP($Y$3,$AB$1:$AK$1,K9)," pont"))</f>
        <v/>
      </c>
      <c r="M9" s="676"/>
      <c r="N9" s="595"/>
      <c r="O9" s="595"/>
      <c r="P9" s="595"/>
      <c r="Q9" s="595"/>
      <c r="R9" s="595"/>
      <c r="S9" s="595"/>
      <c r="Y9" s="661"/>
      <c r="Z9" s="661"/>
      <c r="AA9" s="661" t="s">
        <v>200</v>
      </c>
      <c r="AB9" s="672">
        <v>10</v>
      </c>
      <c r="AC9" s="672">
        <v>6</v>
      </c>
      <c r="AD9" s="672">
        <v>4</v>
      </c>
      <c r="AE9" s="672">
        <v>2</v>
      </c>
      <c r="AF9" s="672">
        <v>1</v>
      </c>
      <c r="AG9" s="672">
        <v>0</v>
      </c>
      <c r="AH9" s="672">
        <v>0</v>
      </c>
      <c r="AI9" s="672">
        <v>0</v>
      </c>
      <c r="AJ9" s="672">
        <v>0</v>
      </c>
      <c r="AK9" s="672">
        <v>0</v>
      </c>
    </row>
    <row r="10" spans="1:37" x14ac:dyDescent="0.25">
      <c r="A10" s="603"/>
      <c r="B10" s="635"/>
      <c r="C10" s="638"/>
      <c r="D10" s="638"/>
      <c r="E10" s="638"/>
      <c r="F10" s="638"/>
      <c r="G10" s="638"/>
      <c r="H10" s="638"/>
      <c r="I10" s="638"/>
      <c r="J10" s="564"/>
      <c r="K10" s="603"/>
      <c r="L10" s="603"/>
      <c r="M10" s="677"/>
      <c r="N10" s="595"/>
      <c r="O10" s="595"/>
      <c r="P10" s="595"/>
      <c r="Q10" s="595"/>
      <c r="R10" s="595"/>
      <c r="S10" s="595"/>
      <c r="Y10" s="661"/>
      <c r="Z10" s="661"/>
      <c r="AA10" s="661" t="s">
        <v>201</v>
      </c>
      <c r="AB10" s="672">
        <v>6</v>
      </c>
      <c r="AC10" s="672">
        <v>3</v>
      </c>
      <c r="AD10" s="672">
        <v>2</v>
      </c>
      <c r="AE10" s="672">
        <v>1</v>
      </c>
      <c r="AF10" s="672">
        <v>0</v>
      </c>
      <c r="AG10" s="672">
        <v>0</v>
      </c>
      <c r="AH10" s="672">
        <v>0</v>
      </c>
      <c r="AI10" s="672">
        <v>0</v>
      </c>
      <c r="AJ10" s="672">
        <v>0</v>
      </c>
      <c r="AK10" s="672">
        <v>0</v>
      </c>
    </row>
    <row r="11" spans="1:37" x14ac:dyDescent="0.25">
      <c r="A11" s="603" t="s">
        <v>166</v>
      </c>
      <c r="B11" s="634"/>
      <c r="C11" s="636" t="str">
        <f>IF($B11="","",VLOOKUP($B11,#REF!,5))</f>
        <v/>
      </c>
      <c r="D11" s="636" t="str">
        <f>IF($B11="","",VLOOKUP($B11,#REF!,15))</f>
        <v/>
      </c>
      <c r="E11" s="812" t="s">
        <v>383</v>
      </c>
      <c r="F11" s="813"/>
      <c r="G11" s="812" t="s">
        <v>384</v>
      </c>
      <c r="H11" s="813"/>
      <c r="I11" s="637" t="str">
        <f>IF($B11="","",VLOOKUP($B11,#REF!,4))</f>
        <v/>
      </c>
      <c r="J11" s="564"/>
      <c r="K11" s="675"/>
      <c r="L11" s="663" t="str">
        <f>IF(K11="","",CONCATENATE(VLOOKUP($Y$3,$AB$1:$AK$1,K11)," pont"))</f>
        <v/>
      </c>
      <c r="M11" s="676"/>
      <c r="N11" s="595"/>
      <c r="O11" s="595"/>
      <c r="P11" s="595"/>
      <c r="Q11" s="595"/>
      <c r="R11" s="595"/>
      <c r="S11" s="595"/>
      <c r="Y11" s="661"/>
      <c r="Z11" s="661"/>
      <c r="AA11" s="661" t="s">
        <v>206</v>
      </c>
      <c r="AB11" s="672">
        <v>3</v>
      </c>
      <c r="AC11" s="672">
        <v>2</v>
      </c>
      <c r="AD11" s="672">
        <v>1</v>
      </c>
      <c r="AE11" s="672">
        <v>0</v>
      </c>
      <c r="AF11" s="672">
        <v>0</v>
      </c>
      <c r="AG11" s="672">
        <v>0</v>
      </c>
      <c r="AH11" s="672">
        <v>0</v>
      </c>
      <c r="AI11" s="672">
        <v>0</v>
      </c>
      <c r="AJ11" s="672">
        <v>0</v>
      </c>
      <c r="AK11" s="672">
        <v>0</v>
      </c>
    </row>
    <row r="12" spans="1:37" x14ac:dyDescent="0.25">
      <c r="A12" s="603"/>
      <c r="B12" s="635"/>
      <c r="C12" s="638"/>
      <c r="D12" s="638"/>
      <c r="E12" s="638"/>
      <c r="F12" s="638"/>
      <c r="G12" s="638"/>
      <c r="H12" s="638"/>
      <c r="I12" s="638"/>
      <c r="J12" s="564"/>
      <c r="K12" s="632"/>
      <c r="L12" s="632"/>
      <c r="M12" s="678"/>
      <c r="Y12" s="661"/>
      <c r="Z12" s="661"/>
      <c r="AA12" s="661" t="s">
        <v>202</v>
      </c>
      <c r="AB12" s="673">
        <v>0</v>
      </c>
      <c r="AC12" s="673">
        <v>0</v>
      </c>
      <c r="AD12" s="673">
        <v>0</v>
      </c>
      <c r="AE12" s="673">
        <v>0</v>
      </c>
      <c r="AF12" s="673">
        <v>0</v>
      </c>
      <c r="AG12" s="673">
        <v>0</v>
      </c>
      <c r="AH12" s="673">
        <v>0</v>
      </c>
      <c r="AI12" s="673">
        <v>0</v>
      </c>
      <c r="AJ12" s="673">
        <v>0</v>
      </c>
      <c r="AK12" s="673">
        <v>0</v>
      </c>
    </row>
    <row r="13" spans="1:37" x14ac:dyDescent="0.25">
      <c r="A13" s="603" t="s">
        <v>171</v>
      </c>
      <c r="B13" s="634"/>
      <c r="C13" s="636" t="str">
        <f>IF($B13="","",VLOOKUP($B13,#REF!,5))</f>
        <v/>
      </c>
      <c r="D13" s="636" t="str">
        <f>IF($B13="","",VLOOKUP($B13,#REF!,15))</f>
        <v/>
      </c>
      <c r="E13" s="812" t="s">
        <v>385</v>
      </c>
      <c r="F13" s="813"/>
      <c r="G13" s="812" t="s">
        <v>279</v>
      </c>
      <c r="H13" s="813"/>
      <c r="I13" s="637" t="str">
        <f>IF($B13="","",VLOOKUP($B13,#REF!,4))</f>
        <v/>
      </c>
      <c r="J13" s="564"/>
      <c r="K13" s="675"/>
      <c r="L13" s="663" t="str">
        <f>IF(K13="","",CONCATENATE(VLOOKUP($Y$3,$AB$1:$AK$1,K13)," pont"))</f>
        <v/>
      </c>
      <c r="M13" s="676"/>
      <c r="Y13" s="661"/>
      <c r="Z13" s="661"/>
      <c r="AA13" s="661" t="s">
        <v>203</v>
      </c>
      <c r="AB13" s="673">
        <v>0</v>
      </c>
      <c r="AC13" s="673">
        <v>0</v>
      </c>
      <c r="AD13" s="673">
        <v>0</v>
      </c>
      <c r="AE13" s="673">
        <v>0</v>
      </c>
      <c r="AF13" s="673">
        <v>0</v>
      </c>
      <c r="AG13" s="673">
        <v>0</v>
      </c>
      <c r="AH13" s="673">
        <v>0</v>
      </c>
      <c r="AI13" s="673">
        <v>0</v>
      </c>
      <c r="AJ13" s="673">
        <v>0</v>
      </c>
      <c r="AK13" s="673">
        <v>0</v>
      </c>
    </row>
    <row r="14" spans="1:37" x14ac:dyDescent="0.25">
      <c r="A14" s="564"/>
      <c r="B14" s="564"/>
      <c r="C14" s="564"/>
      <c r="D14" s="564"/>
      <c r="E14" s="564"/>
      <c r="F14" s="564"/>
      <c r="G14" s="564"/>
      <c r="H14" s="564"/>
      <c r="I14" s="564"/>
      <c r="J14" s="564"/>
      <c r="K14" s="564"/>
      <c r="L14" s="564"/>
      <c r="M14" s="564"/>
      <c r="Y14" s="661"/>
      <c r="Z14" s="661"/>
      <c r="AA14" s="661"/>
      <c r="AB14" s="661"/>
      <c r="AC14" s="661"/>
      <c r="AD14" s="661"/>
      <c r="AE14" s="661"/>
      <c r="AF14" s="661"/>
      <c r="AG14" s="661"/>
      <c r="AH14" s="661"/>
      <c r="AI14" s="661"/>
      <c r="AJ14" s="661"/>
      <c r="AK14" s="661"/>
    </row>
    <row r="15" spans="1:37" x14ac:dyDescent="0.25">
      <c r="A15" s="564"/>
      <c r="B15" s="564"/>
      <c r="C15" s="564"/>
      <c r="D15" s="564"/>
      <c r="E15" s="564"/>
      <c r="F15" s="564"/>
      <c r="G15" s="564"/>
      <c r="H15" s="564"/>
      <c r="I15" s="564"/>
      <c r="J15" s="564"/>
      <c r="K15" s="564"/>
      <c r="L15" s="564"/>
      <c r="M15" s="564"/>
      <c r="Y15" s="661"/>
      <c r="Z15" s="661"/>
      <c r="AA15" s="661"/>
      <c r="AB15" s="661"/>
      <c r="AC15" s="661"/>
      <c r="AD15" s="661"/>
      <c r="AE15" s="661"/>
      <c r="AF15" s="661"/>
      <c r="AG15" s="661"/>
      <c r="AH15" s="661"/>
      <c r="AI15" s="661"/>
      <c r="AJ15" s="661"/>
      <c r="AK15" s="661"/>
    </row>
    <row r="16" spans="1:37" x14ac:dyDescent="0.25">
      <c r="A16" s="564"/>
      <c r="B16" s="564"/>
      <c r="C16" s="564"/>
      <c r="D16" s="564"/>
      <c r="E16" s="564"/>
      <c r="F16" s="564"/>
      <c r="G16" s="564"/>
      <c r="H16" s="564"/>
      <c r="I16" s="564"/>
      <c r="J16" s="564"/>
      <c r="K16" s="564"/>
      <c r="L16" s="564"/>
      <c r="M16" s="564"/>
      <c r="Y16" s="661"/>
      <c r="Z16" s="661"/>
      <c r="AA16" s="661" t="s">
        <v>164</v>
      </c>
      <c r="AB16" s="661">
        <v>300</v>
      </c>
      <c r="AC16" s="661">
        <v>250</v>
      </c>
      <c r="AD16" s="661">
        <v>220</v>
      </c>
      <c r="AE16" s="661">
        <v>180</v>
      </c>
      <c r="AF16" s="661">
        <v>160</v>
      </c>
      <c r="AG16" s="661">
        <v>150</v>
      </c>
      <c r="AH16" s="661">
        <v>140</v>
      </c>
      <c r="AI16" s="661">
        <v>130</v>
      </c>
      <c r="AJ16" s="661">
        <v>120</v>
      </c>
      <c r="AK16" s="661">
        <v>110</v>
      </c>
    </row>
    <row r="17" spans="1:37" x14ac:dyDescent="0.25">
      <c r="A17" s="564"/>
      <c r="B17" s="564"/>
      <c r="C17" s="564"/>
      <c r="D17" s="564"/>
      <c r="E17" s="564"/>
      <c r="F17" s="564"/>
      <c r="G17" s="564"/>
      <c r="H17" s="564"/>
      <c r="I17" s="564"/>
      <c r="J17" s="564"/>
      <c r="K17" s="564"/>
      <c r="L17" s="564"/>
      <c r="M17" s="564"/>
      <c r="Y17" s="661"/>
      <c r="Z17" s="661"/>
      <c r="AA17" s="661" t="s">
        <v>194</v>
      </c>
      <c r="AB17" s="661">
        <v>250</v>
      </c>
      <c r="AC17" s="661">
        <v>200</v>
      </c>
      <c r="AD17" s="661">
        <v>160</v>
      </c>
      <c r="AE17" s="661">
        <v>140</v>
      </c>
      <c r="AF17" s="661">
        <v>120</v>
      </c>
      <c r="AG17" s="661">
        <v>110</v>
      </c>
      <c r="AH17" s="661">
        <v>100</v>
      </c>
      <c r="AI17" s="661">
        <v>90</v>
      </c>
      <c r="AJ17" s="661">
        <v>80</v>
      </c>
      <c r="AK17" s="661">
        <v>70</v>
      </c>
    </row>
    <row r="18" spans="1:37" ht="18.75" customHeight="1" x14ac:dyDescent="0.25">
      <c r="A18" s="564"/>
      <c r="B18" s="811"/>
      <c r="C18" s="811"/>
      <c r="D18" s="809" t="str">
        <f>E7</f>
        <v>Czethoffer</v>
      </c>
      <c r="E18" s="809"/>
      <c r="F18" s="809" t="str">
        <f>E9</f>
        <v>Boros</v>
      </c>
      <c r="G18" s="809"/>
      <c r="H18" s="809" t="str">
        <f>E11</f>
        <v>Bartos</v>
      </c>
      <c r="I18" s="809"/>
      <c r="J18" s="809" t="str">
        <f>E13</f>
        <v>Uhrin</v>
      </c>
      <c r="K18" s="809"/>
      <c r="L18" s="564"/>
      <c r="M18" s="564"/>
      <c r="Y18" s="661"/>
      <c r="Z18" s="661"/>
      <c r="AA18" s="661" t="s">
        <v>195</v>
      </c>
      <c r="AB18" s="661">
        <v>200</v>
      </c>
      <c r="AC18" s="661">
        <v>150</v>
      </c>
      <c r="AD18" s="661">
        <v>130</v>
      </c>
      <c r="AE18" s="661">
        <v>110</v>
      </c>
      <c r="AF18" s="661">
        <v>95</v>
      </c>
      <c r="AG18" s="661">
        <v>80</v>
      </c>
      <c r="AH18" s="661">
        <v>70</v>
      </c>
      <c r="AI18" s="661">
        <v>60</v>
      </c>
      <c r="AJ18" s="661">
        <v>55</v>
      </c>
      <c r="AK18" s="661">
        <v>50</v>
      </c>
    </row>
    <row r="19" spans="1:37" ht="18.75" customHeight="1" x14ac:dyDescent="0.25">
      <c r="A19" s="639" t="s">
        <v>164</v>
      </c>
      <c r="B19" s="807" t="str">
        <f>E7</f>
        <v>Czethoffer</v>
      </c>
      <c r="C19" s="807"/>
      <c r="D19" s="810"/>
      <c r="E19" s="810"/>
      <c r="F19" s="808"/>
      <c r="G19" s="808"/>
      <c r="H19" s="808"/>
      <c r="I19" s="808"/>
      <c r="J19" s="809"/>
      <c r="K19" s="809"/>
      <c r="L19" s="564"/>
      <c r="M19" s="564"/>
      <c r="Y19" s="661"/>
      <c r="Z19" s="661"/>
      <c r="AA19" s="661" t="s">
        <v>196</v>
      </c>
      <c r="AB19" s="661">
        <v>150</v>
      </c>
      <c r="AC19" s="661">
        <v>120</v>
      </c>
      <c r="AD19" s="661">
        <v>100</v>
      </c>
      <c r="AE19" s="661">
        <v>80</v>
      </c>
      <c r="AF19" s="661">
        <v>70</v>
      </c>
      <c r="AG19" s="661">
        <v>60</v>
      </c>
      <c r="AH19" s="661">
        <v>55</v>
      </c>
      <c r="AI19" s="661">
        <v>50</v>
      </c>
      <c r="AJ19" s="661">
        <v>45</v>
      </c>
      <c r="AK19" s="661">
        <v>40</v>
      </c>
    </row>
    <row r="20" spans="1:37" ht="18.75" customHeight="1" x14ac:dyDescent="0.25">
      <c r="A20" s="639" t="s">
        <v>165</v>
      </c>
      <c r="B20" s="807" t="str">
        <f>E9</f>
        <v>Boros</v>
      </c>
      <c r="C20" s="807"/>
      <c r="D20" s="808"/>
      <c r="E20" s="808"/>
      <c r="F20" s="810"/>
      <c r="G20" s="810"/>
      <c r="H20" s="808"/>
      <c r="I20" s="808"/>
      <c r="J20" s="808"/>
      <c r="K20" s="808"/>
      <c r="L20" s="564"/>
      <c r="M20" s="564"/>
      <c r="Y20" s="661"/>
      <c r="Z20" s="661"/>
      <c r="AA20" s="661" t="s">
        <v>197</v>
      </c>
      <c r="AB20" s="661">
        <v>120</v>
      </c>
      <c r="AC20" s="661">
        <v>90</v>
      </c>
      <c r="AD20" s="661">
        <v>65</v>
      </c>
      <c r="AE20" s="661">
        <v>55</v>
      </c>
      <c r="AF20" s="661">
        <v>50</v>
      </c>
      <c r="AG20" s="661">
        <v>45</v>
      </c>
      <c r="AH20" s="661">
        <v>40</v>
      </c>
      <c r="AI20" s="661">
        <v>35</v>
      </c>
      <c r="AJ20" s="661">
        <v>25</v>
      </c>
      <c r="AK20" s="661">
        <v>20</v>
      </c>
    </row>
    <row r="21" spans="1:37" ht="18.75" customHeight="1" x14ac:dyDescent="0.25">
      <c r="A21" s="639" t="s">
        <v>166</v>
      </c>
      <c r="B21" s="807" t="str">
        <f>E11</f>
        <v>Bartos</v>
      </c>
      <c r="C21" s="807"/>
      <c r="D21" s="808"/>
      <c r="E21" s="808"/>
      <c r="F21" s="808"/>
      <c r="G21" s="808"/>
      <c r="H21" s="810"/>
      <c r="I21" s="810"/>
      <c r="J21" s="808"/>
      <c r="K21" s="808"/>
      <c r="L21" s="564"/>
      <c r="M21" s="564"/>
      <c r="Y21" s="661"/>
      <c r="Z21" s="661"/>
      <c r="AA21" s="661" t="s">
        <v>198</v>
      </c>
      <c r="AB21" s="661">
        <v>90</v>
      </c>
      <c r="AC21" s="661">
        <v>60</v>
      </c>
      <c r="AD21" s="661">
        <v>45</v>
      </c>
      <c r="AE21" s="661">
        <v>34</v>
      </c>
      <c r="AF21" s="661">
        <v>27</v>
      </c>
      <c r="AG21" s="661">
        <v>22</v>
      </c>
      <c r="AH21" s="661">
        <v>18</v>
      </c>
      <c r="AI21" s="661">
        <v>15</v>
      </c>
      <c r="AJ21" s="661">
        <v>12</v>
      </c>
      <c r="AK21" s="661">
        <v>9</v>
      </c>
    </row>
    <row r="22" spans="1:37" ht="18.75" customHeight="1" x14ac:dyDescent="0.25">
      <c r="A22" s="639" t="s">
        <v>171</v>
      </c>
      <c r="B22" s="807" t="str">
        <f>E13</f>
        <v>Uhrin</v>
      </c>
      <c r="C22" s="807"/>
      <c r="D22" s="808"/>
      <c r="E22" s="808"/>
      <c r="F22" s="808"/>
      <c r="G22" s="808"/>
      <c r="H22" s="809"/>
      <c r="I22" s="809"/>
      <c r="J22" s="810"/>
      <c r="K22" s="810"/>
      <c r="L22" s="564"/>
      <c r="M22" s="564"/>
      <c r="Y22" s="661"/>
      <c r="Z22" s="661"/>
      <c r="AA22" s="661" t="s">
        <v>199</v>
      </c>
      <c r="AB22" s="661">
        <v>60</v>
      </c>
      <c r="AC22" s="661">
        <v>40</v>
      </c>
      <c r="AD22" s="661">
        <v>30</v>
      </c>
      <c r="AE22" s="661">
        <v>20</v>
      </c>
      <c r="AF22" s="661">
        <v>18</v>
      </c>
      <c r="AG22" s="661">
        <v>15</v>
      </c>
      <c r="AH22" s="661">
        <v>12</v>
      </c>
      <c r="AI22" s="661">
        <v>10</v>
      </c>
      <c r="AJ22" s="661">
        <v>8</v>
      </c>
      <c r="AK22" s="661">
        <v>6</v>
      </c>
    </row>
    <row r="23" spans="1:37" x14ac:dyDescent="0.25">
      <c r="A23" s="564"/>
      <c r="B23" s="564"/>
      <c r="C23" s="564"/>
      <c r="D23" s="564"/>
      <c r="E23" s="564"/>
      <c r="F23" s="564"/>
      <c r="G23" s="564"/>
      <c r="H23" s="564"/>
      <c r="I23" s="564"/>
      <c r="J23" s="564"/>
      <c r="K23" s="564"/>
      <c r="L23" s="564"/>
      <c r="M23" s="564"/>
      <c r="Y23" s="661"/>
      <c r="Z23" s="661"/>
      <c r="AA23" s="661" t="s">
        <v>200</v>
      </c>
      <c r="AB23" s="661">
        <v>40</v>
      </c>
      <c r="AC23" s="661">
        <v>25</v>
      </c>
      <c r="AD23" s="661">
        <v>18</v>
      </c>
      <c r="AE23" s="661">
        <v>13</v>
      </c>
      <c r="AF23" s="661">
        <v>8</v>
      </c>
      <c r="AG23" s="661">
        <v>7</v>
      </c>
      <c r="AH23" s="661">
        <v>6</v>
      </c>
      <c r="AI23" s="661">
        <v>5</v>
      </c>
      <c r="AJ23" s="661">
        <v>4</v>
      </c>
      <c r="AK23" s="661">
        <v>3</v>
      </c>
    </row>
    <row r="24" spans="1:37" x14ac:dyDescent="0.25">
      <c r="A24" s="564"/>
      <c r="B24" s="564"/>
      <c r="C24" s="564"/>
      <c r="D24" s="564"/>
      <c r="E24" s="564"/>
      <c r="F24" s="564"/>
      <c r="G24" s="564"/>
      <c r="H24" s="564"/>
      <c r="I24" s="564"/>
      <c r="J24" s="564"/>
      <c r="K24" s="564"/>
      <c r="L24" s="564"/>
      <c r="M24" s="564"/>
      <c r="Y24" s="661"/>
      <c r="Z24" s="661"/>
      <c r="AA24" s="661" t="s">
        <v>201</v>
      </c>
      <c r="AB24" s="661">
        <v>25</v>
      </c>
      <c r="AC24" s="661">
        <v>15</v>
      </c>
      <c r="AD24" s="661">
        <v>13</v>
      </c>
      <c r="AE24" s="661">
        <v>7</v>
      </c>
      <c r="AF24" s="661">
        <v>6</v>
      </c>
      <c r="AG24" s="661">
        <v>5</v>
      </c>
      <c r="AH24" s="661">
        <v>4</v>
      </c>
      <c r="AI24" s="661">
        <v>3</v>
      </c>
      <c r="AJ24" s="661">
        <v>2</v>
      </c>
      <c r="AK24" s="661">
        <v>1</v>
      </c>
    </row>
    <row r="25" spans="1:37" x14ac:dyDescent="0.25">
      <c r="A25" s="564"/>
      <c r="B25" s="564"/>
      <c r="C25" s="564"/>
      <c r="D25" s="564"/>
      <c r="E25" s="564"/>
      <c r="F25" s="564"/>
      <c r="G25" s="564"/>
      <c r="H25" s="564"/>
      <c r="I25" s="564"/>
      <c r="J25" s="564"/>
      <c r="K25" s="564"/>
      <c r="L25" s="564"/>
      <c r="M25" s="564"/>
      <c r="Y25" s="661"/>
      <c r="Z25" s="661"/>
      <c r="AA25" s="661" t="s">
        <v>206</v>
      </c>
      <c r="AB25" s="661">
        <v>15</v>
      </c>
      <c r="AC25" s="661">
        <v>10</v>
      </c>
      <c r="AD25" s="661">
        <v>8</v>
      </c>
      <c r="AE25" s="661">
        <v>4</v>
      </c>
      <c r="AF25" s="661">
        <v>3</v>
      </c>
      <c r="AG25" s="661">
        <v>2</v>
      </c>
      <c r="AH25" s="661">
        <v>1</v>
      </c>
      <c r="AI25" s="661">
        <v>0</v>
      </c>
      <c r="AJ25" s="661">
        <v>0</v>
      </c>
      <c r="AK25" s="661">
        <v>0</v>
      </c>
    </row>
    <row r="26" spans="1:37" x14ac:dyDescent="0.25">
      <c r="A26" s="564"/>
      <c r="B26" s="564"/>
      <c r="C26" s="564"/>
      <c r="D26" s="564"/>
      <c r="E26" s="564"/>
      <c r="F26" s="564"/>
      <c r="G26" s="564"/>
      <c r="H26" s="564"/>
      <c r="I26" s="564"/>
      <c r="J26" s="564"/>
      <c r="K26" s="564"/>
      <c r="L26" s="564"/>
      <c r="M26" s="564"/>
      <c r="Y26" s="661"/>
      <c r="Z26" s="661"/>
      <c r="AA26" s="661" t="s">
        <v>202</v>
      </c>
      <c r="AB26" s="661">
        <v>10</v>
      </c>
      <c r="AC26" s="661">
        <v>6</v>
      </c>
      <c r="AD26" s="661">
        <v>4</v>
      </c>
      <c r="AE26" s="661">
        <v>2</v>
      </c>
      <c r="AF26" s="661">
        <v>1</v>
      </c>
      <c r="AG26" s="661">
        <v>0</v>
      </c>
      <c r="AH26" s="661">
        <v>0</v>
      </c>
      <c r="AI26" s="661">
        <v>0</v>
      </c>
      <c r="AJ26" s="661">
        <v>0</v>
      </c>
      <c r="AK26" s="661">
        <v>0</v>
      </c>
    </row>
    <row r="27" spans="1:37" x14ac:dyDescent="0.25">
      <c r="A27" s="564"/>
      <c r="B27" s="564"/>
      <c r="C27" s="564"/>
      <c r="D27" s="564"/>
      <c r="E27" s="564"/>
      <c r="F27" s="564"/>
      <c r="G27" s="564"/>
      <c r="H27" s="564"/>
      <c r="I27" s="564"/>
      <c r="J27" s="564"/>
      <c r="K27" s="564"/>
      <c r="L27" s="564"/>
      <c r="M27" s="564"/>
      <c r="Y27" s="661"/>
      <c r="Z27" s="661"/>
      <c r="AA27" s="661" t="s">
        <v>203</v>
      </c>
      <c r="AB27" s="661">
        <v>3</v>
      </c>
      <c r="AC27" s="661">
        <v>2</v>
      </c>
      <c r="AD27" s="661">
        <v>1</v>
      </c>
      <c r="AE27" s="661">
        <v>0</v>
      </c>
      <c r="AF27" s="661">
        <v>0</v>
      </c>
      <c r="AG27" s="661">
        <v>0</v>
      </c>
      <c r="AH27" s="661">
        <v>0</v>
      </c>
      <c r="AI27" s="661">
        <v>0</v>
      </c>
      <c r="AJ27" s="661">
        <v>0</v>
      </c>
      <c r="AK27" s="661">
        <v>0</v>
      </c>
    </row>
    <row r="28" spans="1:37" x14ac:dyDescent="0.25">
      <c r="A28" s="564"/>
      <c r="B28" s="564"/>
      <c r="C28" s="564"/>
      <c r="D28" s="564"/>
      <c r="E28" s="564"/>
      <c r="F28" s="564"/>
      <c r="G28" s="564"/>
      <c r="H28" s="564"/>
      <c r="I28" s="564"/>
      <c r="J28" s="564"/>
      <c r="K28" s="564"/>
      <c r="L28" s="564"/>
      <c r="M28" s="564"/>
    </row>
    <row r="29" spans="1:37" x14ac:dyDescent="0.25">
      <c r="A29" s="564"/>
      <c r="B29" s="564"/>
      <c r="C29" s="564"/>
      <c r="D29" s="564"/>
      <c r="E29" s="564"/>
      <c r="F29" s="564"/>
      <c r="G29" s="564"/>
      <c r="H29" s="564"/>
      <c r="I29" s="564"/>
      <c r="J29" s="564"/>
      <c r="K29" s="564"/>
      <c r="L29" s="564"/>
      <c r="M29" s="564"/>
    </row>
    <row r="30" spans="1:37" x14ac:dyDescent="0.25">
      <c r="A30" s="564"/>
      <c r="B30" s="564"/>
      <c r="C30" s="564"/>
      <c r="D30" s="564"/>
      <c r="E30" s="564"/>
      <c r="F30" s="564"/>
      <c r="G30" s="564"/>
      <c r="H30" s="564"/>
      <c r="I30" s="564"/>
      <c r="J30" s="564"/>
      <c r="K30" s="564"/>
      <c r="L30" s="564"/>
      <c r="M30" s="564"/>
    </row>
    <row r="31" spans="1:37" x14ac:dyDescent="0.25">
      <c r="A31" s="564"/>
      <c r="B31" s="564"/>
      <c r="C31" s="564"/>
      <c r="D31" s="564"/>
      <c r="E31" s="564"/>
      <c r="F31" s="564"/>
      <c r="G31" s="564"/>
      <c r="H31" s="564"/>
      <c r="I31" s="564"/>
      <c r="J31" s="564"/>
      <c r="K31" s="564"/>
      <c r="L31" s="564"/>
      <c r="M31" s="564"/>
    </row>
    <row r="32" spans="1:37" x14ac:dyDescent="0.25">
      <c r="A32" s="564"/>
      <c r="B32" s="564"/>
      <c r="C32" s="564"/>
      <c r="D32" s="564"/>
      <c r="E32" s="564"/>
      <c r="F32" s="564"/>
      <c r="G32" s="564"/>
      <c r="H32" s="564"/>
      <c r="I32" s="564"/>
      <c r="J32" s="564"/>
      <c r="K32" s="564"/>
      <c r="L32" s="542"/>
      <c r="M32" s="564"/>
      <c r="O32" s="595"/>
      <c r="P32" s="595"/>
      <c r="Q32" s="595"/>
      <c r="R32" s="595"/>
      <c r="S32" s="595"/>
    </row>
    <row r="33" spans="1:19" x14ac:dyDescent="0.25">
      <c r="A33" s="214" t="s">
        <v>105</v>
      </c>
      <c r="B33" s="215"/>
      <c r="C33" s="456"/>
      <c r="D33" s="611" t="s">
        <v>6</v>
      </c>
      <c r="E33" s="612" t="s">
        <v>107</v>
      </c>
      <c r="F33" s="630"/>
      <c r="G33" s="611" t="s">
        <v>6</v>
      </c>
      <c r="H33" s="612" t="s">
        <v>125</v>
      </c>
      <c r="I33" s="369"/>
      <c r="J33" s="612" t="s">
        <v>126</v>
      </c>
      <c r="K33" s="368" t="s">
        <v>127</v>
      </c>
      <c r="L33" s="37"/>
      <c r="M33" s="630"/>
      <c r="O33" s="595"/>
      <c r="P33" s="605"/>
      <c r="Q33" s="605"/>
      <c r="R33" s="606"/>
      <c r="S33" s="595"/>
    </row>
    <row r="34" spans="1:19" x14ac:dyDescent="0.25">
      <c r="A34" s="575" t="s">
        <v>106</v>
      </c>
      <c r="B34" s="576"/>
      <c r="C34" s="578"/>
      <c r="D34" s="613"/>
      <c r="E34" s="805"/>
      <c r="F34" s="805"/>
      <c r="G34" s="624" t="s">
        <v>7</v>
      </c>
      <c r="H34" s="576"/>
      <c r="I34" s="614"/>
      <c r="J34" s="625"/>
      <c r="K34" s="570" t="s">
        <v>111</v>
      </c>
      <c r="L34" s="631"/>
      <c r="M34" s="615"/>
      <c r="O34" s="595"/>
      <c r="P34" s="607"/>
      <c r="Q34" s="607"/>
      <c r="R34" s="608"/>
      <c r="S34" s="595"/>
    </row>
    <row r="35" spans="1:19" x14ac:dyDescent="0.25">
      <c r="A35" s="579" t="s">
        <v>124</v>
      </c>
      <c r="B35" s="340"/>
      <c r="C35" s="581"/>
      <c r="D35" s="616"/>
      <c r="E35" s="806"/>
      <c r="F35" s="806"/>
      <c r="G35" s="626" t="s">
        <v>8</v>
      </c>
      <c r="H35" s="617"/>
      <c r="I35" s="618"/>
      <c r="J35" s="91"/>
      <c r="K35" s="628"/>
      <c r="L35" s="542"/>
      <c r="M35" s="623"/>
      <c r="O35" s="595"/>
      <c r="P35" s="608"/>
      <c r="Q35" s="609"/>
      <c r="R35" s="608"/>
      <c r="S35" s="595"/>
    </row>
    <row r="36" spans="1:19" x14ac:dyDescent="0.25">
      <c r="A36" s="384"/>
      <c r="B36" s="385"/>
      <c r="C36" s="386"/>
      <c r="D36" s="616"/>
      <c r="E36" s="620"/>
      <c r="F36" s="621"/>
      <c r="G36" s="626" t="s">
        <v>9</v>
      </c>
      <c r="H36" s="617"/>
      <c r="I36" s="618"/>
      <c r="J36" s="91"/>
      <c r="K36" s="570" t="s">
        <v>112</v>
      </c>
      <c r="L36" s="631"/>
      <c r="M36" s="615"/>
      <c r="O36" s="595"/>
      <c r="P36" s="607"/>
      <c r="Q36" s="607"/>
      <c r="R36" s="608"/>
      <c r="S36" s="595"/>
    </row>
    <row r="37" spans="1:19" x14ac:dyDescent="0.25">
      <c r="A37" s="243"/>
      <c r="B37" s="448"/>
      <c r="C37" s="244"/>
      <c r="D37" s="616"/>
      <c r="E37" s="620"/>
      <c r="F37" s="621"/>
      <c r="G37" s="626" t="s">
        <v>10</v>
      </c>
      <c r="H37" s="617"/>
      <c r="I37" s="618"/>
      <c r="J37" s="91"/>
      <c r="K37" s="629"/>
      <c r="L37" s="621"/>
      <c r="M37" s="619"/>
      <c r="O37" s="595"/>
      <c r="P37" s="608"/>
      <c r="Q37" s="609"/>
      <c r="R37" s="608"/>
      <c r="S37" s="595"/>
    </row>
    <row r="38" spans="1:19" x14ac:dyDescent="0.25">
      <c r="A38" s="371"/>
      <c r="B38" s="387"/>
      <c r="C38" s="455"/>
      <c r="D38" s="616"/>
      <c r="E38" s="620"/>
      <c r="F38" s="621"/>
      <c r="G38" s="626" t="s">
        <v>11</v>
      </c>
      <c r="H38" s="617"/>
      <c r="I38" s="618"/>
      <c r="J38" s="91"/>
      <c r="K38" s="579"/>
      <c r="L38" s="542"/>
      <c r="M38" s="623"/>
      <c r="O38" s="595"/>
      <c r="P38" s="608"/>
      <c r="Q38" s="609"/>
      <c r="R38" s="608"/>
      <c r="S38" s="595"/>
    </row>
    <row r="39" spans="1:19" x14ac:dyDescent="0.25">
      <c r="A39" s="372"/>
      <c r="B39" s="393"/>
      <c r="C39" s="244"/>
      <c r="D39" s="616"/>
      <c r="E39" s="620"/>
      <c r="F39" s="621"/>
      <c r="G39" s="626" t="s">
        <v>12</v>
      </c>
      <c r="H39" s="617"/>
      <c r="I39" s="618"/>
      <c r="J39" s="91"/>
      <c r="K39" s="570" t="s">
        <v>92</v>
      </c>
      <c r="L39" s="631"/>
      <c r="M39" s="615"/>
      <c r="O39" s="595"/>
      <c r="P39" s="607"/>
      <c r="Q39" s="607"/>
      <c r="R39" s="608"/>
      <c r="S39" s="595"/>
    </row>
    <row r="40" spans="1:19" x14ac:dyDescent="0.25">
      <c r="A40" s="372"/>
      <c r="B40" s="393"/>
      <c r="C40" s="382"/>
      <c r="D40" s="616"/>
      <c r="E40" s="620"/>
      <c r="F40" s="621"/>
      <c r="G40" s="626" t="s">
        <v>13</v>
      </c>
      <c r="H40" s="617"/>
      <c r="I40" s="618"/>
      <c r="J40" s="91"/>
      <c r="K40" s="629"/>
      <c r="L40" s="621"/>
      <c r="M40" s="619"/>
      <c r="O40" s="595"/>
      <c r="P40" s="608"/>
      <c r="Q40" s="609"/>
      <c r="R40" s="608"/>
      <c r="S40" s="595"/>
    </row>
    <row r="41" spans="1:19" x14ac:dyDescent="0.25">
      <c r="A41" s="373"/>
      <c r="B41" s="370"/>
      <c r="C41" s="383"/>
      <c r="D41" s="622"/>
      <c r="E41" s="246"/>
      <c r="F41" s="542"/>
      <c r="G41" s="627" t="s">
        <v>14</v>
      </c>
      <c r="H41" s="340"/>
      <c r="I41" s="572"/>
      <c r="J41" s="248"/>
      <c r="K41" s="579" t="str">
        <f>M4</f>
        <v>Lakatosné Klopcsik Diana</v>
      </c>
      <c r="L41" s="542"/>
      <c r="M41" s="623"/>
      <c r="O41" s="595"/>
      <c r="P41" s="608"/>
      <c r="Q41" s="609"/>
      <c r="R41" s="610"/>
      <c r="S41" s="595"/>
    </row>
    <row r="42" spans="1:19" x14ac:dyDescent="0.25">
      <c r="O42" s="595"/>
      <c r="P42" s="595"/>
      <c r="Q42" s="595"/>
      <c r="R42" s="595"/>
      <c r="S42" s="595"/>
    </row>
    <row r="43" spans="1:19" x14ac:dyDescent="0.25">
      <c r="O43" s="595"/>
      <c r="P43" s="595"/>
      <c r="Q43" s="595"/>
      <c r="R43" s="595"/>
      <c r="S43" s="595"/>
    </row>
  </sheetData>
  <mergeCells count="37">
    <mergeCell ref="A1:F1"/>
    <mergeCell ref="A4:C4"/>
    <mergeCell ref="E7:F7"/>
    <mergeCell ref="G7:H7"/>
    <mergeCell ref="E9:F9"/>
    <mergeCell ref="G9:H9"/>
    <mergeCell ref="E11:F11"/>
    <mergeCell ref="G11:H11"/>
    <mergeCell ref="E13:F13"/>
    <mergeCell ref="G13:H13"/>
    <mergeCell ref="B18:C18"/>
    <mergeCell ref="D18:E18"/>
    <mergeCell ref="F18:G18"/>
    <mergeCell ref="H18:I18"/>
    <mergeCell ref="J18:K18"/>
    <mergeCell ref="B19:C19"/>
    <mergeCell ref="D19:E19"/>
    <mergeCell ref="F19:G19"/>
    <mergeCell ref="H19:I19"/>
    <mergeCell ref="J19:K19"/>
    <mergeCell ref="B20:C20"/>
    <mergeCell ref="D20:E20"/>
    <mergeCell ref="F20:G20"/>
    <mergeCell ref="H20:I20"/>
    <mergeCell ref="J20:K20"/>
    <mergeCell ref="B21:C21"/>
    <mergeCell ref="D21:E21"/>
    <mergeCell ref="F21:G21"/>
    <mergeCell ref="H21:I21"/>
    <mergeCell ref="J21:K21"/>
    <mergeCell ref="E35:F35"/>
    <mergeCell ref="B22:C22"/>
    <mergeCell ref="D22:E22"/>
    <mergeCell ref="F22:G22"/>
    <mergeCell ref="H22:I22"/>
    <mergeCell ref="J22:K22"/>
    <mergeCell ref="E34:F34"/>
  </mergeCells>
  <conditionalFormatting sqref="E7 E9 E11 E13">
    <cfRule type="cellIs" dxfId="506" priority="2" stopIfTrue="1" operator="equal">
      <formula>"Bye"</formula>
    </cfRule>
  </conditionalFormatting>
  <conditionalFormatting sqref="R41">
    <cfRule type="expression" dxfId="505" priority="1"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E58D3-D4BA-4A92-AA95-8AD68BE43997}">
  <sheetPr codeName="Munka15">
    <tabColor indexed="11"/>
  </sheetPr>
  <dimension ref="A1:AK49"/>
  <sheetViews>
    <sheetView workbookViewId="0">
      <selection activeCell="F17" sqref="F17"/>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5" width="11.44140625" customWidth="1"/>
    <col min="16" max="17" width="8.44140625" customWidth="1"/>
    <col min="18" max="18" width="10.88671875" customWidth="1"/>
    <col min="19" max="21" width="8.44140625" customWidth="1"/>
    <col min="25" max="37" width="0" hidden="1" customWidth="1"/>
  </cols>
  <sheetData>
    <row r="1" spans="1:37" ht="24.6" x14ac:dyDescent="0.25">
      <c r="A1" s="814" t="str">
        <f>Altalanos!$A$6</f>
        <v xml:space="preserve">Diákolimpia Tolna megye - Paks </v>
      </c>
      <c r="B1" s="814"/>
      <c r="C1" s="814"/>
      <c r="D1" s="814"/>
      <c r="E1" s="814"/>
      <c r="F1" s="814"/>
      <c r="G1" s="513"/>
      <c r="H1" s="516" t="s">
        <v>123</v>
      </c>
      <c r="I1" s="514"/>
      <c r="J1" s="515"/>
      <c r="L1" s="517"/>
      <c r="M1" s="591"/>
      <c r="N1" s="593"/>
      <c r="O1" s="593" t="s">
        <v>71</v>
      </c>
      <c r="P1" s="593"/>
      <c r="Q1" s="594"/>
      <c r="R1" s="593"/>
      <c r="S1" s="595"/>
      <c r="AB1" s="674" t="e">
        <f>IF(Y5=1,CONCATENATE(VLOOKUP(Y3,AA16:AH27,2)),CONCATENATE(VLOOKUP(Y3,AA2:AK13,2)))</f>
        <v>#N/A</v>
      </c>
      <c r="AC1" s="674" t="e">
        <f>IF(Y5=1,CONCATENATE(VLOOKUP(Y3,AA16:AK27,3)),CONCATENATE(VLOOKUP(Y3,AA2:AK13,3)))</f>
        <v>#N/A</v>
      </c>
      <c r="AD1" s="674" t="e">
        <f>IF(Y5=1,CONCATENATE(VLOOKUP(Y3,AA16:AK27,4)),CONCATENATE(VLOOKUP(Y3,AA2:AK13,4)))</f>
        <v>#N/A</v>
      </c>
      <c r="AE1" s="674" t="e">
        <f>IF(Y5=1,CONCATENATE(VLOOKUP(Y3,AA16:AK27,5)),CONCATENATE(VLOOKUP(Y3,AA2:AK13,5)))</f>
        <v>#N/A</v>
      </c>
      <c r="AF1" s="674" t="e">
        <f>IF(Y5=1,CONCATENATE(VLOOKUP(Y3,AA16:AK27,6)),CONCATENATE(VLOOKUP(Y3,AA2:AK13,6)))</f>
        <v>#N/A</v>
      </c>
      <c r="AG1" s="674" t="e">
        <f>IF(Y5=1,CONCATENATE(VLOOKUP(Y3,AA16:AK27,7)),CONCATENATE(VLOOKUP(Y3,AA2:AK13,7)))</f>
        <v>#N/A</v>
      </c>
      <c r="AH1" s="674" t="e">
        <f>IF(Y5=1,CONCATENATE(VLOOKUP(Y3,AA16:AK27,8)),CONCATENATE(VLOOKUP(Y3,AA2:AK13,8)))</f>
        <v>#N/A</v>
      </c>
      <c r="AI1" s="674" t="e">
        <f>IF(Y5=1,CONCATENATE(VLOOKUP(Y3,AA16:AK27,9)),CONCATENATE(VLOOKUP(Y3,AA2:AK13,9)))</f>
        <v>#N/A</v>
      </c>
      <c r="AJ1" s="674" t="e">
        <f>IF(Y5=1,CONCATENATE(VLOOKUP(Y3,AA16:AK27,10)),CONCATENATE(VLOOKUP(Y3,AA2:AK13,10)))</f>
        <v>#N/A</v>
      </c>
      <c r="AK1" s="674" t="e">
        <f>IF(Y5=1,CONCATENATE(VLOOKUP(Y3,AA16:AK27,11)),CONCATENATE(VLOOKUP(Y3,AA2:AK13,11)))</f>
        <v>#N/A</v>
      </c>
    </row>
    <row r="2" spans="1:37" x14ac:dyDescent="0.25">
      <c r="A2" s="519" t="s">
        <v>122</v>
      </c>
      <c r="B2" s="520"/>
      <c r="C2" s="520"/>
      <c r="D2" s="520"/>
      <c r="E2" s="791">
        <f>Altalanos!$B$8</f>
        <v>0</v>
      </c>
      <c r="F2" s="520"/>
      <c r="G2" s="521"/>
      <c r="H2" s="522"/>
      <c r="I2" s="522"/>
      <c r="J2" s="523"/>
      <c r="K2" s="517"/>
      <c r="L2" s="517"/>
      <c r="M2" s="592"/>
      <c r="N2" s="596"/>
      <c r="O2" s="597"/>
      <c r="P2" s="596"/>
      <c r="Q2" s="597"/>
      <c r="R2" s="596"/>
      <c r="S2" s="595"/>
      <c r="Y2" s="662"/>
      <c r="Z2" s="661"/>
      <c r="AA2" s="661" t="s">
        <v>164</v>
      </c>
      <c r="AB2" s="672">
        <v>150</v>
      </c>
      <c r="AC2" s="672">
        <v>120</v>
      </c>
      <c r="AD2" s="672">
        <v>100</v>
      </c>
      <c r="AE2" s="672">
        <v>80</v>
      </c>
      <c r="AF2" s="672">
        <v>70</v>
      </c>
      <c r="AG2" s="672">
        <v>60</v>
      </c>
      <c r="AH2" s="672">
        <v>55</v>
      </c>
      <c r="AI2" s="672">
        <v>50</v>
      </c>
      <c r="AJ2" s="672">
        <v>45</v>
      </c>
      <c r="AK2" s="672">
        <v>40</v>
      </c>
    </row>
    <row r="3" spans="1:37" x14ac:dyDescent="0.25">
      <c r="A3" s="55" t="s">
        <v>82</v>
      </c>
      <c r="B3" s="55"/>
      <c r="C3" s="55"/>
      <c r="D3" s="55"/>
      <c r="E3" s="55" t="s">
        <v>79</v>
      </c>
      <c r="F3" s="55"/>
      <c r="G3" s="55"/>
      <c r="H3" s="55" t="s">
        <v>87</v>
      </c>
      <c r="I3" s="55"/>
      <c r="J3" s="144"/>
      <c r="K3" s="55"/>
      <c r="L3" s="56" t="s">
        <v>88</v>
      </c>
      <c r="M3" s="55"/>
      <c r="N3" s="599"/>
      <c r="O3" s="598"/>
      <c r="P3" s="599"/>
      <c r="Y3" s="661">
        <f>IF(H4="OB","A",IF(H4="IX","W",H4))</f>
        <v>0</v>
      </c>
      <c r="Z3" s="661"/>
      <c r="AA3" s="661" t="s">
        <v>194</v>
      </c>
      <c r="AB3" s="672">
        <v>120</v>
      </c>
      <c r="AC3" s="672">
        <v>90</v>
      </c>
      <c r="AD3" s="672">
        <v>65</v>
      </c>
      <c r="AE3" s="672">
        <v>55</v>
      </c>
      <c r="AF3" s="672">
        <v>50</v>
      </c>
      <c r="AG3" s="672">
        <v>45</v>
      </c>
      <c r="AH3" s="672">
        <v>40</v>
      </c>
      <c r="AI3" s="672">
        <v>35</v>
      </c>
      <c r="AJ3" s="672">
        <v>25</v>
      </c>
      <c r="AK3" s="672">
        <v>20</v>
      </c>
    </row>
    <row r="4" spans="1:37" ht="13.8" thickBot="1" x14ac:dyDescent="0.3">
      <c r="A4" s="815" t="str">
        <f>Altalanos!$A$10</f>
        <v>2025.04.28-29</v>
      </c>
      <c r="B4" s="815"/>
      <c r="C4" s="815"/>
      <c r="D4" s="524"/>
      <c r="E4" s="525" t="str">
        <f>Altalanos!$C$10</f>
        <v>Paks</v>
      </c>
      <c r="F4" s="525"/>
      <c r="G4" s="525"/>
      <c r="H4" s="528"/>
      <c r="I4" s="525"/>
      <c r="J4" s="527"/>
      <c r="K4" s="528"/>
      <c r="L4" s="530" t="str">
        <f>Altalanos!$E$10</f>
        <v>Lakatosné Klopcsik Diana</v>
      </c>
      <c r="M4" s="528"/>
      <c r="N4" s="601"/>
      <c r="O4" s="602"/>
      <c r="P4" s="601"/>
      <c r="Y4" s="661"/>
      <c r="Z4" s="661"/>
      <c r="AA4" s="661" t="s">
        <v>195</v>
      </c>
      <c r="AB4" s="672">
        <v>90</v>
      </c>
      <c r="AC4" s="672">
        <v>60</v>
      </c>
      <c r="AD4" s="672">
        <v>45</v>
      </c>
      <c r="AE4" s="672">
        <v>34</v>
      </c>
      <c r="AF4" s="672">
        <v>27</v>
      </c>
      <c r="AG4" s="672">
        <v>22</v>
      </c>
      <c r="AH4" s="672">
        <v>18</v>
      </c>
      <c r="AI4" s="672">
        <v>15</v>
      </c>
      <c r="AJ4" s="672">
        <v>12</v>
      </c>
      <c r="AK4" s="672">
        <v>9</v>
      </c>
    </row>
    <row r="5" spans="1:37" x14ac:dyDescent="0.25">
      <c r="A5" s="37"/>
      <c r="B5" s="37" t="s">
        <v>118</v>
      </c>
      <c r="C5" s="587" t="s">
        <v>162</v>
      </c>
      <c r="D5" s="37" t="s">
        <v>105</v>
      </c>
      <c r="E5" s="37" t="s">
        <v>167</v>
      </c>
      <c r="F5" s="37"/>
      <c r="G5" s="37" t="s">
        <v>86</v>
      </c>
      <c r="H5" s="37"/>
      <c r="I5" s="37" t="s">
        <v>90</v>
      </c>
      <c r="J5" s="37"/>
      <c r="K5" s="633" t="s">
        <v>168</v>
      </c>
      <c r="L5" s="633" t="s">
        <v>169</v>
      </c>
      <c r="M5" s="633" t="s">
        <v>170</v>
      </c>
      <c r="N5" s="595"/>
      <c r="O5" s="649" t="s">
        <v>178</v>
      </c>
      <c r="P5" s="650" t="s">
        <v>184</v>
      </c>
      <c r="Q5" s="595"/>
      <c r="R5" s="649" t="s">
        <v>178</v>
      </c>
      <c r="S5" s="774" t="s">
        <v>218</v>
      </c>
      <c r="Y5" s="661">
        <f>IF(OR(Altalanos!$A$8="F1",Altalanos!$A$8="F2",Altalanos!$A$8="N1",Altalanos!$A$8="N2"),1,2)</f>
        <v>2</v>
      </c>
      <c r="Z5" s="661"/>
      <c r="AA5" s="661" t="s">
        <v>196</v>
      </c>
      <c r="AB5" s="672">
        <v>60</v>
      </c>
      <c r="AC5" s="672">
        <v>40</v>
      </c>
      <c r="AD5" s="672">
        <v>30</v>
      </c>
      <c r="AE5" s="672">
        <v>20</v>
      </c>
      <c r="AF5" s="672">
        <v>18</v>
      </c>
      <c r="AG5" s="672">
        <v>15</v>
      </c>
      <c r="AH5" s="672">
        <v>12</v>
      </c>
      <c r="AI5" s="672">
        <v>10</v>
      </c>
      <c r="AJ5" s="672">
        <v>8</v>
      </c>
      <c r="AK5" s="672">
        <v>6</v>
      </c>
    </row>
    <row r="6" spans="1:37" x14ac:dyDescent="0.25">
      <c r="A6" s="564"/>
      <c r="B6" s="564"/>
      <c r="C6" s="632"/>
      <c r="D6" s="564"/>
      <c r="E6" s="564"/>
      <c r="F6" s="564"/>
      <c r="G6" s="564"/>
      <c r="H6" s="564"/>
      <c r="I6" s="564"/>
      <c r="J6" s="564"/>
      <c r="K6" s="564"/>
      <c r="L6" s="564"/>
      <c r="M6" s="564"/>
      <c r="N6" s="595"/>
      <c r="O6" s="651" t="s">
        <v>185</v>
      </c>
      <c r="P6" s="652" t="s">
        <v>180</v>
      </c>
      <c r="Q6" s="595"/>
      <c r="R6" s="651" t="s">
        <v>185</v>
      </c>
      <c r="S6" s="775" t="s">
        <v>219</v>
      </c>
      <c r="Y6" s="661"/>
      <c r="Z6" s="661"/>
      <c r="AA6" s="661" t="s">
        <v>197</v>
      </c>
      <c r="AB6" s="672">
        <v>40</v>
      </c>
      <c r="AC6" s="672">
        <v>25</v>
      </c>
      <c r="AD6" s="672">
        <v>18</v>
      </c>
      <c r="AE6" s="672">
        <v>13</v>
      </c>
      <c r="AF6" s="672">
        <v>10</v>
      </c>
      <c r="AG6" s="672">
        <v>8</v>
      </c>
      <c r="AH6" s="672">
        <v>6</v>
      </c>
      <c r="AI6" s="672">
        <v>5</v>
      </c>
      <c r="AJ6" s="672">
        <v>4</v>
      </c>
      <c r="AK6" s="672">
        <v>3</v>
      </c>
    </row>
    <row r="7" spans="1:37" x14ac:dyDescent="0.25">
      <c r="A7" s="640" t="s">
        <v>164</v>
      </c>
      <c r="B7" s="655"/>
      <c r="C7" s="589" t="str">
        <f>IF($B7="","",VLOOKUP($B7,#REF!,5))</f>
        <v/>
      </c>
      <c r="D7" s="589" t="str">
        <f>IF($B7="","",VLOOKUP($B7,#REF!,15))</f>
        <v/>
      </c>
      <c r="E7" s="798" t="s">
        <v>332</v>
      </c>
      <c r="F7" s="799" t="s">
        <v>386</v>
      </c>
      <c r="G7" s="585" t="str">
        <f>IF($B7="","",VLOOKUP($B7,#REF!,3))</f>
        <v/>
      </c>
      <c r="H7" s="588"/>
      <c r="I7" s="585" t="str">
        <f>IF($B7="","",VLOOKUP($B7,#REF!,4))</f>
        <v/>
      </c>
      <c r="J7" s="564"/>
      <c r="K7" s="675"/>
      <c r="L7" s="663" t="str">
        <f>IF(K7="","",CONCATENATE(VLOOKUP($Y$3,$AB$1:$AK$1,K7)," pont"))</f>
        <v/>
      </c>
      <c r="M7" s="676"/>
      <c r="N7" s="595"/>
      <c r="O7" s="653" t="s">
        <v>186</v>
      </c>
      <c r="P7" s="654" t="s">
        <v>182</v>
      </c>
      <c r="Q7" s="595"/>
      <c r="R7" s="653" t="s">
        <v>186</v>
      </c>
      <c r="S7" s="776" t="s">
        <v>190</v>
      </c>
      <c r="Y7" s="661"/>
      <c r="Z7" s="661"/>
      <c r="AA7" s="661" t="s">
        <v>198</v>
      </c>
      <c r="AB7" s="672">
        <v>25</v>
      </c>
      <c r="AC7" s="672">
        <v>15</v>
      </c>
      <c r="AD7" s="672">
        <v>13</v>
      </c>
      <c r="AE7" s="672">
        <v>8</v>
      </c>
      <c r="AF7" s="672">
        <v>6</v>
      </c>
      <c r="AG7" s="672">
        <v>4</v>
      </c>
      <c r="AH7" s="672">
        <v>3</v>
      </c>
      <c r="AI7" s="672">
        <v>2</v>
      </c>
      <c r="AJ7" s="672">
        <v>1</v>
      </c>
      <c r="AK7" s="672">
        <v>0</v>
      </c>
    </row>
    <row r="8" spans="1:37" x14ac:dyDescent="0.25">
      <c r="A8" s="603"/>
      <c r="B8" s="656"/>
      <c r="C8" s="604"/>
      <c r="D8" s="604"/>
      <c r="E8" s="604"/>
      <c r="F8" s="604"/>
      <c r="G8" s="604"/>
      <c r="H8" s="604"/>
      <c r="I8" s="604"/>
      <c r="J8" s="564"/>
      <c r="K8" s="603"/>
      <c r="L8" s="603"/>
      <c r="M8" s="677"/>
      <c r="N8" s="595"/>
      <c r="O8" s="595"/>
      <c r="P8" s="595"/>
      <c r="Q8" s="595"/>
      <c r="R8" s="595"/>
      <c r="S8" s="595"/>
      <c r="Y8" s="661"/>
      <c r="Z8" s="661"/>
      <c r="AA8" s="661" t="s">
        <v>199</v>
      </c>
      <c r="AB8" s="672">
        <v>15</v>
      </c>
      <c r="AC8" s="672">
        <v>10</v>
      </c>
      <c r="AD8" s="672">
        <v>7</v>
      </c>
      <c r="AE8" s="672">
        <v>5</v>
      </c>
      <c r="AF8" s="672">
        <v>4</v>
      </c>
      <c r="AG8" s="672">
        <v>3</v>
      </c>
      <c r="AH8" s="672">
        <v>2</v>
      </c>
      <c r="AI8" s="672">
        <v>1</v>
      </c>
      <c r="AJ8" s="672">
        <v>0</v>
      </c>
      <c r="AK8" s="672">
        <v>0</v>
      </c>
    </row>
    <row r="9" spans="1:37" x14ac:dyDescent="0.25">
      <c r="A9" s="603" t="s">
        <v>165</v>
      </c>
      <c r="B9" s="657"/>
      <c r="C9" s="589" t="str">
        <f>IF($B9="","",VLOOKUP($B9,#REF!,5))</f>
        <v/>
      </c>
      <c r="D9" s="589" t="str">
        <f>IF($B9="","",VLOOKUP($B9,#REF!,15))</f>
        <v/>
      </c>
      <c r="E9" s="800" t="s">
        <v>387</v>
      </c>
      <c r="F9" s="801" t="s">
        <v>356</v>
      </c>
      <c r="G9" s="584" t="str">
        <f>IF($B9="","",VLOOKUP($B9,#REF!,3))</f>
        <v/>
      </c>
      <c r="H9" s="590"/>
      <c r="I9" s="584" t="str">
        <f>IF($B9="","",VLOOKUP($B9,#REF!,4))</f>
        <v/>
      </c>
      <c r="J9" s="564"/>
      <c r="K9" s="675"/>
      <c r="L9" s="663" t="str">
        <f>IF(K9="","",CONCATENATE(VLOOKUP($Y$3,$AB$1:$AK$1,K9)," pont"))</f>
        <v/>
      </c>
      <c r="M9" s="676"/>
      <c r="N9" s="595"/>
      <c r="O9" s="595"/>
      <c r="P9" s="595"/>
      <c r="Q9" s="595"/>
      <c r="R9" s="595"/>
      <c r="S9" s="595"/>
      <c r="Y9" s="661"/>
      <c r="Z9" s="661"/>
      <c r="AA9" s="661" t="s">
        <v>200</v>
      </c>
      <c r="AB9" s="672">
        <v>10</v>
      </c>
      <c r="AC9" s="672">
        <v>6</v>
      </c>
      <c r="AD9" s="672">
        <v>4</v>
      </c>
      <c r="AE9" s="672">
        <v>2</v>
      </c>
      <c r="AF9" s="672">
        <v>1</v>
      </c>
      <c r="AG9" s="672">
        <v>0</v>
      </c>
      <c r="AH9" s="672">
        <v>0</v>
      </c>
      <c r="AI9" s="672">
        <v>0</v>
      </c>
      <c r="AJ9" s="672">
        <v>0</v>
      </c>
      <c r="AK9" s="672">
        <v>0</v>
      </c>
    </row>
    <row r="10" spans="1:37" x14ac:dyDescent="0.25">
      <c r="A10" s="603"/>
      <c r="B10" s="656"/>
      <c r="C10" s="604"/>
      <c r="D10" s="604"/>
      <c r="E10" s="604"/>
      <c r="F10" s="604"/>
      <c r="G10" s="604"/>
      <c r="H10" s="604"/>
      <c r="I10" s="604"/>
      <c r="J10" s="564"/>
      <c r="K10" s="603"/>
      <c r="L10" s="603"/>
      <c r="M10" s="677"/>
      <c r="N10" s="595"/>
      <c r="O10" s="595"/>
      <c r="P10" s="595"/>
      <c r="Q10" s="595"/>
      <c r="R10" s="595"/>
      <c r="S10" s="595"/>
      <c r="Y10" s="661"/>
      <c r="Z10" s="661"/>
      <c r="AA10" s="661" t="s">
        <v>201</v>
      </c>
      <c r="AB10" s="672">
        <v>6</v>
      </c>
      <c r="AC10" s="672">
        <v>3</v>
      </c>
      <c r="AD10" s="672">
        <v>2</v>
      </c>
      <c r="AE10" s="672">
        <v>1</v>
      </c>
      <c r="AF10" s="672">
        <v>0</v>
      </c>
      <c r="AG10" s="672">
        <v>0</v>
      </c>
      <c r="AH10" s="672">
        <v>0</v>
      </c>
      <c r="AI10" s="672">
        <v>0</v>
      </c>
      <c r="AJ10" s="672">
        <v>0</v>
      </c>
      <c r="AK10" s="672">
        <v>0</v>
      </c>
    </row>
    <row r="11" spans="1:37" x14ac:dyDescent="0.25">
      <c r="A11" s="603" t="s">
        <v>166</v>
      </c>
      <c r="B11" s="657"/>
      <c r="C11" s="589" t="str">
        <f>IF($B11="","",VLOOKUP($B11,#REF!,5))</f>
        <v/>
      </c>
      <c r="D11" s="589" t="str">
        <f>IF($B11="","",VLOOKUP($B11,#REF!,15))</f>
        <v/>
      </c>
      <c r="E11" s="800" t="s">
        <v>388</v>
      </c>
      <c r="F11" s="801" t="s">
        <v>354</v>
      </c>
      <c r="G11" s="584" t="str">
        <f>IF($B11="","",VLOOKUP($B11,#REF!,3))</f>
        <v/>
      </c>
      <c r="H11" s="590"/>
      <c r="I11" s="584" t="str">
        <f>IF($B11="","",VLOOKUP($B11,#REF!,4))</f>
        <v/>
      </c>
      <c r="J11" s="564"/>
      <c r="K11" s="675"/>
      <c r="L11" s="663" t="str">
        <f>IF(K11="","",CONCATENATE(VLOOKUP($Y$3,$AB$1:$AK$1,K11)," pont"))</f>
        <v/>
      </c>
      <c r="M11" s="676"/>
      <c r="N11" s="595"/>
      <c r="O11" s="595"/>
      <c r="P11" s="595"/>
      <c r="Q11" s="595"/>
      <c r="R11" s="595"/>
      <c r="S11" s="595"/>
      <c r="Y11" s="661"/>
      <c r="Z11" s="661"/>
      <c r="AA11" s="661" t="s">
        <v>206</v>
      </c>
      <c r="AB11" s="672">
        <v>3</v>
      </c>
      <c r="AC11" s="672">
        <v>2</v>
      </c>
      <c r="AD11" s="672">
        <v>1</v>
      </c>
      <c r="AE11" s="672">
        <v>0</v>
      </c>
      <c r="AF11" s="672">
        <v>0</v>
      </c>
      <c r="AG11" s="672">
        <v>0</v>
      </c>
      <c r="AH11" s="672">
        <v>0</v>
      </c>
      <c r="AI11" s="672">
        <v>0</v>
      </c>
      <c r="AJ11" s="672">
        <v>0</v>
      </c>
      <c r="AK11" s="672">
        <v>0</v>
      </c>
    </row>
    <row r="12" spans="1:37" x14ac:dyDescent="0.25">
      <c r="A12" s="564"/>
      <c r="B12" s="640"/>
      <c r="C12" s="632"/>
      <c r="D12" s="564"/>
      <c r="E12" s="564"/>
      <c r="F12" s="564"/>
      <c r="G12" s="564"/>
      <c r="H12" s="564"/>
      <c r="I12" s="564"/>
      <c r="J12" s="564"/>
      <c r="K12" s="632"/>
      <c r="L12" s="632"/>
      <c r="M12" s="678"/>
      <c r="Y12" s="661"/>
      <c r="Z12" s="661"/>
      <c r="AA12" s="661" t="s">
        <v>202</v>
      </c>
      <c r="AB12" s="673">
        <v>0</v>
      </c>
      <c r="AC12" s="673">
        <v>0</v>
      </c>
      <c r="AD12" s="673">
        <v>0</v>
      </c>
      <c r="AE12" s="673">
        <v>0</v>
      </c>
      <c r="AF12" s="673">
        <v>0</v>
      </c>
      <c r="AG12" s="673">
        <v>0</v>
      </c>
      <c r="AH12" s="673">
        <v>0</v>
      </c>
      <c r="AI12" s="673">
        <v>0</v>
      </c>
      <c r="AJ12" s="673">
        <v>0</v>
      </c>
      <c r="AK12" s="673">
        <v>0</v>
      </c>
    </row>
    <row r="13" spans="1:37" x14ac:dyDescent="0.25">
      <c r="A13" s="640" t="s">
        <v>171</v>
      </c>
      <c r="B13" s="655"/>
      <c r="C13" s="589" t="str">
        <f>IF($B13="","",VLOOKUP($B13,#REF!,5))</f>
        <v/>
      </c>
      <c r="D13" s="589" t="str">
        <f>IF($B13="","",VLOOKUP($B13,#REF!,15))</f>
        <v/>
      </c>
      <c r="E13" s="798" t="s">
        <v>389</v>
      </c>
      <c r="F13" s="799" t="s">
        <v>390</v>
      </c>
      <c r="G13" s="585" t="str">
        <f>IF($B13="","",VLOOKUP($B13,#REF!,3))</f>
        <v/>
      </c>
      <c r="H13" s="588"/>
      <c r="I13" s="585" t="str">
        <f>IF($B13="","",VLOOKUP($B13,#REF!,4))</f>
        <v/>
      </c>
      <c r="J13" s="564"/>
      <c r="K13" s="675"/>
      <c r="L13" s="663" t="str">
        <f>IF(K13="","",CONCATENATE(VLOOKUP($Y$3,$AB$1:$AK$1,K13)," pont"))</f>
        <v/>
      </c>
      <c r="M13" s="676"/>
      <c r="Y13" s="661"/>
      <c r="Z13" s="661"/>
      <c r="AA13" s="661" t="s">
        <v>203</v>
      </c>
      <c r="AB13" s="673">
        <v>0</v>
      </c>
      <c r="AC13" s="673">
        <v>0</v>
      </c>
      <c r="AD13" s="673">
        <v>0</v>
      </c>
      <c r="AE13" s="673">
        <v>0</v>
      </c>
      <c r="AF13" s="673">
        <v>0</v>
      </c>
      <c r="AG13" s="673">
        <v>0</v>
      </c>
      <c r="AH13" s="673">
        <v>0</v>
      </c>
      <c r="AI13" s="673">
        <v>0</v>
      </c>
      <c r="AJ13" s="673">
        <v>0</v>
      </c>
      <c r="AK13" s="673">
        <v>0</v>
      </c>
    </row>
    <row r="14" spans="1:37" x14ac:dyDescent="0.25">
      <c r="A14" s="603"/>
      <c r="B14" s="656"/>
      <c r="C14" s="604"/>
      <c r="D14" s="604"/>
      <c r="E14" s="604"/>
      <c r="F14" s="604"/>
      <c r="G14" s="604"/>
      <c r="H14" s="604"/>
      <c r="I14" s="604"/>
      <c r="J14" s="564"/>
      <c r="K14" s="603"/>
      <c r="L14" s="603"/>
      <c r="M14" s="677"/>
      <c r="Y14" s="661"/>
      <c r="Z14" s="661"/>
      <c r="AA14" s="661"/>
      <c r="AB14" s="661"/>
      <c r="AC14" s="661"/>
      <c r="AD14" s="661"/>
      <c r="AE14" s="661"/>
      <c r="AF14" s="661"/>
      <c r="AG14" s="661"/>
      <c r="AH14" s="661"/>
      <c r="AI14" s="661"/>
      <c r="AJ14" s="661"/>
      <c r="AK14" s="661"/>
    </row>
    <row r="15" spans="1:37" x14ac:dyDescent="0.25">
      <c r="A15" s="603" t="s">
        <v>172</v>
      </c>
      <c r="B15" s="657"/>
      <c r="C15" s="589" t="str">
        <f>IF($B15="","",VLOOKUP($B15,#REF!,5))</f>
        <v/>
      </c>
      <c r="D15" s="589" t="str">
        <f>IF($B15="","",VLOOKUP($B15,#REF!,15))</f>
        <v/>
      </c>
      <c r="E15" s="800" t="s">
        <v>391</v>
      </c>
      <c r="F15" s="801" t="s">
        <v>354</v>
      </c>
      <c r="G15" s="584" t="str">
        <f>IF($B15="","",VLOOKUP($B15,#REF!,3))</f>
        <v/>
      </c>
      <c r="H15" s="590"/>
      <c r="I15" s="584" t="str">
        <f>IF($B15="","",VLOOKUP($B15,#REF!,4))</f>
        <v/>
      </c>
      <c r="J15" s="564"/>
      <c r="K15" s="675"/>
      <c r="L15" s="663" t="str">
        <f>IF(K15="","",CONCATENATE(VLOOKUP($Y$3,$AB$1:$AK$1,K15)," pont"))</f>
        <v/>
      </c>
      <c r="M15" s="676"/>
      <c r="Y15" s="661"/>
      <c r="Z15" s="661"/>
      <c r="AA15" s="661"/>
      <c r="AB15" s="661"/>
      <c r="AC15" s="661"/>
      <c r="AD15" s="661"/>
      <c r="AE15" s="661"/>
      <c r="AF15" s="661"/>
      <c r="AG15" s="661"/>
      <c r="AH15" s="661"/>
      <c r="AI15" s="661"/>
      <c r="AJ15" s="661"/>
      <c r="AK15" s="661"/>
    </row>
    <row r="16" spans="1:37" x14ac:dyDescent="0.25">
      <c r="A16" s="603"/>
      <c r="B16" s="656"/>
      <c r="C16" s="604"/>
      <c r="D16" s="604"/>
      <c r="E16" s="604"/>
      <c r="F16" s="604"/>
      <c r="G16" s="604"/>
      <c r="H16" s="604"/>
      <c r="I16" s="604"/>
      <c r="J16" s="564"/>
      <c r="K16" s="603"/>
      <c r="L16" s="603"/>
      <c r="M16" s="677"/>
      <c r="Y16" s="661"/>
      <c r="Z16" s="661"/>
      <c r="AA16" s="661" t="s">
        <v>164</v>
      </c>
      <c r="AB16" s="661">
        <v>300</v>
      </c>
      <c r="AC16" s="661">
        <v>250</v>
      </c>
      <c r="AD16" s="661">
        <v>220</v>
      </c>
      <c r="AE16" s="661">
        <v>180</v>
      </c>
      <c r="AF16" s="661">
        <v>160</v>
      </c>
      <c r="AG16" s="661">
        <v>150</v>
      </c>
      <c r="AH16" s="661">
        <v>140</v>
      </c>
      <c r="AI16" s="661">
        <v>130</v>
      </c>
      <c r="AJ16" s="661">
        <v>120</v>
      </c>
      <c r="AK16" s="661">
        <v>110</v>
      </c>
    </row>
    <row r="17" spans="1:37" x14ac:dyDescent="0.25">
      <c r="A17" s="603" t="s">
        <v>173</v>
      </c>
      <c r="B17" s="657"/>
      <c r="C17" s="589" t="str">
        <f>IF($B17="","",VLOOKUP($B17,#REF!,5))</f>
        <v/>
      </c>
      <c r="D17" s="589" t="str">
        <f>IF($B17="","",VLOOKUP($B17,#REF!,15))</f>
        <v/>
      </c>
      <c r="E17" s="800" t="s">
        <v>392</v>
      </c>
      <c r="F17" s="801" t="s">
        <v>393</v>
      </c>
      <c r="G17" s="584" t="str">
        <f>IF($B17="","",VLOOKUP($B17,#REF!,3))</f>
        <v/>
      </c>
      <c r="H17" s="590"/>
      <c r="I17" s="584" t="str">
        <f>IF($B17="","",VLOOKUP($B17,#REF!,4))</f>
        <v/>
      </c>
      <c r="J17" s="564"/>
      <c r="K17" s="675"/>
      <c r="L17" s="663" t="str">
        <f>IF(K17="","",CONCATENATE(VLOOKUP($Y$3,$AB$1:$AK$1,K17)," pont"))</f>
        <v/>
      </c>
      <c r="M17" s="676"/>
      <c r="Y17" s="661"/>
      <c r="Z17" s="661"/>
      <c r="AA17" s="661" t="s">
        <v>194</v>
      </c>
      <c r="AB17" s="661">
        <v>250</v>
      </c>
      <c r="AC17" s="661">
        <v>200</v>
      </c>
      <c r="AD17" s="661">
        <v>160</v>
      </c>
      <c r="AE17" s="661">
        <v>140</v>
      </c>
      <c r="AF17" s="661">
        <v>120</v>
      </c>
      <c r="AG17" s="661">
        <v>110</v>
      </c>
      <c r="AH17" s="661">
        <v>100</v>
      </c>
      <c r="AI17" s="661">
        <v>90</v>
      </c>
      <c r="AJ17" s="661">
        <v>80</v>
      </c>
      <c r="AK17" s="661">
        <v>70</v>
      </c>
    </row>
    <row r="18" spans="1:37" x14ac:dyDescent="0.25">
      <c r="A18" s="564"/>
      <c r="B18" s="564"/>
      <c r="C18" s="564"/>
      <c r="D18" s="564"/>
      <c r="E18" s="564"/>
      <c r="F18" s="564"/>
      <c r="G18" s="564"/>
      <c r="H18" s="564"/>
      <c r="I18" s="564"/>
      <c r="J18" s="564"/>
      <c r="K18" s="564"/>
      <c r="L18" s="564"/>
      <c r="M18" s="564"/>
      <c r="Y18" s="661"/>
      <c r="Z18" s="661"/>
      <c r="AA18" s="661" t="s">
        <v>195</v>
      </c>
      <c r="AB18" s="661">
        <v>200</v>
      </c>
      <c r="AC18" s="661">
        <v>150</v>
      </c>
      <c r="AD18" s="661">
        <v>130</v>
      </c>
      <c r="AE18" s="661">
        <v>110</v>
      </c>
      <c r="AF18" s="661">
        <v>95</v>
      </c>
      <c r="AG18" s="661">
        <v>80</v>
      </c>
      <c r="AH18" s="661">
        <v>70</v>
      </c>
      <c r="AI18" s="661">
        <v>60</v>
      </c>
      <c r="AJ18" s="661">
        <v>55</v>
      </c>
      <c r="AK18" s="661">
        <v>50</v>
      </c>
    </row>
    <row r="19" spans="1:37" x14ac:dyDescent="0.25">
      <c r="A19" s="564"/>
      <c r="B19" s="564"/>
      <c r="C19" s="564"/>
      <c r="D19" s="564"/>
      <c r="E19" s="564"/>
      <c r="F19" s="564"/>
      <c r="G19" s="564"/>
      <c r="H19" s="564"/>
      <c r="I19" s="564"/>
      <c r="J19" s="564"/>
      <c r="K19" s="564"/>
      <c r="L19" s="564"/>
      <c r="M19" s="564"/>
      <c r="Y19" s="661"/>
      <c r="Z19" s="661"/>
      <c r="AA19" s="661" t="s">
        <v>196</v>
      </c>
      <c r="AB19" s="661">
        <v>150</v>
      </c>
      <c r="AC19" s="661">
        <v>120</v>
      </c>
      <c r="AD19" s="661">
        <v>100</v>
      </c>
      <c r="AE19" s="661">
        <v>80</v>
      </c>
      <c r="AF19" s="661">
        <v>70</v>
      </c>
      <c r="AG19" s="661">
        <v>60</v>
      </c>
      <c r="AH19" s="661">
        <v>55</v>
      </c>
      <c r="AI19" s="661">
        <v>50</v>
      </c>
      <c r="AJ19" s="661">
        <v>45</v>
      </c>
      <c r="AK19" s="661">
        <v>40</v>
      </c>
    </row>
    <row r="20" spans="1:37" x14ac:dyDescent="0.25">
      <c r="A20" s="564"/>
      <c r="B20" s="564"/>
      <c r="C20" s="564"/>
      <c r="D20" s="564"/>
      <c r="E20" s="564"/>
      <c r="F20" s="564"/>
      <c r="G20" s="564"/>
      <c r="H20" s="564"/>
      <c r="I20" s="564"/>
      <c r="J20" s="564"/>
      <c r="K20" s="564"/>
      <c r="L20" s="564"/>
      <c r="M20" s="564"/>
      <c r="Y20" s="661"/>
      <c r="Z20" s="661"/>
      <c r="AA20" s="661" t="s">
        <v>197</v>
      </c>
      <c r="AB20" s="661">
        <v>120</v>
      </c>
      <c r="AC20" s="661">
        <v>90</v>
      </c>
      <c r="AD20" s="661">
        <v>65</v>
      </c>
      <c r="AE20" s="661">
        <v>55</v>
      </c>
      <c r="AF20" s="661">
        <v>50</v>
      </c>
      <c r="AG20" s="661">
        <v>45</v>
      </c>
      <c r="AH20" s="661">
        <v>40</v>
      </c>
      <c r="AI20" s="661">
        <v>35</v>
      </c>
      <c r="AJ20" s="661">
        <v>25</v>
      </c>
      <c r="AK20" s="661">
        <v>20</v>
      </c>
    </row>
    <row r="21" spans="1:37" x14ac:dyDescent="0.25">
      <c r="A21" s="564"/>
      <c r="B21" s="564"/>
      <c r="C21" s="564"/>
      <c r="D21" s="564"/>
      <c r="E21" s="564"/>
      <c r="F21" s="564"/>
      <c r="G21" s="564"/>
      <c r="H21" s="564"/>
      <c r="I21" s="564"/>
      <c r="J21" s="564"/>
      <c r="K21" s="564"/>
      <c r="L21" s="564"/>
      <c r="M21" s="564"/>
      <c r="Y21" s="661"/>
      <c r="Z21" s="661"/>
      <c r="AA21" s="661" t="s">
        <v>198</v>
      </c>
      <c r="AB21" s="661">
        <v>90</v>
      </c>
      <c r="AC21" s="661">
        <v>60</v>
      </c>
      <c r="AD21" s="661">
        <v>45</v>
      </c>
      <c r="AE21" s="661">
        <v>34</v>
      </c>
      <c r="AF21" s="661">
        <v>27</v>
      </c>
      <c r="AG21" s="661">
        <v>22</v>
      </c>
      <c r="AH21" s="661">
        <v>18</v>
      </c>
      <c r="AI21" s="661">
        <v>15</v>
      </c>
      <c r="AJ21" s="661">
        <v>12</v>
      </c>
      <c r="AK21" s="661">
        <v>9</v>
      </c>
    </row>
    <row r="22" spans="1:37" ht="18.75" customHeight="1" x14ac:dyDescent="0.25">
      <c r="A22" s="564"/>
      <c r="B22" s="811"/>
      <c r="C22" s="811"/>
      <c r="D22" s="809" t="str">
        <f>E7</f>
        <v>Sabankó</v>
      </c>
      <c r="E22" s="809"/>
      <c r="F22" s="809" t="str">
        <f>E9</f>
        <v>Dömötör</v>
      </c>
      <c r="G22" s="809"/>
      <c r="H22" s="809" t="str">
        <f>E11</f>
        <v>Lacza</v>
      </c>
      <c r="I22" s="809"/>
      <c r="J22" s="564"/>
      <c r="K22" s="564"/>
      <c r="L22" s="564"/>
      <c r="M22" s="641" t="s">
        <v>168</v>
      </c>
      <c r="Y22" s="661"/>
      <c r="Z22" s="661"/>
      <c r="AA22" s="661" t="s">
        <v>199</v>
      </c>
      <c r="AB22" s="661">
        <v>60</v>
      </c>
      <c r="AC22" s="661">
        <v>40</v>
      </c>
      <c r="AD22" s="661">
        <v>30</v>
      </c>
      <c r="AE22" s="661">
        <v>20</v>
      </c>
      <c r="AF22" s="661">
        <v>18</v>
      </c>
      <c r="AG22" s="661">
        <v>15</v>
      </c>
      <c r="AH22" s="661">
        <v>12</v>
      </c>
      <c r="AI22" s="661">
        <v>10</v>
      </c>
      <c r="AJ22" s="661">
        <v>8</v>
      </c>
      <c r="AK22" s="661">
        <v>6</v>
      </c>
    </row>
    <row r="23" spans="1:37" ht="18.75" customHeight="1" x14ac:dyDescent="0.25">
      <c r="A23" s="639" t="s">
        <v>164</v>
      </c>
      <c r="B23" s="807" t="str">
        <f>E7</f>
        <v>Sabankó</v>
      </c>
      <c r="C23" s="807"/>
      <c r="D23" s="810"/>
      <c r="E23" s="810"/>
      <c r="F23" s="808"/>
      <c r="G23" s="808"/>
      <c r="H23" s="808"/>
      <c r="I23" s="808"/>
      <c r="J23" s="564"/>
      <c r="K23" s="564"/>
      <c r="L23" s="564"/>
      <c r="M23" s="643"/>
      <c r="Y23" s="661"/>
      <c r="Z23" s="661"/>
      <c r="AA23" s="661" t="s">
        <v>200</v>
      </c>
      <c r="AB23" s="661">
        <v>40</v>
      </c>
      <c r="AC23" s="661">
        <v>25</v>
      </c>
      <c r="AD23" s="661">
        <v>18</v>
      </c>
      <c r="AE23" s="661">
        <v>13</v>
      </c>
      <c r="AF23" s="661">
        <v>8</v>
      </c>
      <c r="AG23" s="661">
        <v>7</v>
      </c>
      <c r="AH23" s="661">
        <v>6</v>
      </c>
      <c r="AI23" s="661">
        <v>5</v>
      </c>
      <c r="AJ23" s="661">
        <v>4</v>
      </c>
      <c r="AK23" s="661">
        <v>3</v>
      </c>
    </row>
    <row r="24" spans="1:37" ht="18.75" customHeight="1" x14ac:dyDescent="0.25">
      <c r="A24" s="639" t="s">
        <v>165</v>
      </c>
      <c r="B24" s="807" t="str">
        <f>E9</f>
        <v>Dömötör</v>
      </c>
      <c r="C24" s="807"/>
      <c r="D24" s="808"/>
      <c r="E24" s="808"/>
      <c r="F24" s="810"/>
      <c r="G24" s="810"/>
      <c r="H24" s="808"/>
      <c r="I24" s="808"/>
      <c r="J24" s="564"/>
      <c r="K24" s="564"/>
      <c r="L24" s="564"/>
      <c r="M24" s="643"/>
      <c r="Y24" s="661"/>
      <c r="Z24" s="661"/>
      <c r="AA24" s="661" t="s">
        <v>201</v>
      </c>
      <c r="AB24" s="661">
        <v>25</v>
      </c>
      <c r="AC24" s="661">
        <v>15</v>
      </c>
      <c r="AD24" s="661">
        <v>13</v>
      </c>
      <c r="AE24" s="661">
        <v>7</v>
      </c>
      <c r="AF24" s="661">
        <v>6</v>
      </c>
      <c r="AG24" s="661">
        <v>5</v>
      </c>
      <c r="AH24" s="661">
        <v>4</v>
      </c>
      <c r="AI24" s="661">
        <v>3</v>
      </c>
      <c r="AJ24" s="661">
        <v>2</v>
      </c>
      <c r="AK24" s="661">
        <v>1</v>
      </c>
    </row>
    <row r="25" spans="1:37" ht="18.75" customHeight="1" x14ac:dyDescent="0.25">
      <c r="A25" s="639" t="s">
        <v>166</v>
      </c>
      <c r="B25" s="807" t="str">
        <f>E11</f>
        <v>Lacza</v>
      </c>
      <c r="C25" s="807"/>
      <c r="D25" s="808"/>
      <c r="E25" s="808"/>
      <c r="F25" s="808"/>
      <c r="G25" s="808"/>
      <c r="H25" s="810"/>
      <c r="I25" s="810"/>
      <c r="J25" s="564"/>
      <c r="K25" s="564"/>
      <c r="L25" s="564"/>
      <c r="M25" s="643"/>
      <c r="Y25" s="661"/>
      <c r="Z25" s="661"/>
      <c r="AA25" s="661" t="s">
        <v>206</v>
      </c>
      <c r="AB25" s="661">
        <v>15</v>
      </c>
      <c r="AC25" s="661">
        <v>10</v>
      </c>
      <c r="AD25" s="661">
        <v>8</v>
      </c>
      <c r="AE25" s="661">
        <v>4</v>
      </c>
      <c r="AF25" s="661">
        <v>3</v>
      </c>
      <c r="AG25" s="661">
        <v>2</v>
      </c>
      <c r="AH25" s="661">
        <v>1</v>
      </c>
      <c r="AI25" s="661">
        <v>0</v>
      </c>
      <c r="AJ25" s="661">
        <v>0</v>
      </c>
      <c r="AK25" s="661">
        <v>0</v>
      </c>
    </row>
    <row r="26" spans="1:37" x14ac:dyDescent="0.25">
      <c r="A26" s="564"/>
      <c r="B26" s="564"/>
      <c r="C26" s="564"/>
      <c r="D26" s="564"/>
      <c r="E26" s="564"/>
      <c r="F26" s="564"/>
      <c r="G26" s="564"/>
      <c r="H26" s="564"/>
      <c r="I26" s="564"/>
      <c r="J26" s="564"/>
      <c r="K26" s="564"/>
      <c r="L26" s="564"/>
      <c r="M26" s="644"/>
      <c r="Y26" s="661"/>
      <c r="Z26" s="661"/>
      <c r="AA26" s="661" t="s">
        <v>202</v>
      </c>
      <c r="AB26" s="661">
        <v>10</v>
      </c>
      <c r="AC26" s="661">
        <v>6</v>
      </c>
      <c r="AD26" s="661">
        <v>4</v>
      </c>
      <c r="AE26" s="661">
        <v>2</v>
      </c>
      <c r="AF26" s="661">
        <v>1</v>
      </c>
      <c r="AG26" s="661">
        <v>0</v>
      </c>
      <c r="AH26" s="661">
        <v>0</v>
      </c>
      <c r="AI26" s="661">
        <v>0</v>
      </c>
      <c r="AJ26" s="661">
        <v>0</v>
      </c>
      <c r="AK26" s="661">
        <v>0</v>
      </c>
    </row>
    <row r="27" spans="1:37" ht="18.75" customHeight="1" x14ac:dyDescent="0.25">
      <c r="A27" s="564"/>
      <c r="B27" s="811"/>
      <c r="C27" s="811"/>
      <c r="D27" s="809" t="str">
        <f>E13</f>
        <v>Sidló</v>
      </c>
      <c r="E27" s="809"/>
      <c r="F27" s="809" t="str">
        <f>E15</f>
        <v>Csiszár</v>
      </c>
      <c r="G27" s="809"/>
      <c r="H27" s="809" t="str">
        <f>E17</f>
        <v>Szél</v>
      </c>
      <c r="I27" s="809"/>
      <c r="J27" s="564"/>
      <c r="K27" s="564"/>
      <c r="L27" s="564"/>
      <c r="M27" s="644"/>
      <c r="Y27" s="661"/>
      <c r="Z27" s="661"/>
      <c r="AA27" s="661" t="s">
        <v>203</v>
      </c>
      <c r="AB27" s="661">
        <v>3</v>
      </c>
      <c r="AC27" s="661">
        <v>2</v>
      </c>
      <c r="AD27" s="661">
        <v>1</v>
      </c>
      <c r="AE27" s="661">
        <v>0</v>
      </c>
      <c r="AF27" s="661">
        <v>0</v>
      </c>
      <c r="AG27" s="661">
        <v>0</v>
      </c>
      <c r="AH27" s="661">
        <v>0</v>
      </c>
      <c r="AI27" s="661">
        <v>0</v>
      </c>
      <c r="AJ27" s="661">
        <v>0</v>
      </c>
      <c r="AK27" s="661">
        <v>0</v>
      </c>
    </row>
    <row r="28" spans="1:37" ht="18.75" customHeight="1" x14ac:dyDescent="0.25">
      <c r="A28" s="639" t="s">
        <v>171</v>
      </c>
      <c r="B28" s="807" t="str">
        <f>E13</f>
        <v>Sidló</v>
      </c>
      <c r="C28" s="807"/>
      <c r="D28" s="810"/>
      <c r="E28" s="810"/>
      <c r="F28" s="808"/>
      <c r="G28" s="808"/>
      <c r="H28" s="808"/>
      <c r="I28" s="808"/>
      <c r="J28" s="564"/>
      <c r="K28" s="564"/>
      <c r="L28" s="564"/>
      <c r="M28" s="643"/>
    </row>
    <row r="29" spans="1:37" ht="18.75" customHeight="1" x14ac:dyDescent="0.25">
      <c r="A29" s="639" t="s">
        <v>172</v>
      </c>
      <c r="B29" s="807" t="str">
        <f>E15</f>
        <v>Csiszár</v>
      </c>
      <c r="C29" s="807"/>
      <c r="D29" s="808"/>
      <c r="E29" s="808"/>
      <c r="F29" s="810"/>
      <c r="G29" s="810"/>
      <c r="H29" s="808"/>
      <c r="I29" s="808"/>
      <c r="J29" s="564"/>
      <c r="K29" s="564"/>
      <c r="L29" s="564"/>
      <c r="M29" s="643"/>
    </row>
    <row r="30" spans="1:37" ht="18.75" customHeight="1" x14ac:dyDescent="0.25">
      <c r="A30" s="639" t="s">
        <v>173</v>
      </c>
      <c r="B30" s="807" t="str">
        <f>E17</f>
        <v>Szél</v>
      </c>
      <c r="C30" s="807"/>
      <c r="D30" s="808"/>
      <c r="E30" s="808"/>
      <c r="F30" s="808"/>
      <c r="G30" s="808"/>
      <c r="H30" s="810"/>
      <c r="I30" s="810"/>
      <c r="J30" s="564"/>
      <c r="K30" s="564"/>
      <c r="L30" s="564"/>
      <c r="M30" s="643"/>
    </row>
    <row r="31" spans="1:37" x14ac:dyDescent="0.25">
      <c r="A31" s="564"/>
      <c r="B31" s="564"/>
      <c r="C31" s="564"/>
      <c r="D31" s="564"/>
      <c r="E31" s="564"/>
      <c r="F31" s="564"/>
      <c r="G31" s="564"/>
      <c r="H31" s="564"/>
      <c r="I31" s="564"/>
      <c r="J31" s="564"/>
      <c r="K31" s="564"/>
      <c r="L31" s="564"/>
      <c r="M31" s="564"/>
    </row>
    <row r="32" spans="1:37" x14ac:dyDescent="0.25">
      <c r="A32" s="564" t="s">
        <v>129</v>
      </c>
      <c r="B32" s="564"/>
      <c r="C32" s="820" t="str">
        <f>IF(M23=1,B23,IF(M24=1,B24,IF(M25=1,B25,"")))</f>
        <v/>
      </c>
      <c r="D32" s="820"/>
      <c r="E32" s="603" t="s">
        <v>175</v>
      </c>
      <c r="F32" s="820" t="str">
        <f>IF(M28=1,B28,IF(M29=1,B29,IF(M30=1,B30,"")))</f>
        <v/>
      </c>
      <c r="G32" s="820"/>
      <c r="H32" s="564"/>
      <c r="I32" s="542"/>
      <c r="J32" s="564"/>
      <c r="K32" s="564"/>
      <c r="L32" s="564"/>
      <c r="M32" s="564"/>
    </row>
    <row r="33" spans="1:19" x14ac:dyDescent="0.25">
      <c r="A33" s="564"/>
      <c r="B33" s="564"/>
      <c r="C33" s="564"/>
      <c r="D33" s="564"/>
      <c r="E33" s="564"/>
      <c r="F33" s="603"/>
      <c r="G33" s="603"/>
      <c r="H33" s="564"/>
      <c r="I33" s="564"/>
      <c r="J33" s="564"/>
      <c r="K33" s="564"/>
      <c r="L33" s="564"/>
      <c r="M33" s="564"/>
    </row>
    <row r="34" spans="1:19" x14ac:dyDescent="0.25">
      <c r="A34" s="564" t="s">
        <v>174</v>
      </c>
      <c r="B34" s="564"/>
      <c r="C34" s="820" t="str">
        <f>IF(M23=2,B23,IF(M24=2,B24,IF(M25=2,B25,"")))</f>
        <v/>
      </c>
      <c r="D34" s="820"/>
      <c r="E34" s="603" t="s">
        <v>175</v>
      </c>
      <c r="F34" s="820" t="str">
        <f>IF(M28=2,B28,IF(M29=2,B29,IF(M30=2,B30,"")))</f>
        <v/>
      </c>
      <c r="G34" s="820"/>
      <c r="H34" s="564"/>
      <c r="I34" s="542"/>
      <c r="J34" s="564"/>
      <c r="K34" s="564"/>
      <c r="L34" s="564"/>
      <c r="M34" s="564"/>
    </row>
    <row r="35" spans="1:19" x14ac:dyDescent="0.25">
      <c r="A35" s="564"/>
      <c r="B35" s="564"/>
      <c r="C35" s="642"/>
      <c r="D35" s="642"/>
      <c r="E35" s="603"/>
      <c r="F35" s="642"/>
      <c r="G35" s="642"/>
      <c r="H35" s="564"/>
      <c r="I35" s="564"/>
      <c r="J35" s="564"/>
      <c r="K35" s="564"/>
      <c r="L35" s="564"/>
      <c r="M35" s="564"/>
    </row>
    <row r="36" spans="1:19" x14ac:dyDescent="0.25">
      <c r="A36" s="564" t="s">
        <v>176</v>
      </c>
      <c r="B36" s="564"/>
      <c r="C36" s="820" t="str">
        <f>IF(M23=3,B23,IF(M24=3,B24,IF(M25=3,B25,"")))</f>
        <v/>
      </c>
      <c r="D36" s="820"/>
      <c r="E36" s="603" t="s">
        <v>175</v>
      </c>
      <c r="F36" s="820" t="str">
        <f>IF(M28=3,B28,IF(M29=3,B29,IF(M30=3,B30,"")))</f>
        <v/>
      </c>
      <c r="G36" s="820"/>
      <c r="H36" s="564"/>
      <c r="I36" s="542"/>
      <c r="J36" s="564"/>
      <c r="K36" s="564"/>
      <c r="L36" s="564"/>
      <c r="M36" s="564"/>
    </row>
    <row r="37" spans="1:19" x14ac:dyDescent="0.25">
      <c r="A37" s="564"/>
      <c r="B37" s="564"/>
      <c r="C37" s="564"/>
      <c r="D37" s="564"/>
      <c r="E37" s="564"/>
      <c r="F37" s="564"/>
      <c r="G37" s="564"/>
      <c r="H37" s="564"/>
      <c r="I37" s="564"/>
      <c r="J37" s="564"/>
      <c r="K37" s="564"/>
      <c r="L37" s="564"/>
      <c r="M37" s="564"/>
    </row>
    <row r="38" spans="1:19" x14ac:dyDescent="0.25">
      <c r="A38" s="564"/>
      <c r="B38" s="564"/>
      <c r="C38" s="564"/>
      <c r="D38" s="564"/>
      <c r="E38" s="564"/>
      <c r="F38" s="564"/>
      <c r="G38" s="564"/>
      <c r="H38" s="564"/>
      <c r="I38" s="564"/>
      <c r="J38" s="564"/>
      <c r="K38" s="564"/>
      <c r="L38" s="542"/>
      <c r="M38" s="564"/>
      <c r="O38" s="595"/>
      <c r="P38" s="595"/>
      <c r="Q38" s="595"/>
      <c r="R38" s="595"/>
      <c r="S38" s="595"/>
    </row>
    <row r="39" spans="1:19" x14ac:dyDescent="0.25">
      <c r="A39" s="214" t="s">
        <v>105</v>
      </c>
      <c r="B39" s="215"/>
      <c r="C39" s="456"/>
      <c r="D39" s="611" t="s">
        <v>6</v>
      </c>
      <c r="E39" s="612" t="s">
        <v>107</v>
      </c>
      <c r="F39" s="630"/>
      <c r="G39" s="611" t="s">
        <v>6</v>
      </c>
      <c r="H39" s="612" t="s">
        <v>125</v>
      </c>
      <c r="I39" s="369"/>
      <c r="J39" s="612" t="s">
        <v>126</v>
      </c>
      <c r="K39" s="368" t="s">
        <v>127</v>
      </c>
      <c r="L39" s="37"/>
      <c r="M39" s="630"/>
      <c r="O39" s="595"/>
      <c r="P39" s="605"/>
      <c r="Q39" s="605"/>
      <c r="R39" s="606"/>
      <c r="S39" s="595"/>
    </row>
    <row r="40" spans="1:19" x14ac:dyDescent="0.25">
      <c r="A40" s="575" t="s">
        <v>106</v>
      </c>
      <c r="B40" s="576"/>
      <c r="C40" s="578"/>
      <c r="D40" s="613">
        <v>1</v>
      </c>
      <c r="E40" s="805" t="e">
        <f>IF(D40&gt;$R$47,,UPPER(VLOOKUP(D40,#REF!,2)))</f>
        <v>#REF!</v>
      </c>
      <c r="F40" s="805"/>
      <c r="G40" s="624" t="s">
        <v>7</v>
      </c>
      <c r="H40" s="576"/>
      <c r="I40" s="614"/>
      <c r="J40" s="625"/>
      <c r="K40" s="570" t="s">
        <v>111</v>
      </c>
      <c r="L40" s="631"/>
      <c r="M40" s="615"/>
      <c r="O40" s="595"/>
      <c r="P40" s="607"/>
      <c r="Q40" s="607"/>
      <c r="R40" s="608"/>
      <c r="S40" s="595"/>
    </row>
    <row r="41" spans="1:19" x14ac:dyDescent="0.25">
      <c r="A41" s="579" t="s">
        <v>124</v>
      </c>
      <c r="B41" s="340"/>
      <c r="C41" s="581"/>
      <c r="D41" s="616">
        <v>2</v>
      </c>
      <c r="E41" s="806" t="e">
        <f>IF(D41&gt;$R$47,,UPPER(VLOOKUP(D41,#REF!,2)))</f>
        <v>#REF!</v>
      </c>
      <c r="F41" s="806"/>
      <c r="G41" s="626" t="s">
        <v>8</v>
      </c>
      <c r="H41" s="617"/>
      <c r="I41" s="618"/>
      <c r="J41" s="91"/>
      <c r="K41" s="628"/>
      <c r="L41" s="542"/>
      <c r="M41" s="623"/>
      <c r="O41" s="595"/>
      <c r="P41" s="608"/>
      <c r="Q41" s="609"/>
      <c r="R41" s="608"/>
      <c r="S41" s="595"/>
    </row>
    <row r="42" spans="1:19" x14ac:dyDescent="0.25">
      <c r="A42" s="384"/>
      <c r="B42" s="385"/>
      <c r="C42" s="386"/>
      <c r="D42" s="616"/>
      <c r="E42" s="620"/>
      <c r="F42" s="621"/>
      <c r="G42" s="626" t="s">
        <v>9</v>
      </c>
      <c r="H42" s="617"/>
      <c r="I42" s="618"/>
      <c r="J42" s="91"/>
      <c r="K42" s="570" t="s">
        <v>112</v>
      </c>
      <c r="L42" s="631"/>
      <c r="M42" s="615"/>
      <c r="O42" s="595"/>
      <c r="P42" s="607"/>
      <c r="Q42" s="607"/>
      <c r="R42" s="608"/>
      <c r="S42" s="595"/>
    </row>
    <row r="43" spans="1:19" x14ac:dyDescent="0.25">
      <c r="A43" s="243"/>
      <c r="B43" s="448"/>
      <c r="C43" s="244"/>
      <c r="D43" s="616"/>
      <c r="E43" s="620"/>
      <c r="F43" s="621"/>
      <c r="G43" s="626" t="s">
        <v>10</v>
      </c>
      <c r="H43" s="617"/>
      <c r="I43" s="618"/>
      <c r="J43" s="91"/>
      <c r="K43" s="629"/>
      <c r="L43" s="621"/>
      <c r="M43" s="619"/>
      <c r="O43" s="595"/>
      <c r="P43" s="608"/>
      <c r="Q43" s="609"/>
      <c r="R43" s="608"/>
      <c r="S43" s="595"/>
    </row>
    <row r="44" spans="1:19" x14ac:dyDescent="0.25">
      <c r="A44" s="371"/>
      <c r="B44" s="387"/>
      <c r="C44" s="455"/>
      <c r="D44" s="616"/>
      <c r="E44" s="620"/>
      <c r="F44" s="621"/>
      <c r="G44" s="626" t="s">
        <v>11</v>
      </c>
      <c r="H44" s="617"/>
      <c r="I44" s="618"/>
      <c r="J44" s="91"/>
      <c r="K44" s="579"/>
      <c r="L44" s="542"/>
      <c r="M44" s="623"/>
      <c r="O44" s="595"/>
      <c r="P44" s="608"/>
      <c r="Q44" s="609"/>
      <c r="R44" s="608"/>
      <c r="S44" s="595"/>
    </row>
    <row r="45" spans="1:19" x14ac:dyDescent="0.25">
      <c r="A45" s="372"/>
      <c r="B45" s="393"/>
      <c r="C45" s="244"/>
      <c r="D45" s="616"/>
      <c r="E45" s="620"/>
      <c r="F45" s="621"/>
      <c r="G45" s="626" t="s">
        <v>12</v>
      </c>
      <c r="H45" s="617"/>
      <c r="I45" s="618"/>
      <c r="J45" s="91"/>
      <c r="K45" s="570" t="s">
        <v>92</v>
      </c>
      <c r="L45" s="631"/>
      <c r="M45" s="615"/>
      <c r="O45" s="595"/>
      <c r="P45" s="607"/>
      <c r="Q45" s="607"/>
      <c r="R45" s="608"/>
      <c r="S45" s="595"/>
    </row>
    <row r="46" spans="1:19" x14ac:dyDescent="0.25">
      <c r="A46" s="372"/>
      <c r="B46" s="393"/>
      <c r="C46" s="382"/>
      <c r="D46" s="616"/>
      <c r="E46" s="620"/>
      <c r="F46" s="621"/>
      <c r="G46" s="626" t="s">
        <v>13</v>
      </c>
      <c r="H46" s="617"/>
      <c r="I46" s="618"/>
      <c r="J46" s="91"/>
      <c r="K46" s="629"/>
      <c r="L46" s="621"/>
      <c r="M46" s="619"/>
      <c r="O46" s="595"/>
      <c r="P46" s="608"/>
      <c r="Q46" s="609"/>
      <c r="R46" s="608"/>
      <c r="S46" s="595"/>
    </row>
    <row r="47" spans="1:19" x14ac:dyDescent="0.25">
      <c r="A47" s="373"/>
      <c r="B47" s="370"/>
      <c r="C47" s="383"/>
      <c r="D47" s="622"/>
      <c r="E47" s="246"/>
      <c r="F47" s="542"/>
      <c r="G47" s="627" t="s">
        <v>14</v>
      </c>
      <c r="H47" s="340"/>
      <c r="I47" s="572"/>
      <c r="J47" s="248"/>
      <c r="K47" s="579" t="str">
        <f>L4</f>
        <v>Lakatosné Klopcsik Diana</v>
      </c>
      <c r="L47" s="542"/>
      <c r="M47" s="623"/>
      <c r="O47" s="595"/>
      <c r="P47" s="608"/>
      <c r="Q47" s="609"/>
      <c r="R47" s="610" t="e">
        <f>MIN(4,#REF!)</f>
        <v>#REF!</v>
      </c>
      <c r="S47" s="595"/>
    </row>
    <row r="48" spans="1:19" x14ac:dyDescent="0.25">
      <c r="O48" s="595"/>
      <c r="P48" s="595"/>
      <c r="Q48" s="595"/>
      <c r="R48" s="595"/>
      <c r="S48" s="595"/>
    </row>
    <row r="49" spans="15:19" x14ac:dyDescent="0.25">
      <c r="O49" s="595"/>
      <c r="P49" s="595"/>
      <c r="Q49" s="595"/>
      <c r="R49" s="595"/>
      <c r="S49" s="595"/>
    </row>
  </sheetData>
  <mergeCells count="42">
    <mergeCell ref="A1:F1"/>
    <mergeCell ref="A4:C4"/>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C32:D32"/>
    <mergeCell ref="F32:G32"/>
    <mergeCell ref="C34:D34"/>
    <mergeCell ref="F34:G34"/>
    <mergeCell ref="C36:D36"/>
    <mergeCell ref="F36:G36"/>
    <mergeCell ref="E40:F40"/>
    <mergeCell ref="E41:F41"/>
  </mergeCells>
  <conditionalFormatting sqref="R47">
    <cfRule type="expression" dxfId="504" priority="2" stopIfTrue="1">
      <formula>$O$1="CU"</formula>
    </cfRule>
  </conditionalFormatting>
  <conditionalFormatting sqref="E7 E9 E11 E13 E15 E17">
    <cfRule type="cellIs" dxfId="503" priority="1" stopIfTrue="1" operator="equal">
      <formula>"Bye"</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D15AA3-770D-4C56-AAEE-ADF9CDCAE64C}">
  <sheetPr codeName="Munka12">
    <tabColor indexed="11"/>
  </sheetPr>
  <dimension ref="A1:AK43"/>
  <sheetViews>
    <sheetView workbookViewId="0">
      <selection activeCell="B7" sqref="B7"/>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8.44140625" customWidth="1"/>
    <col min="11" max="13" width="8.5546875" customWidth="1"/>
    <col min="15" max="15" width="5.5546875" customWidth="1"/>
    <col min="16" max="16" width="4.5546875" customWidth="1"/>
    <col min="17" max="17" width="11.6640625" customWidth="1"/>
    <col min="25" max="25" width="10.33203125" style="660" hidden="1" customWidth="1"/>
    <col min="26" max="37" width="0" style="660" hidden="1" customWidth="1"/>
  </cols>
  <sheetData>
    <row r="1" spans="1:37" ht="24.6" x14ac:dyDescent="0.25">
      <c r="A1" s="814" t="str">
        <f>Altalanos!$A$6</f>
        <v xml:space="preserve">Diákolimpia Tolna megye - Paks </v>
      </c>
      <c r="B1" s="814"/>
      <c r="C1" s="814"/>
      <c r="D1" s="814"/>
      <c r="E1" s="814"/>
      <c r="F1" s="814"/>
      <c r="G1" s="513"/>
      <c r="H1" s="516" t="s">
        <v>123</v>
      </c>
      <c r="I1" s="514"/>
      <c r="J1" s="515"/>
      <c r="L1" s="517"/>
      <c r="M1" s="591"/>
      <c r="N1" s="593"/>
      <c r="O1" s="593" t="s">
        <v>71</v>
      </c>
      <c r="P1" s="593"/>
      <c r="Q1" s="594"/>
      <c r="R1" s="593"/>
      <c r="S1" s="595"/>
      <c r="Y1"/>
      <c r="Z1"/>
      <c r="AA1"/>
      <c r="AB1" s="674" t="e">
        <f>IF(Y5=1,CONCATENATE(VLOOKUP(Y3,AA16:AH27,2)),CONCATENATE(VLOOKUP(Y3,AA2:AK13,2)))</f>
        <v>#N/A</v>
      </c>
      <c r="AC1" s="674" t="e">
        <f>IF(Y5=1,CONCATENATE(VLOOKUP(Y3,AA16:AK27,3)),CONCATENATE(VLOOKUP(Y3,AA2:AK13,3)))</f>
        <v>#N/A</v>
      </c>
      <c r="AD1" s="674" t="e">
        <f>IF(Y5=1,CONCATENATE(VLOOKUP(Y3,AA16:AK27,4)),CONCATENATE(VLOOKUP(Y3,AA2:AK13,4)))</f>
        <v>#N/A</v>
      </c>
      <c r="AE1" s="674" t="e">
        <f>IF(Y5=1,CONCATENATE(VLOOKUP(Y3,AA16:AK27,5)),CONCATENATE(VLOOKUP(Y3,AA2:AK13,5)))</f>
        <v>#N/A</v>
      </c>
      <c r="AF1" s="674" t="e">
        <f>IF(Y5=1,CONCATENATE(VLOOKUP(Y3,AA16:AK27,6)),CONCATENATE(VLOOKUP(Y3,AA2:AK13,6)))</f>
        <v>#N/A</v>
      </c>
      <c r="AG1" s="674" t="e">
        <f>IF(Y5=1,CONCATENATE(VLOOKUP(Y3,AA16:AK27,7)),CONCATENATE(VLOOKUP(Y3,AA2:AK13,7)))</f>
        <v>#N/A</v>
      </c>
      <c r="AH1" s="674" t="e">
        <f>IF(Y5=1,CONCATENATE(VLOOKUP(Y3,AA16:AK27,8)),CONCATENATE(VLOOKUP(Y3,AA2:AK13,8)))</f>
        <v>#N/A</v>
      </c>
      <c r="AI1" s="674" t="e">
        <f>IF(Y5=1,CONCATENATE(VLOOKUP(Y3,AA16:AK27,9)),CONCATENATE(VLOOKUP(Y3,AA2:AK13,9)))</f>
        <v>#N/A</v>
      </c>
      <c r="AJ1" s="674" t="e">
        <f>IF(Y5=1,CONCATENATE(VLOOKUP(Y3,AA16:AK27,10)),CONCATENATE(VLOOKUP(Y3,AA2:AK13,10)))</f>
        <v>#N/A</v>
      </c>
      <c r="AK1" s="674" t="e">
        <f>IF(Y5=1,CONCATENATE(VLOOKUP(Y3,AA16:AK27,11)),CONCATENATE(VLOOKUP(Y3,AA2:AK13,11)))</f>
        <v>#N/A</v>
      </c>
    </row>
    <row r="2" spans="1:37" x14ac:dyDescent="0.25">
      <c r="A2" s="519" t="s">
        <v>122</v>
      </c>
      <c r="B2" s="520"/>
      <c r="C2" s="520"/>
      <c r="D2" s="520"/>
      <c r="E2" s="791">
        <f>Altalanos!$B$8</f>
        <v>0</v>
      </c>
      <c r="F2" s="520"/>
      <c r="G2" s="521"/>
      <c r="H2" s="522"/>
      <c r="I2" s="522"/>
      <c r="J2" s="523"/>
      <c r="K2" s="517"/>
      <c r="L2" s="517"/>
      <c r="M2" s="592"/>
      <c r="N2" s="596"/>
      <c r="O2" s="597"/>
      <c r="P2" s="596"/>
      <c r="Q2" s="597"/>
      <c r="R2" s="596"/>
      <c r="S2" s="595"/>
      <c r="Y2" s="662"/>
      <c r="Z2" s="661"/>
      <c r="AA2" s="661" t="s">
        <v>164</v>
      </c>
      <c r="AB2" s="672">
        <v>150</v>
      </c>
      <c r="AC2" s="672">
        <v>120</v>
      </c>
      <c r="AD2" s="672">
        <v>100</v>
      </c>
      <c r="AE2" s="672">
        <v>80</v>
      </c>
      <c r="AF2" s="672">
        <v>70</v>
      </c>
      <c r="AG2" s="672">
        <v>60</v>
      </c>
      <c r="AH2" s="672">
        <v>55</v>
      </c>
      <c r="AI2" s="672">
        <v>50</v>
      </c>
      <c r="AJ2" s="672">
        <v>45</v>
      </c>
      <c r="AK2" s="672">
        <v>40</v>
      </c>
    </row>
    <row r="3" spans="1:37" x14ac:dyDescent="0.25">
      <c r="A3" s="55" t="s">
        <v>82</v>
      </c>
      <c r="B3" s="55"/>
      <c r="C3" s="55"/>
      <c r="D3" s="55"/>
      <c r="E3" s="55" t="s">
        <v>79</v>
      </c>
      <c r="F3" s="55"/>
      <c r="G3" s="55"/>
      <c r="H3" s="55" t="s">
        <v>87</v>
      </c>
      <c r="I3" s="55"/>
      <c r="J3" s="144"/>
      <c r="K3" s="55"/>
      <c r="L3" s="56" t="s">
        <v>88</v>
      </c>
      <c r="M3" s="55"/>
      <c r="N3" s="599"/>
      <c r="O3" s="598"/>
      <c r="P3" s="599"/>
      <c r="Q3" s="649" t="s">
        <v>178</v>
      </c>
      <c r="R3" s="650" t="s">
        <v>184</v>
      </c>
      <c r="S3" s="595"/>
      <c r="Y3" s="661">
        <f>IF(H4="OB","A",IF(H4="IX","W",H4))</f>
        <v>0</v>
      </c>
      <c r="Z3" s="661"/>
      <c r="AA3" s="661" t="s">
        <v>194</v>
      </c>
      <c r="AB3" s="672">
        <v>120</v>
      </c>
      <c r="AC3" s="672">
        <v>90</v>
      </c>
      <c r="AD3" s="672">
        <v>65</v>
      </c>
      <c r="AE3" s="672">
        <v>55</v>
      </c>
      <c r="AF3" s="672">
        <v>50</v>
      </c>
      <c r="AG3" s="672">
        <v>45</v>
      </c>
      <c r="AH3" s="672">
        <v>40</v>
      </c>
      <c r="AI3" s="672">
        <v>35</v>
      </c>
      <c r="AJ3" s="672">
        <v>25</v>
      </c>
      <c r="AK3" s="672">
        <v>20</v>
      </c>
    </row>
    <row r="4" spans="1:37" ht="13.8" thickBot="1" x14ac:dyDescent="0.3">
      <c r="A4" s="815" t="str">
        <f>Altalanos!$A$10</f>
        <v>2025.04.28-29</v>
      </c>
      <c r="B4" s="815"/>
      <c r="C4" s="815"/>
      <c r="D4" s="524"/>
      <c r="E4" s="525" t="str">
        <f>Altalanos!$C$10</f>
        <v>Paks</v>
      </c>
      <c r="F4" s="525"/>
      <c r="G4" s="525"/>
      <c r="H4" s="528"/>
      <c r="I4" s="525"/>
      <c r="J4" s="527"/>
      <c r="K4" s="528"/>
      <c r="L4" s="530" t="str">
        <f>Altalanos!$E$10</f>
        <v>Lakatosné Klopcsik Diana</v>
      </c>
      <c r="M4" s="528"/>
      <c r="N4" s="601"/>
      <c r="O4" s="602"/>
      <c r="P4" s="601"/>
      <c r="Q4" s="651" t="s">
        <v>185</v>
      </c>
      <c r="R4" s="652" t="s">
        <v>180</v>
      </c>
      <c r="S4" s="595"/>
      <c r="Y4" s="661"/>
      <c r="Z4" s="661"/>
      <c r="AA4" s="661" t="s">
        <v>195</v>
      </c>
      <c r="AB4" s="672">
        <v>90</v>
      </c>
      <c r="AC4" s="672">
        <v>60</v>
      </c>
      <c r="AD4" s="672">
        <v>45</v>
      </c>
      <c r="AE4" s="672">
        <v>34</v>
      </c>
      <c r="AF4" s="672">
        <v>27</v>
      </c>
      <c r="AG4" s="672">
        <v>22</v>
      </c>
      <c r="AH4" s="672">
        <v>18</v>
      </c>
      <c r="AI4" s="672">
        <v>15</v>
      </c>
      <c r="AJ4" s="672">
        <v>12</v>
      </c>
      <c r="AK4" s="672">
        <v>9</v>
      </c>
    </row>
    <row r="5" spans="1:37" x14ac:dyDescent="0.25">
      <c r="A5" s="37"/>
      <c r="B5" s="37" t="s">
        <v>118</v>
      </c>
      <c r="C5" s="587" t="s">
        <v>162</v>
      </c>
      <c r="D5" s="37" t="s">
        <v>105</v>
      </c>
      <c r="E5" s="37" t="s">
        <v>167</v>
      </c>
      <c r="F5" s="37"/>
      <c r="G5" s="37" t="s">
        <v>86</v>
      </c>
      <c r="H5" s="37"/>
      <c r="I5" s="37" t="s">
        <v>90</v>
      </c>
      <c r="J5" s="37"/>
      <c r="K5" s="633" t="s">
        <v>168</v>
      </c>
      <c r="L5" s="633" t="s">
        <v>169</v>
      </c>
      <c r="M5" s="633" t="s">
        <v>170</v>
      </c>
      <c r="N5" s="595"/>
      <c r="O5" s="595"/>
      <c r="P5" s="595"/>
      <c r="Q5" s="653" t="s">
        <v>186</v>
      </c>
      <c r="R5" s="654" t="s">
        <v>182</v>
      </c>
      <c r="S5" s="595"/>
      <c r="Y5" s="661">
        <f>IF(OR(Altalanos!$A$8="F1",Altalanos!$A$8="F2",Altalanos!$A$8="N1",Altalanos!$A$8="N2"),1,2)</f>
        <v>2</v>
      </c>
      <c r="Z5" s="661"/>
      <c r="AA5" s="661" t="s">
        <v>196</v>
      </c>
      <c r="AB5" s="672">
        <v>60</v>
      </c>
      <c r="AC5" s="672">
        <v>40</v>
      </c>
      <c r="AD5" s="672">
        <v>30</v>
      </c>
      <c r="AE5" s="672">
        <v>20</v>
      </c>
      <c r="AF5" s="672">
        <v>18</v>
      </c>
      <c r="AG5" s="672">
        <v>15</v>
      </c>
      <c r="AH5" s="672">
        <v>12</v>
      </c>
      <c r="AI5" s="672">
        <v>10</v>
      </c>
      <c r="AJ5" s="672">
        <v>8</v>
      </c>
      <c r="AK5" s="672">
        <v>6</v>
      </c>
    </row>
    <row r="6" spans="1:37" x14ac:dyDescent="0.25">
      <c r="A6" s="564"/>
      <c r="B6" s="564"/>
      <c r="C6" s="632"/>
      <c r="D6" s="564"/>
      <c r="E6" s="564"/>
      <c r="F6" s="564"/>
      <c r="G6" s="564"/>
      <c r="H6" s="564"/>
      <c r="I6" s="564"/>
      <c r="J6" s="564"/>
      <c r="K6" s="564"/>
      <c r="L6" s="564"/>
      <c r="M6" s="564"/>
      <c r="N6" s="595"/>
      <c r="O6" s="595"/>
      <c r="P6" s="595"/>
      <c r="Q6" s="595"/>
      <c r="R6" s="595"/>
      <c r="S6" s="595"/>
      <c r="Y6" s="661"/>
      <c r="Z6" s="661"/>
      <c r="AA6" s="661" t="s">
        <v>197</v>
      </c>
      <c r="AB6" s="672">
        <v>40</v>
      </c>
      <c r="AC6" s="672">
        <v>25</v>
      </c>
      <c r="AD6" s="672">
        <v>18</v>
      </c>
      <c r="AE6" s="672">
        <v>13</v>
      </c>
      <c r="AF6" s="672">
        <v>10</v>
      </c>
      <c r="AG6" s="672">
        <v>8</v>
      </c>
      <c r="AH6" s="672">
        <v>6</v>
      </c>
      <c r="AI6" s="672">
        <v>5</v>
      </c>
      <c r="AJ6" s="672">
        <v>4</v>
      </c>
      <c r="AK6" s="672">
        <v>3</v>
      </c>
    </row>
    <row r="7" spans="1:37" x14ac:dyDescent="0.25">
      <c r="A7" s="603" t="s">
        <v>164</v>
      </c>
      <c r="B7" s="634"/>
      <c r="C7" s="589" t="str">
        <f>IF($B7="","",VLOOKUP($B7,#REF!,5))</f>
        <v/>
      </c>
      <c r="D7" s="589" t="str">
        <f>IF($B7="","",VLOOKUP($B7,#REF!,15))</f>
        <v/>
      </c>
      <c r="E7" s="584" t="str">
        <f>UPPER(IF($B7="","",VLOOKUP($B7,#REF!,2)))</f>
        <v/>
      </c>
      <c r="F7" s="590"/>
      <c r="G7" s="584" t="str">
        <f>IF($B7="","",VLOOKUP($B7,#REF!,3))</f>
        <v/>
      </c>
      <c r="H7" s="590"/>
      <c r="I7" s="584" t="str">
        <f>IF($B7="","",VLOOKUP($B7,#REF!,4))</f>
        <v/>
      </c>
      <c r="J7" s="564"/>
      <c r="K7" s="675"/>
      <c r="L7" s="663" t="str">
        <f>IF(K7="","",CONCATENATE(VLOOKUP($Y$3,$AB$1:$AK$1,K7)," pont"))</f>
        <v/>
      </c>
      <c r="M7" s="676"/>
      <c r="N7" s="595"/>
      <c r="O7" s="595"/>
      <c r="P7" s="595"/>
      <c r="Q7" s="595"/>
      <c r="R7" s="595"/>
      <c r="S7" s="595"/>
      <c r="Y7" s="661"/>
      <c r="Z7" s="661"/>
      <c r="AA7" s="661" t="s">
        <v>198</v>
      </c>
      <c r="AB7" s="672">
        <v>25</v>
      </c>
      <c r="AC7" s="672">
        <v>15</v>
      </c>
      <c r="AD7" s="672">
        <v>13</v>
      </c>
      <c r="AE7" s="672">
        <v>8</v>
      </c>
      <c r="AF7" s="672">
        <v>6</v>
      </c>
      <c r="AG7" s="672">
        <v>4</v>
      </c>
      <c r="AH7" s="672">
        <v>3</v>
      </c>
      <c r="AI7" s="672">
        <v>2</v>
      </c>
      <c r="AJ7" s="672">
        <v>1</v>
      </c>
      <c r="AK7" s="672">
        <v>0</v>
      </c>
    </row>
    <row r="8" spans="1:37" x14ac:dyDescent="0.25">
      <c r="A8" s="603"/>
      <c r="B8" s="635"/>
      <c r="C8" s="604"/>
      <c r="D8" s="604"/>
      <c r="E8" s="604"/>
      <c r="F8" s="604"/>
      <c r="G8" s="604"/>
      <c r="H8" s="604"/>
      <c r="I8" s="604"/>
      <c r="J8" s="564"/>
      <c r="K8" s="603"/>
      <c r="L8" s="603"/>
      <c r="M8" s="677"/>
      <c r="N8" s="595"/>
      <c r="O8" s="595"/>
      <c r="P8" s="595"/>
      <c r="Q8" s="595"/>
      <c r="R8" s="595"/>
      <c r="S8" s="595"/>
      <c r="Y8" s="661"/>
      <c r="Z8" s="661"/>
      <c r="AA8" s="661" t="s">
        <v>199</v>
      </c>
      <c r="AB8" s="672">
        <v>15</v>
      </c>
      <c r="AC8" s="672">
        <v>10</v>
      </c>
      <c r="AD8" s="672">
        <v>7</v>
      </c>
      <c r="AE8" s="672">
        <v>5</v>
      </c>
      <c r="AF8" s="672">
        <v>4</v>
      </c>
      <c r="AG8" s="672">
        <v>3</v>
      </c>
      <c r="AH8" s="672">
        <v>2</v>
      </c>
      <c r="AI8" s="672">
        <v>1</v>
      </c>
      <c r="AJ8" s="672">
        <v>0</v>
      </c>
      <c r="AK8" s="672">
        <v>0</v>
      </c>
    </row>
    <row r="9" spans="1:37" x14ac:dyDescent="0.25">
      <c r="A9" s="603" t="s">
        <v>165</v>
      </c>
      <c r="B9" s="634"/>
      <c r="C9" s="589" t="str">
        <f>IF($B9="","",VLOOKUP($B9,#REF!,5))</f>
        <v/>
      </c>
      <c r="D9" s="589" t="str">
        <f>IF($B9="","",VLOOKUP($B9,#REF!,15))</f>
        <v/>
      </c>
      <c r="E9" s="584" t="str">
        <f>UPPER(IF($B9="","",VLOOKUP($B9,#REF!,2)))</f>
        <v/>
      </c>
      <c r="F9" s="590"/>
      <c r="G9" s="584" t="str">
        <f>IF($B9="","",VLOOKUP($B9,#REF!,3))</f>
        <v/>
      </c>
      <c r="H9" s="590"/>
      <c r="I9" s="584" t="str">
        <f>IF($B9="","",VLOOKUP($B9,#REF!,4))</f>
        <v/>
      </c>
      <c r="J9" s="564"/>
      <c r="K9" s="675"/>
      <c r="L9" s="663" t="str">
        <f>IF(K9="","",CONCATENATE(VLOOKUP($Y$3,$AB$1:$AK$1,K9)," pont"))</f>
        <v/>
      </c>
      <c r="M9" s="676"/>
      <c r="N9" s="595"/>
      <c r="O9" s="595"/>
      <c r="P9" s="595"/>
      <c r="Q9" s="595"/>
      <c r="R9" s="595"/>
      <c r="S9" s="595"/>
      <c r="Y9" s="661"/>
      <c r="Z9" s="661"/>
      <c r="AA9" s="661" t="s">
        <v>200</v>
      </c>
      <c r="AB9" s="672">
        <v>10</v>
      </c>
      <c r="AC9" s="672">
        <v>6</v>
      </c>
      <c r="AD9" s="672">
        <v>4</v>
      </c>
      <c r="AE9" s="672">
        <v>2</v>
      </c>
      <c r="AF9" s="672">
        <v>1</v>
      </c>
      <c r="AG9" s="672">
        <v>0</v>
      </c>
      <c r="AH9" s="672">
        <v>0</v>
      </c>
      <c r="AI9" s="672">
        <v>0</v>
      </c>
      <c r="AJ9" s="672">
        <v>0</v>
      </c>
      <c r="AK9" s="672">
        <v>0</v>
      </c>
    </row>
    <row r="10" spans="1:37" x14ac:dyDescent="0.25">
      <c r="A10" s="603"/>
      <c r="B10" s="635"/>
      <c r="C10" s="604"/>
      <c r="D10" s="604"/>
      <c r="E10" s="604"/>
      <c r="F10" s="604"/>
      <c r="G10" s="604"/>
      <c r="H10" s="604"/>
      <c r="I10" s="604"/>
      <c r="J10" s="564"/>
      <c r="K10" s="603"/>
      <c r="L10" s="603"/>
      <c r="M10" s="677"/>
      <c r="N10" s="595"/>
      <c r="O10" s="595"/>
      <c r="P10" s="595"/>
      <c r="Q10" s="595"/>
      <c r="R10" s="595"/>
      <c r="S10" s="595"/>
      <c r="Y10" s="661"/>
      <c r="Z10" s="661"/>
      <c r="AA10" s="661" t="s">
        <v>201</v>
      </c>
      <c r="AB10" s="672">
        <v>6</v>
      </c>
      <c r="AC10" s="672">
        <v>3</v>
      </c>
      <c r="AD10" s="672">
        <v>2</v>
      </c>
      <c r="AE10" s="672">
        <v>1</v>
      </c>
      <c r="AF10" s="672">
        <v>0</v>
      </c>
      <c r="AG10" s="672">
        <v>0</v>
      </c>
      <c r="AH10" s="672">
        <v>0</v>
      </c>
      <c r="AI10" s="672">
        <v>0</v>
      </c>
      <c r="AJ10" s="672">
        <v>0</v>
      </c>
      <c r="AK10" s="672">
        <v>0</v>
      </c>
    </row>
    <row r="11" spans="1:37" x14ac:dyDescent="0.25">
      <c r="A11" s="603" t="s">
        <v>166</v>
      </c>
      <c r="B11" s="634"/>
      <c r="C11" s="589" t="str">
        <f>IF($B11="","",VLOOKUP($B11,#REF!,5))</f>
        <v/>
      </c>
      <c r="D11" s="589" t="str">
        <f>IF($B11="","",VLOOKUP($B11,#REF!,15))</f>
        <v/>
      </c>
      <c r="E11" s="584" t="str">
        <f>UPPER(IF($B11="","",VLOOKUP($B11,#REF!,2)))</f>
        <v/>
      </c>
      <c r="F11" s="590"/>
      <c r="G11" s="584" t="str">
        <f>IF($B11="","",VLOOKUP($B11,#REF!,3))</f>
        <v/>
      </c>
      <c r="H11" s="590"/>
      <c r="I11" s="584" t="str">
        <f>IF($B11="","",VLOOKUP($B11,#REF!,4))</f>
        <v/>
      </c>
      <c r="J11" s="564"/>
      <c r="K11" s="675"/>
      <c r="L11" s="663" t="str">
        <f>IF(K11="","",CONCATENATE(VLOOKUP($Y$3,$AB$1:$AK$1,K11)," pont"))</f>
        <v/>
      </c>
      <c r="M11" s="676"/>
      <c r="N11" s="595"/>
      <c r="O11" s="595"/>
      <c r="P11" s="595"/>
      <c r="Q11" s="595"/>
      <c r="R11" s="595"/>
      <c r="S11" s="595"/>
      <c r="Y11" s="661"/>
      <c r="Z11" s="661"/>
      <c r="AA11" s="661" t="s">
        <v>206</v>
      </c>
      <c r="AB11" s="672">
        <v>3</v>
      </c>
      <c r="AC11" s="672">
        <v>2</v>
      </c>
      <c r="AD11" s="672">
        <v>1</v>
      </c>
      <c r="AE11" s="672">
        <v>0</v>
      </c>
      <c r="AF11" s="672">
        <v>0</v>
      </c>
      <c r="AG11" s="672">
        <v>0</v>
      </c>
      <c r="AH11" s="672">
        <v>0</v>
      </c>
      <c r="AI11" s="672">
        <v>0</v>
      </c>
      <c r="AJ11" s="672">
        <v>0</v>
      </c>
      <c r="AK11" s="672">
        <v>0</v>
      </c>
    </row>
    <row r="12" spans="1:37" x14ac:dyDescent="0.25">
      <c r="A12" s="564"/>
      <c r="B12" s="564"/>
      <c r="C12" s="564"/>
      <c r="D12" s="564"/>
      <c r="E12" s="564"/>
      <c r="F12" s="564"/>
      <c r="G12" s="564"/>
      <c r="H12" s="564"/>
      <c r="I12" s="564"/>
      <c r="J12" s="564"/>
      <c r="K12" s="564"/>
      <c r="L12" s="564"/>
      <c r="M12" s="564"/>
      <c r="Y12" s="661"/>
      <c r="Z12" s="661"/>
      <c r="AA12" s="661" t="s">
        <v>202</v>
      </c>
      <c r="AB12" s="673">
        <v>0</v>
      </c>
      <c r="AC12" s="673">
        <v>0</v>
      </c>
      <c r="AD12" s="673">
        <v>0</v>
      </c>
      <c r="AE12" s="673">
        <v>0</v>
      </c>
      <c r="AF12" s="673">
        <v>0</v>
      </c>
      <c r="AG12" s="673">
        <v>0</v>
      </c>
      <c r="AH12" s="673">
        <v>0</v>
      </c>
      <c r="AI12" s="673">
        <v>0</v>
      </c>
      <c r="AJ12" s="673">
        <v>0</v>
      </c>
      <c r="AK12" s="673">
        <v>0</v>
      </c>
    </row>
    <row r="13" spans="1:37" x14ac:dyDescent="0.25">
      <c r="A13" s="564"/>
      <c r="B13" s="564"/>
      <c r="C13" s="564"/>
      <c r="D13" s="564"/>
      <c r="E13" s="564"/>
      <c r="F13" s="564"/>
      <c r="G13" s="564"/>
      <c r="H13" s="564"/>
      <c r="I13" s="564"/>
      <c r="J13" s="564"/>
      <c r="K13" s="564"/>
      <c r="L13" s="564"/>
      <c r="M13" s="564"/>
      <c r="Y13" s="661"/>
      <c r="Z13" s="661"/>
      <c r="AA13" s="661" t="s">
        <v>203</v>
      </c>
      <c r="AB13" s="673">
        <v>0</v>
      </c>
      <c r="AC13" s="673">
        <v>0</v>
      </c>
      <c r="AD13" s="673">
        <v>0</v>
      </c>
      <c r="AE13" s="673">
        <v>0</v>
      </c>
      <c r="AF13" s="673">
        <v>0</v>
      </c>
      <c r="AG13" s="673">
        <v>0</v>
      </c>
      <c r="AH13" s="673">
        <v>0</v>
      </c>
      <c r="AI13" s="673">
        <v>0</v>
      </c>
      <c r="AJ13" s="673">
        <v>0</v>
      </c>
      <c r="AK13" s="673">
        <v>0</v>
      </c>
    </row>
    <row r="14" spans="1:37" x14ac:dyDescent="0.25">
      <c r="A14" s="564"/>
      <c r="B14" s="564"/>
      <c r="C14" s="564"/>
      <c r="D14" s="564"/>
      <c r="E14" s="564"/>
      <c r="F14" s="564"/>
      <c r="G14" s="564"/>
      <c r="H14" s="564"/>
      <c r="I14" s="564"/>
      <c r="J14" s="564"/>
      <c r="K14" s="564"/>
      <c r="L14" s="564"/>
      <c r="M14" s="564"/>
      <c r="Y14" s="661"/>
      <c r="Z14" s="661"/>
      <c r="AA14" s="661"/>
      <c r="AB14" s="661"/>
      <c r="AC14" s="661"/>
      <c r="AD14" s="661"/>
      <c r="AE14" s="661"/>
      <c r="AF14" s="661"/>
      <c r="AG14" s="661"/>
      <c r="AH14" s="661"/>
      <c r="AI14" s="661"/>
      <c r="AJ14" s="661"/>
      <c r="AK14" s="661"/>
    </row>
    <row r="15" spans="1:37" x14ac:dyDescent="0.25">
      <c r="A15" s="564"/>
      <c r="B15" s="564"/>
      <c r="C15" s="564"/>
      <c r="D15" s="564"/>
      <c r="E15" s="564"/>
      <c r="F15" s="564"/>
      <c r="G15" s="564"/>
      <c r="H15" s="564"/>
      <c r="I15" s="564"/>
      <c r="J15" s="564"/>
      <c r="K15" s="564"/>
      <c r="L15" s="564"/>
      <c r="M15" s="564"/>
      <c r="Y15" s="661"/>
      <c r="Z15" s="661"/>
      <c r="AA15" s="661"/>
      <c r="AB15" s="661"/>
      <c r="AC15" s="661"/>
      <c r="AD15" s="661"/>
      <c r="AE15" s="661"/>
      <c r="AF15" s="661"/>
      <c r="AG15" s="661"/>
      <c r="AH15" s="661"/>
      <c r="AI15" s="661"/>
      <c r="AJ15" s="661"/>
      <c r="AK15" s="661"/>
    </row>
    <row r="16" spans="1:37" x14ac:dyDescent="0.25">
      <c r="A16" s="564"/>
      <c r="B16" s="564"/>
      <c r="C16" s="564"/>
      <c r="D16" s="564"/>
      <c r="E16" s="564"/>
      <c r="F16" s="564"/>
      <c r="G16" s="564"/>
      <c r="H16" s="564"/>
      <c r="I16" s="564"/>
      <c r="J16" s="564"/>
      <c r="K16" s="564"/>
      <c r="L16" s="564"/>
      <c r="M16" s="564"/>
      <c r="Y16" s="661"/>
      <c r="Z16" s="661"/>
      <c r="AA16" s="661" t="s">
        <v>164</v>
      </c>
      <c r="AB16" s="661">
        <v>300</v>
      </c>
      <c r="AC16" s="661">
        <v>250</v>
      </c>
      <c r="AD16" s="661">
        <v>220</v>
      </c>
      <c r="AE16" s="661">
        <v>180</v>
      </c>
      <c r="AF16" s="661">
        <v>160</v>
      </c>
      <c r="AG16" s="661">
        <v>150</v>
      </c>
      <c r="AH16" s="661">
        <v>140</v>
      </c>
      <c r="AI16" s="661">
        <v>130</v>
      </c>
      <c r="AJ16" s="661">
        <v>120</v>
      </c>
      <c r="AK16" s="661">
        <v>110</v>
      </c>
    </row>
    <row r="17" spans="1:37" x14ac:dyDescent="0.25">
      <c r="A17" s="564"/>
      <c r="B17" s="564"/>
      <c r="C17" s="564"/>
      <c r="D17" s="564"/>
      <c r="E17" s="564"/>
      <c r="F17" s="564"/>
      <c r="G17" s="564"/>
      <c r="H17" s="564"/>
      <c r="I17" s="564"/>
      <c r="J17" s="564"/>
      <c r="K17" s="564"/>
      <c r="L17" s="564"/>
      <c r="M17" s="564"/>
      <c r="Y17" s="661"/>
      <c r="Z17" s="661"/>
      <c r="AA17" s="661" t="s">
        <v>194</v>
      </c>
      <c r="AB17" s="661">
        <v>250</v>
      </c>
      <c r="AC17" s="661">
        <v>200</v>
      </c>
      <c r="AD17" s="661">
        <v>160</v>
      </c>
      <c r="AE17" s="661">
        <v>140</v>
      </c>
      <c r="AF17" s="661">
        <v>120</v>
      </c>
      <c r="AG17" s="661">
        <v>110</v>
      </c>
      <c r="AH17" s="661">
        <v>100</v>
      </c>
      <c r="AI17" s="661">
        <v>90</v>
      </c>
      <c r="AJ17" s="661">
        <v>80</v>
      </c>
      <c r="AK17" s="661">
        <v>70</v>
      </c>
    </row>
    <row r="18" spans="1:37" ht="18.75" customHeight="1" x14ac:dyDescent="0.25">
      <c r="A18" s="564"/>
      <c r="B18" s="811"/>
      <c r="C18" s="811"/>
      <c r="D18" s="809" t="str">
        <f>E7</f>
        <v/>
      </c>
      <c r="E18" s="809"/>
      <c r="F18" s="809" t="str">
        <f>E9</f>
        <v/>
      </c>
      <c r="G18" s="809"/>
      <c r="H18" s="809" t="str">
        <f>E11</f>
        <v/>
      </c>
      <c r="I18" s="809"/>
      <c r="J18" s="564"/>
      <c r="K18" s="564"/>
      <c r="L18" s="564"/>
      <c r="M18" s="564"/>
      <c r="Y18" s="661"/>
      <c r="Z18" s="661"/>
      <c r="AA18" s="661" t="s">
        <v>195</v>
      </c>
      <c r="AB18" s="661">
        <v>200</v>
      </c>
      <c r="AC18" s="661">
        <v>150</v>
      </c>
      <c r="AD18" s="661">
        <v>130</v>
      </c>
      <c r="AE18" s="661">
        <v>110</v>
      </c>
      <c r="AF18" s="661">
        <v>95</v>
      </c>
      <c r="AG18" s="661">
        <v>80</v>
      </c>
      <c r="AH18" s="661">
        <v>70</v>
      </c>
      <c r="AI18" s="661">
        <v>60</v>
      </c>
      <c r="AJ18" s="661">
        <v>55</v>
      </c>
      <c r="AK18" s="661">
        <v>50</v>
      </c>
    </row>
    <row r="19" spans="1:37" ht="18.75" customHeight="1" x14ac:dyDescent="0.25">
      <c r="A19" s="639" t="s">
        <v>164</v>
      </c>
      <c r="B19" s="807" t="str">
        <f>E7</f>
        <v/>
      </c>
      <c r="C19" s="807"/>
      <c r="D19" s="810"/>
      <c r="E19" s="810"/>
      <c r="F19" s="808"/>
      <c r="G19" s="808"/>
      <c r="H19" s="808"/>
      <c r="I19" s="808"/>
      <c r="J19" s="564"/>
      <c r="K19" s="564"/>
      <c r="L19" s="564"/>
      <c r="M19" s="564"/>
      <c r="Y19" s="661"/>
      <c r="Z19" s="661"/>
      <c r="AA19" s="661" t="s">
        <v>196</v>
      </c>
      <c r="AB19" s="661">
        <v>150</v>
      </c>
      <c r="AC19" s="661">
        <v>120</v>
      </c>
      <c r="AD19" s="661">
        <v>100</v>
      </c>
      <c r="AE19" s="661">
        <v>80</v>
      </c>
      <c r="AF19" s="661">
        <v>70</v>
      </c>
      <c r="AG19" s="661">
        <v>60</v>
      </c>
      <c r="AH19" s="661">
        <v>55</v>
      </c>
      <c r="AI19" s="661">
        <v>50</v>
      </c>
      <c r="AJ19" s="661">
        <v>45</v>
      </c>
      <c r="AK19" s="661">
        <v>40</v>
      </c>
    </row>
    <row r="20" spans="1:37" ht="18.75" customHeight="1" x14ac:dyDescent="0.25">
      <c r="A20" s="639" t="s">
        <v>165</v>
      </c>
      <c r="B20" s="807" t="str">
        <f>E9</f>
        <v/>
      </c>
      <c r="C20" s="807"/>
      <c r="D20" s="808"/>
      <c r="E20" s="808"/>
      <c r="F20" s="810"/>
      <c r="G20" s="810"/>
      <c r="H20" s="808"/>
      <c r="I20" s="808"/>
      <c r="J20" s="564"/>
      <c r="K20" s="564"/>
      <c r="L20" s="564"/>
      <c r="M20" s="564"/>
      <c r="Y20" s="661"/>
      <c r="Z20" s="661"/>
      <c r="AA20" s="661" t="s">
        <v>197</v>
      </c>
      <c r="AB20" s="661">
        <v>120</v>
      </c>
      <c r="AC20" s="661">
        <v>90</v>
      </c>
      <c r="AD20" s="661">
        <v>65</v>
      </c>
      <c r="AE20" s="661">
        <v>55</v>
      </c>
      <c r="AF20" s="661">
        <v>50</v>
      </c>
      <c r="AG20" s="661">
        <v>45</v>
      </c>
      <c r="AH20" s="661">
        <v>40</v>
      </c>
      <c r="AI20" s="661">
        <v>35</v>
      </c>
      <c r="AJ20" s="661">
        <v>25</v>
      </c>
      <c r="AK20" s="661">
        <v>20</v>
      </c>
    </row>
    <row r="21" spans="1:37" ht="18.75" customHeight="1" x14ac:dyDescent="0.25">
      <c r="A21" s="639" t="s">
        <v>166</v>
      </c>
      <c r="B21" s="807" t="str">
        <f>E11</f>
        <v/>
      </c>
      <c r="C21" s="807"/>
      <c r="D21" s="808"/>
      <c r="E21" s="808"/>
      <c r="F21" s="808"/>
      <c r="G21" s="808"/>
      <c r="H21" s="810"/>
      <c r="I21" s="810"/>
      <c r="J21" s="564"/>
      <c r="K21" s="564"/>
      <c r="L21" s="564"/>
      <c r="M21" s="564"/>
      <c r="Y21" s="661"/>
      <c r="Z21" s="661"/>
      <c r="AA21" s="661" t="s">
        <v>198</v>
      </c>
      <c r="AB21" s="661">
        <v>90</v>
      </c>
      <c r="AC21" s="661">
        <v>60</v>
      </c>
      <c r="AD21" s="661">
        <v>45</v>
      </c>
      <c r="AE21" s="661">
        <v>34</v>
      </c>
      <c r="AF21" s="661">
        <v>27</v>
      </c>
      <c r="AG21" s="661">
        <v>22</v>
      </c>
      <c r="AH21" s="661">
        <v>18</v>
      </c>
      <c r="AI21" s="661">
        <v>15</v>
      </c>
      <c r="AJ21" s="661">
        <v>12</v>
      </c>
      <c r="AK21" s="661">
        <v>9</v>
      </c>
    </row>
    <row r="22" spans="1:37" x14ac:dyDescent="0.25">
      <c r="A22" s="564"/>
      <c r="B22" s="564"/>
      <c r="C22" s="564"/>
      <c r="D22" s="564"/>
      <c r="E22" s="564"/>
      <c r="F22" s="564"/>
      <c r="G22" s="564"/>
      <c r="H22" s="564"/>
      <c r="I22" s="564"/>
      <c r="J22" s="564"/>
      <c r="K22" s="564"/>
      <c r="L22" s="564"/>
      <c r="M22" s="564"/>
      <c r="Y22" s="661"/>
      <c r="Z22" s="661"/>
      <c r="AA22" s="661" t="s">
        <v>199</v>
      </c>
      <c r="AB22" s="661">
        <v>60</v>
      </c>
      <c r="AC22" s="661">
        <v>40</v>
      </c>
      <c r="AD22" s="661">
        <v>30</v>
      </c>
      <c r="AE22" s="661">
        <v>20</v>
      </c>
      <c r="AF22" s="661">
        <v>18</v>
      </c>
      <c r="AG22" s="661">
        <v>15</v>
      </c>
      <c r="AH22" s="661">
        <v>12</v>
      </c>
      <c r="AI22" s="661">
        <v>10</v>
      </c>
      <c r="AJ22" s="661">
        <v>8</v>
      </c>
      <c r="AK22" s="661">
        <v>6</v>
      </c>
    </row>
    <row r="23" spans="1:37" x14ac:dyDescent="0.25">
      <c r="A23" s="564"/>
      <c r="B23" s="564"/>
      <c r="C23" s="564"/>
      <c r="D23" s="564"/>
      <c r="E23" s="564"/>
      <c r="F23" s="564"/>
      <c r="G23" s="564"/>
      <c r="H23" s="564"/>
      <c r="I23" s="564"/>
      <c r="J23" s="564"/>
      <c r="K23" s="564"/>
      <c r="L23" s="564"/>
      <c r="M23" s="564"/>
      <c r="Y23" s="661"/>
      <c r="Z23" s="661"/>
      <c r="AA23" s="661" t="s">
        <v>200</v>
      </c>
      <c r="AB23" s="661">
        <v>40</v>
      </c>
      <c r="AC23" s="661">
        <v>25</v>
      </c>
      <c r="AD23" s="661">
        <v>18</v>
      </c>
      <c r="AE23" s="661">
        <v>13</v>
      </c>
      <c r="AF23" s="661">
        <v>8</v>
      </c>
      <c r="AG23" s="661">
        <v>7</v>
      </c>
      <c r="AH23" s="661">
        <v>6</v>
      </c>
      <c r="AI23" s="661">
        <v>5</v>
      </c>
      <c r="AJ23" s="661">
        <v>4</v>
      </c>
      <c r="AK23" s="661">
        <v>3</v>
      </c>
    </row>
    <row r="24" spans="1:37" x14ac:dyDescent="0.25">
      <c r="A24" s="564"/>
      <c r="B24" s="564"/>
      <c r="C24" s="564"/>
      <c r="D24" s="564"/>
      <c r="E24" s="564"/>
      <c r="F24" s="564"/>
      <c r="G24" s="564"/>
      <c r="H24" s="564"/>
      <c r="I24" s="564"/>
      <c r="J24" s="564"/>
      <c r="K24" s="564"/>
      <c r="L24" s="564"/>
      <c r="M24" s="564"/>
      <c r="Y24" s="661"/>
      <c r="Z24" s="661"/>
      <c r="AA24" s="661" t="s">
        <v>201</v>
      </c>
      <c r="AB24" s="661">
        <v>25</v>
      </c>
      <c r="AC24" s="661">
        <v>15</v>
      </c>
      <c r="AD24" s="661">
        <v>13</v>
      </c>
      <c r="AE24" s="661">
        <v>7</v>
      </c>
      <c r="AF24" s="661">
        <v>6</v>
      </c>
      <c r="AG24" s="661">
        <v>5</v>
      </c>
      <c r="AH24" s="661">
        <v>4</v>
      </c>
      <c r="AI24" s="661">
        <v>3</v>
      </c>
      <c r="AJ24" s="661">
        <v>2</v>
      </c>
      <c r="AK24" s="661">
        <v>1</v>
      </c>
    </row>
    <row r="25" spans="1:37" x14ac:dyDescent="0.25">
      <c r="A25" s="564"/>
      <c r="B25" s="564"/>
      <c r="C25" s="564"/>
      <c r="D25" s="564"/>
      <c r="E25" s="564"/>
      <c r="F25" s="564"/>
      <c r="G25" s="564"/>
      <c r="H25" s="564"/>
      <c r="I25" s="564"/>
      <c r="J25" s="564"/>
      <c r="K25" s="564"/>
      <c r="L25" s="564"/>
      <c r="M25" s="564"/>
      <c r="Y25" s="661"/>
      <c r="Z25" s="661"/>
      <c r="AA25" s="661" t="s">
        <v>206</v>
      </c>
      <c r="AB25" s="661">
        <v>15</v>
      </c>
      <c r="AC25" s="661">
        <v>10</v>
      </c>
      <c r="AD25" s="661">
        <v>8</v>
      </c>
      <c r="AE25" s="661">
        <v>4</v>
      </c>
      <c r="AF25" s="661">
        <v>3</v>
      </c>
      <c r="AG25" s="661">
        <v>2</v>
      </c>
      <c r="AH25" s="661">
        <v>1</v>
      </c>
      <c r="AI25" s="661">
        <v>0</v>
      </c>
      <c r="AJ25" s="661">
        <v>0</v>
      </c>
      <c r="AK25" s="661">
        <v>0</v>
      </c>
    </row>
    <row r="26" spans="1:37" x14ac:dyDescent="0.25">
      <c r="A26" s="564"/>
      <c r="B26" s="564"/>
      <c r="C26" s="564"/>
      <c r="D26" s="564"/>
      <c r="E26" s="564"/>
      <c r="F26" s="564"/>
      <c r="G26" s="564"/>
      <c r="H26" s="564"/>
      <c r="I26" s="564"/>
      <c r="J26" s="564"/>
      <c r="K26" s="564"/>
      <c r="L26" s="564"/>
      <c r="M26" s="564"/>
      <c r="Y26" s="661"/>
      <c r="Z26" s="661"/>
      <c r="AA26" s="661" t="s">
        <v>202</v>
      </c>
      <c r="AB26" s="661">
        <v>10</v>
      </c>
      <c r="AC26" s="661">
        <v>6</v>
      </c>
      <c r="AD26" s="661">
        <v>4</v>
      </c>
      <c r="AE26" s="661">
        <v>2</v>
      </c>
      <c r="AF26" s="661">
        <v>1</v>
      </c>
      <c r="AG26" s="661">
        <v>0</v>
      </c>
      <c r="AH26" s="661">
        <v>0</v>
      </c>
      <c r="AI26" s="661">
        <v>0</v>
      </c>
      <c r="AJ26" s="661">
        <v>0</v>
      </c>
      <c r="AK26" s="661">
        <v>0</v>
      </c>
    </row>
    <row r="27" spans="1:37" x14ac:dyDescent="0.25">
      <c r="A27" s="564"/>
      <c r="B27" s="564"/>
      <c r="C27" s="564"/>
      <c r="D27" s="564"/>
      <c r="E27" s="564"/>
      <c r="F27" s="564"/>
      <c r="G27" s="564"/>
      <c r="H27" s="564"/>
      <c r="I27" s="564"/>
      <c r="J27" s="564"/>
      <c r="K27" s="564"/>
      <c r="L27" s="564"/>
      <c r="M27" s="564"/>
      <c r="Y27" s="661"/>
      <c r="Z27" s="661"/>
      <c r="AA27" s="661" t="s">
        <v>203</v>
      </c>
      <c r="AB27" s="661">
        <v>3</v>
      </c>
      <c r="AC27" s="661">
        <v>2</v>
      </c>
      <c r="AD27" s="661">
        <v>1</v>
      </c>
      <c r="AE27" s="661">
        <v>0</v>
      </c>
      <c r="AF27" s="661">
        <v>0</v>
      </c>
      <c r="AG27" s="661">
        <v>0</v>
      </c>
      <c r="AH27" s="661">
        <v>0</v>
      </c>
      <c r="AI27" s="661">
        <v>0</v>
      </c>
      <c r="AJ27" s="661">
        <v>0</v>
      </c>
      <c r="AK27" s="661">
        <v>0</v>
      </c>
    </row>
    <row r="28" spans="1:37" x14ac:dyDescent="0.25">
      <c r="A28" s="564"/>
      <c r="B28" s="564"/>
      <c r="C28" s="564"/>
      <c r="D28" s="564"/>
      <c r="E28" s="564"/>
      <c r="F28" s="564"/>
      <c r="G28" s="564"/>
      <c r="H28" s="564"/>
      <c r="I28" s="564"/>
      <c r="J28" s="564"/>
      <c r="K28" s="564"/>
      <c r="L28" s="564"/>
      <c r="M28" s="564"/>
    </row>
    <row r="29" spans="1:37" x14ac:dyDescent="0.25">
      <c r="A29" s="564"/>
      <c r="B29" s="564"/>
      <c r="C29" s="564"/>
      <c r="D29" s="564"/>
      <c r="E29" s="564"/>
      <c r="F29" s="564"/>
      <c r="G29" s="564"/>
      <c r="H29" s="564"/>
      <c r="I29" s="564"/>
      <c r="J29" s="564"/>
      <c r="K29" s="564"/>
      <c r="L29" s="564"/>
      <c r="M29" s="564"/>
    </row>
    <row r="30" spans="1:37" x14ac:dyDescent="0.25">
      <c r="A30" s="564"/>
      <c r="B30" s="564"/>
      <c r="C30" s="564"/>
      <c r="D30" s="564"/>
      <c r="E30" s="564"/>
      <c r="F30" s="564"/>
      <c r="G30" s="564"/>
      <c r="H30" s="564"/>
      <c r="I30" s="564"/>
      <c r="J30" s="564"/>
      <c r="K30" s="564"/>
      <c r="L30" s="564"/>
      <c r="M30" s="564"/>
    </row>
    <row r="31" spans="1:37" x14ac:dyDescent="0.25">
      <c r="A31" s="564"/>
      <c r="B31" s="564"/>
      <c r="C31" s="564"/>
      <c r="D31" s="564"/>
      <c r="E31" s="564"/>
      <c r="F31" s="564"/>
      <c r="G31" s="564"/>
      <c r="H31" s="564"/>
      <c r="I31" s="564"/>
      <c r="J31" s="564"/>
      <c r="K31" s="564"/>
      <c r="L31" s="564"/>
      <c r="M31" s="564"/>
    </row>
    <row r="32" spans="1:37" x14ac:dyDescent="0.25">
      <c r="A32" s="564"/>
      <c r="B32" s="564"/>
      <c r="C32" s="564"/>
      <c r="D32" s="564"/>
      <c r="E32" s="564"/>
      <c r="F32" s="564"/>
      <c r="G32" s="564"/>
      <c r="H32" s="564"/>
      <c r="I32" s="564"/>
      <c r="J32" s="564"/>
      <c r="K32" s="564"/>
      <c r="L32" s="542"/>
      <c r="M32" s="542"/>
      <c r="O32" s="595"/>
      <c r="P32" s="595"/>
      <c r="Q32" s="595"/>
      <c r="R32" s="595"/>
      <c r="S32" s="595"/>
    </row>
    <row r="33" spans="1:19" x14ac:dyDescent="0.25">
      <c r="A33" s="214" t="s">
        <v>105</v>
      </c>
      <c r="B33" s="215"/>
      <c r="C33" s="456"/>
      <c r="D33" s="611" t="s">
        <v>6</v>
      </c>
      <c r="E33" s="612" t="s">
        <v>107</v>
      </c>
      <c r="F33" s="630"/>
      <c r="G33" s="611" t="s">
        <v>6</v>
      </c>
      <c r="H33" s="612" t="s">
        <v>125</v>
      </c>
      <c r="I33" s="369"/>
      <c r="J33" s="612" t="s">
        <v>126</v>
      </c>
      <c r="K33" s="368" t="s">
        <v>127</v>
      </c>
      <c r="L33" s="37"/>
      <c r="M33" s="773"/>
      <c r="N33" s="772"/>
      <c r="O33" s="595"/>
      <c r="P33" s="605"/>
      <c r="Q33" s="605"/>
      <c r="R33" s="606"/>
      <c r="S33" s="595"/>
    </row>
    <row r="34" spans="1:19" x14ac:dyDescent="0.25">
      <c r="A34" s="575" t="s">
        <v>106</v>
      </c>
      <c r="B34" s="576"/>
      <c r="C34" s="578"/>
      <c r="D34" s="613"/>
      <c r="E34" s="805"/>
      <c r="F34" s="805"/>
      <c r="G34" s="624" t="s">
        <v>7</v>
      </c>
      <c r="H34" s="576"/>
      <c r="I34" s="614"/>
      <c r="J34" s="625"/>
      <c r="K34" s="570" t="s">
        <v>111</v>
      </c>
      <c r="L34" s="631"/>
      <c r="M34" s="619"/>
      <c r="O34" s="595"/>
      <c r="P34" s="607"/>
      <c r="Q34" s="607"/>
      <c r="R34" s="608"/>
      <c r="S34" s="595"/>
    </row>
    <row r="35" spans="1:19" x14ac:dyDescent="0.25">
      <c r="A35" s="579" t="s">
        <v>124</v>
      </c>
      <c r="B35" s="340"/>
      <c r="C35" s="581"/>
      <c r="D35" s="616"/>
      <c r="E35" s="806"/>
      <c r="F35" s="806"/>
      <c r="G35" s="626" t="s">
        <v>8</v>
      </c>
      <c r="H35" s="617"/>
      <c r="I35" s="618"/>
      <c r="J35" s="91"/>
      <c r="K35" s="628"/>
      <c r="L35" s="542"/>
      <c r="M35" s="623"/>
      <c r="O35" s="595"/>
      <c r="P35" s="608"/>
      <c r="Q35" s="609"/>
      <c r="R35" s="608"/>
      <c r="S35" s="595"/>
    </row>
    <row r="36" spans="1:19" x14ac:dyDescent="0.25">
      <c r="A36" s="384"/>
      <c r="B36" s="385"/>
      <c r="C36" s="386"/>
      <c r="D36" s="616"/>
      <c r="E36" s="620"/>
      <c r="F36" s="621"/>
      <c r="G36" s="626" t="s">
        <v>9</v>
      </c>
      <c r="H36" s="617"/>
      <c r="I36" s="618"/>
      <c r="J36" s="91"/>
      <c r="K36" s="570" t="s">
        <v>112</v>
      </c>
      <c r="L36" s="631"/>
      <c r="M36" s="615"/>
      <c r="O36" s="595"/>
      <c r="P36" s="607"/>
      <c r="Q36" s="607"/>
      <c r="R36" s="608"/>
      <c r="S36" s="595"/>
    </row>
    <row r="37" spans="1:19" x14ac:dyDescent="0.25">
      <c r="A37" s="243"/>
      <c r="B37" s="448"/>
      <c r="C37" s="244"/>
      <c r="D37" s="616"/>
      <c r="E37" s="620"/>
      <c r="F37" s="621"/>
      <c r="G37" s="626" t="s">
        <v>10</v>
      </c>
      <c r="H37" s="617"/>
      <c r="I37" s="618"/>
      <c r="J37" s="91"/>
      <c r="K37" s="629"/>
      <c r="L37" s="621"/>
      <c r="M37" s="619"/>
      <c r="O37" s="595"/>
      <c r="P37" s="608"/>
      <c r="Q37" s="609"/>
      <c r="R37" s="608"/>
      <c r="S37" s="595"/>
    </row>
    <row r="38" spans="1:19" x14ac:dyDescent="0.25">
      <c r="A38" s="371"/>
      <c r="B38" s="387"/>
      <c r="C38" s="455"/>
      <c r="D38" s="616"/>
      <c r="E38" s="620"/>
      <c r="F38" s="621"/>
      <c r="G38" s="626" t="s">
        <v>11</v>
      </c>
      <c r="H38" s="617"/>
      <c r="I38" s="618"/>
      <c r="J38" s="91"/>
      <c r="K38" s="579"/>
      <c r="L38" s="542"/>
      <c r="M38" s="623"/>
      <c r="O38" s="595"/>
      <c r="P38" s="608"/>
      <c r="Q38" s="609"/>
      <c r="R38" s="608"/>
      <c r="S38" s="595"/>
    </row>
    <row r="39" spans="1:19" x14ac:dyDescent="0.25">
      <c r="A39" s="372"/>
      <c r="B39" s="393"/>
      <c r="C39" s="244"/>
      <c r="D39" s="616"/>
      <c r="E39" s="620"/>
      <c r="F39" s="621"/>
      <c r="G39" s="626" t="s">
        <v>12</v>
      </c>
      <c r="H39" s="617"/>
      <c r="I39" s="618"/>
      <c r="J39" s="91"/>
      <c r="K39" s="570" t="s">
        <v>92</v>
      </c>
      <c r="L39" s="631"/>
      <c r="M39" s="615"/>
      <c r="O39" s="595"/>
      <c r="P39" s="607"/>
      <c r="Q39" s="607"/>
      <c r="R39" s="608"/>
      <c r="S39" s="595"/>
    </row>
    <row r="40" spans="1:19" x14ac:dyDescent="0.25">
      <c r="A40" s="372"/>
      <c r="B40" s="393"/>
      <c r="C40" s="382"/>
      <c r="D40" s="616"/>
      <c r="E40" s="620"/>
      <c r="F40" s="621"/>
      <c r="G40" s="626" t="s">
        <v>13</v>
      </c>
      <c r="H40" s="617"/>
      <c r="I40" s="618"/>
      <c r="J40" s="91"/>
      <c r="K40" s="629"/>
      <c r="L40" s="621"/>
      <c r="M40" s="619"/>
      <c r="O40" s="595"/>
      <c r="P40" s="608"/>
      <c r="Q40" s="609"/>
      <c r="R40" s="608"/>
      <c r="S40" s="595"/>
    </row>
    <row r="41" spans="1:19" x14ac:dyDescent="0.25">
      <c r="A41" s="373"/>
      <c r="B41" s="370"/>
      <c r="C41" s="383"/>
      <c r="D41" s="622"/>
      <c r="E41" s="246"/>
      <c r="F41" s="542"/>
      <c r="G41" s="627" t="s">
        <v>14</v>
      </c>
      <c r="H41" s="340"/>
      <c r="I41" s="572"/>
      <c r="J41" s="248"/>
      <c r="K41" s="579" t="str">
        <f>L4</f>
        <v>Lakatosné Klopcsik Diana</v>
      </c>
      <c r="L41" s="542"/>
      <c r="M41" s="623"/>
      <c r="O41" s="595"/>
      <c r="P41" s="608"/>
      <c r="Q41" s="609"/>
      <c r="R41" s="610"/>
      <c r="S41" s="595"/>
    </row>
    <row r="42" spans="1:19" x14ac:dyDescent="0.25">
      <c r="O42" s="595"/>
      <c r="P42" s="595"/>
      <c r="Q42" s="595"/>
      <c r="R42" s="595"/>
      <c r="S42" s="595"/>
    </row>
    <row r="43" spans="1:19" x14ac:dyDescent="0.25">
      <c r="O43" s="595"/>
      <c r="P43" s="595"/>
      <c r="Q43" s="595"/>
      <c r="R43" s="595"/>
      <c r="S43" s="595"/>
    </row>
  </sheetData>
  <mergeCells count="20">
    <mergeCell ref="A1:F1"/>
    <mergeCell ref="A4:C4"/>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E34:F34"/>
    <mergeCell ref="E35:F35"/>
  </mergeCells>
  <conditionalFormatting sqref="E7 E9 E11">
    <cfRule type="cellIs" dxfId="502" priority="2" stopIfTrue="1" operator="equal">
      <formula>"Bye"</formula>
    </cfRule>
  </conditionalFormatting>
  <conditionalFormatting sqref="R41">
    <cfRule type="expression" dxfId="501" priority="1" stopIfTrue="1">
      <formula>$O$1="CU"</formula>
    </cfRule>
  </conditionalFormatting>
  <printOptions horizontalCentered="1" verticalCentered="1"/>
  <pageMargins left="0" right="0" top="0.98425196850393704" bottom="0.98425196850393704" header="0.51181102362204722" footer="0.51181102362204722"/>
  <pageSetup paperSize="9" scale="90" orientation="portrait" horizontalDpi="1200" verticalDpi="12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76168-C2CC-42B8-83B5-62384C1073A1}">
  <sheetPr codeName="Munka57">
    <tabColor indexed="11"/>
  </sheetPr>
  <dimension ref="A1:AK54"/>
  <sheetViews>
    <sheetView workbookViewId="0">
      <selection activeCell="P25" sqref="P25"/>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6" width="5.33203125" customWidth="1"/>
    <col min="17" max="17" width="11.5546875" customWidth="1"/>
    <col min="25" max="25" width="10.33203125" hidden="1" customWidth="1"/>
    <col min="26" max="37" width="9.109375" hidden="1" customWidth="1"/>
  </cols>
  <sheetData>
    <row r="1" spans="1:37" ht="24.6" x14ac:dyDescent="0.25">
      <c r="A1" s="814" t="str">
        <f>Altalanos!$A$6</f>
        <v xml:space="preserve">Diákolimpia Tolna megye - Paks </v>
      </c>
      <c r="B1" s="814"/>
      <c r="C1" s="814"/>
      <c r="D1" s="814"/>
      <c r="E1" s="814"/>
      <c r="F1" s="814"/>
      <c r="G1" s="513"/>
      <c r="H1" s="516" t="s">
        <v>123</v>
      </c>
      <c r="I1" s="514"/>
      <c r="J1" s="515"/>
      <c r="L1" s="517"/>
      <c r="M1" s="591"/>
      <c r="N1" s="593"/>
      <c r="O1" s="593" t="s">
        <v>71</v>
      </c>
      <c r="P1" s="593"/>
      <c r="Q1" s="594"/>
      <c r="R1" s="593"/>
      <c r="S1" s="595"/>
      <c r="AB1" s="674" t="e">
        <f>IF(Y5=1,CONCATENATE(VLOOKUP(Y3,AA16:AH30,2)),CONCATENATE(VLOOKUP(Y3,AA2:AK13,2)))</f>
        <v>#N/A</v>
      </c>
      <c r="AC1" s="674" t="e">
        <f>IF(Y5=1,CONCATENATE(VLOOKUP(Y3,AA16:AK30,3)),CONCATENATE(VLOOKUP(Y3,AA2:AK13,3)))</f>
        <v>#N/A</v>
      </c>
      <c r="AD1" s="674" t="e">
        <f>IF(Y5=1,CONCATENATE(VLOOKUP(Y3,AA16:AK30,4)),CONCATENATE(VLOOKUP(Y3,AA2:AK13,4)))</f>
        <v>#N/A</v>
      </c>
      <c r="AE1" s="674" t="e">
        <f>IF(Y5=1,CONCATENATE(VLOOKUP(Y3,AA16:AK30,5)),CONCATENATE(VLOOKUP(Y3,AA2:AK13,5)))</f>
        <v>#N/A</v>
      </c>
      <c r="AF1" s="674" t="e">
        <f>IF(Y5=1,CONCATENATE(VLOOKUP(Y3,AA16:AK30,6)),CONCATENATE(VLOOKUP(Y3,AA2:AK13,6)))</f>
        <v>#N/A</v>
      </c>
      <c r="AG1" s="674" t="e">
        <f>IF(Y5=1,CONCATENATE(VLOOKUP(Y3,AA16:AK30,7)),CONCATENATE(VLOOKUP(Y3,AA2:AK13,7)))</f>
        <v>#N/A</v>
      </c>
      <c r="AH1" s="674" t="e">
        <f>IF(Y5=1,CONCATENATE(VLOOKUP(Y3,AA16:AK30,8)),CONCATENATE(VLOOKUP(Y3,AA2:AK13,8)))</f>
        <v>#N/A</v>
      </c>
      <c r="AI1" s="674" t="e">
        <f>IF(Y5=1,CONCATENATE(VLOOKUP(Y3,AA16:AK30,9)),CONCATENATE(VLOOKUP(Y3,AA2:AK13,9)))</f>
        <v>#N/A</v>
      </c>
      <c r="AJ1" s="674" t="e">
        <f>IF(Y5=1,CONCATENATE(VLOOKUP(Y3,AA16:AK30,10)),CONCATENATE(VLOOKUP(Y3,AA2:AK13,10)))</f>
        <v>#N/A</v>
      </c>
      <c r="AK1" s="674" t="e">
        <f>IF(Y5=1,CONCATENATE(VLOOKUP(Y3,AA16:AK30,11)),CONCATENATE(VLOOKUP(Y3,AA2:AK13,11)))</f>
        <v>#N/A</v>
      </c>
    </row>
    <row r="2" spans="1:37" x14ac:dyDescent="0.25">
      <c r="A2" s="519" t="s">
        <v>122</v>
      </c>
      <c r="B2" s="520"/>
      <c r="C2" s="520"/>
      <c r="D2" s="520"/>
      <c r="E2" s="791">
        <f>Altalanos!$B$8</f>
        <v>0</v>
      </c>
      <c r="F2" s="520"/>
      <c r="G2" s="521"/>
      <c r="H2" s="522"/>
      <c r="I2" s="522"/>
      <c r="J2" s="523"/>
      <c r="K2" s="517"/>
      <c r="L2" s="517"/>
      <c r="M2" s="592"/>
      <c r="N2" s="596"/>
      <c r="O2" s="597"/>
      <c r="P2" s="596"/>
      <c r="Q2" s="597"/>
      <c r="R2" s="596"/>
      <c r="S2" s="595"/>
      <c r="Y2" s="662"/>
      <c r="Z2" s="661"/>
      <c r="AA2" s="661" t="s">
        <v>164</v>
      </c>
      <c r="AB2" s="672">
        <v>150</v>
      </c>
      <c r="AC2" s="672">
        <v>120</v>
      </c>
      <c r="AD2" s="672">
        <v>100</v>
      </c>
      <c r="AE2" s="672">
        <v>80</v>
      </c>
      <c r="AF2" s="672">
        <v>70</v>
      </c>
      <c r="AG2" s="672">
        <v>60</v>
      </c>
      <c r="AH2" s="672">
        <v>55</v>
      </c>
      <c r="AI2" s="672">
        <v>50</v>
      </c>
      <c r="AJ2" s="672">
        <v>45</v>
      </c>
      <c r="AK2" s="672">
        <v>40</v>
      </c>
    </row>
    <row r="3" spans="1:37" x14ac:dyDescent="0.25">
      <c r="A3" s="55" t="s">
        <v>82</v>
      </c>
      <c r="B3" s="55"/>
      <c r="C3" s="55"/>
      <c r="D3" s="55"/>
      <c r="E3" s="55" t="s">
        <v>79</v>
      </c>
      <c r="F3" s="55"/>
      <c r="G3" s="55"/>
      <c r="H3" s="55" t="s">
        <v>87</v>
      </c>
      <c r="I3" s="55"/>
      <c r="J3" s="144"/>
      <c r="K3" s="55"/>
      <c r="L3" s="56" t="s">
        <v>88</v>
      </c>
      <c r="M3" s="55"/>
      <c r="N3" s="599"/>
      <c r="O3" s="598"/>
      <c r="P3" s="599"/>
      <c r="Q3" s="649" t="s">
        <v>178</v>
      </c>
      <c r="R3" s="650" t="s">
        <v>184</v>
      </c>
      <c r="S3" s="650" t="s">
        <v>179</v>
      </c>
      <c r="Y3" s="661">
        <f>IF(H4="OB","A",IF(H4="IX","W",H4))</f>
        <v>0</v>
      </c>
      <c r="Z3" s="661"/>
      <c r="AA3" s="661" t="s">
        <v>194</v>
      </c>
      <c r="AB3" s="672">
        <v>120</v>
      </c>
      <c r="AC3" s="672">
        <v>90</v>
      </c>
      <c r="AD3" s="672">
        <v>65</v>
      </c>
      <c r="AE3" s="672">
        <v>55</v>
      </c>
      <c r="AF3" s="672">
        <v>50</v>
      </c>
      <c r="AG3" s="672">
        <v>45</v>
      </c>
      <c r="AH3" s="672">
        <v>40</v>
      </c>
      <c r="AI3" s="672">
        <v>35</v>
      </c>
      <c r="AJ3" s="672">
        <v>25</v>
      </c>
      <c r="AK3" s="672">
        <v>20</v>
      </c>
    </row>
    <row r="4" spans="1:37" ht="13.8" thickBot="1" x14ac:dyDescent="0.3">
      <c r="A4" s="815" t="str">
        <f>Altalanos!$A$10</f>
        <v>2025.04.28-29</v>
      </c>
      <c r="B4" s="815"/>
      <c r="C4" s="815"/>
      <c r="D4" s="524"/>
      <c r="E4" s="525" t="str">
        <f>Altalanos!$C$10</f>
        <v>Paks</v>
      </c>
      <c r="F4" s="525"/>
      <c r="G4" s="525"/>
      <c r="H4" s="528"/>
      <c r="I4" s="525"/>
      <c r="J4" s="527"/>
      <c r="K4" s="528"/>
      <c r="L4" s="530" t="str">
        <f>Altalanos!$E$10</f>
        <v>Lakatosné Klopcsik Diana</v>
      </c>
      <c r="M4" s="528"/>
      <c r="N4" s="601"/>
      <c r="O4" s="602"/>
      <c r="P4" s="601"/>
      <c r="Q4" s="651" t="s">
        <v>185</v>
      </c>
      <c r="R4" s="652" t="s">
        <v>180</v>
      </c>
      <c r="S4" s="652" t="s">
        <v>181</v>
      </c>
      <c r="Y4" s="661"/>
      <c r="Z4" s="661"/>
      <c r="AA4" s="661" t="s">
        <v>195</v>
      </c>
      <c r="AB4" s="672">
        <v>90</v>
      </c>
      <c r="AC4" s="672">
        <v>60</v>
      </c>
      <c r="AD4" s="672">
        <v>45</v>
      </c>
      <c r="AE4" s="672">
        <v>34</v>
      </c>
      <c r="AF4" s="672">
        <v>27</v>
      </c>
      <c r="AG4" s="672">
        <v>22</v>
      </c>
      <c r="AH4" s="672">
        <v>18</v>
      </c>
      <c r="AI4" s="672">
        <v>15</v>
      </c>
      <c r="AJ4" s="672">
        <v>12</v>
      </c>
      <c r="AK4" s="672">
        <v>9</v>
      </c>
    </row>
    <row r="5" spans="1:37" x14ac:dyDescent="0.25">
      <c r="A5" s="37"/>
      <c r="B5" s="37" t="s">
        <v>118</v>
      </c>
      <c r="C5" s="587" t="s">
        <v>162</v>
      </c>
      <c r="D5" s="37" t="s">
        <v>105</v>
      </c>
      <c r="E5" s="37" t="s">
        <v>167</v>
      </c>
      <c r="F5" s="37"/>
      <c r="G5" s="37" t="s">
        <v>86</v>
      </c>
      <c r="H5" s="37"/>
      <c r="I5" s="37" t="s">
        <v>90</v>
      </c>
      <c r="J5" s="37"/>
      <c r="K5" s="633" t="s">
        <v>168</v>
      </c>
      <c r="L5" s="633" t="s">
        <v>169</v>
      </c>
      <c r="M5" s="633" t="s">
        <v>170</v>
      </c>
      <c r="N5" s="595"/>
      <c r="O5" s="595"/>
      <c r="P5" s="595"/>
      <c r="Q5" s="653" t="s">
        <v>186</v>
      </c>
      <c r="R5" s="654" t="s">
        <v>182</v>
      </c>
      <c r="S5" s="654" t="s">
        <v>183</v>
      </c>
      <c r="Y5" s="661">
        <f>IF(OR(Altalanos!$A$8="F1",Altalanos!$A$8="F2",Altalanos!$A$8="N1",Altalanos!$A$8="N2"),1,2)</f>
        <v>2</v>
      </c>
      <c r="Z5" s="661"/>
      <c r="AA5" s="661" t="s">
        <v>196</v>
      </c>
      <c r="AB5" s="672">
        <v>60</v>
      </c>
      <c r="AC5" s="672">
        <v>40</v>
      </c>
      <c r="AD5" s="672">
        <v>30</v>
      </c>
      <c r="AE5" s="672">
        <v>20</v>
      </c>
      <c r="AF5" s="672">
        <v>18</v>
      </c>
      <c r="AG5" s="672">
        <v>15</v>
      </c>
      <c r="AH5" s="672">
        <v>12</v>
      </c>
      <c r="AI5" s="672">
        <v>10</v>
      </c>
      <c r="AJ5" s="672">
        <v>8</v>
      </c>
      <c r="AK5" s="672">
        <v>6</v>
      </c>
    </row>
    <row r="6" spans="1:37" x14ac:dyDescent="0.25">
      <c r="A6" s="564"/>
      <c r="B6" s="564"/>
      <c r="C6" s="632"/>
      <c r="D6" s="564"/>
      <c r="E6" s="564"/>
      <c r="F6" s="564"/>
      <c r="G6" s="564"/>
      <c r="H6" s="564"/>
      <c r="I6" s="564"/>
      <c r="J6" s="564"/>
      <c r="K6" s="564"/>
      <c r="L6" s="564"/>
      <c r="M6" s="564"/>
      <c r="N6" s="595"/>
      <c r="O6" s="595"/>
      <c r="P6" s="595"/>
      <c r="Q6" s="595"/>
      <c r="R6" s="595"/>
      <c r="S6" s="595"/>
      <c r="Y6" s="661"/>
      <c r="Z6" s="661"/>
      <c r="AA6" s="661" t="s">
        <v>197</v>
      </c>
      <c r="AB6" s="672">
        <v>40</v>
      </c>
      <c r="AC6" s="672">
        <v>25</v>
      </c>
      <c r="AD6" s="672">
        <v>18</v>
      </c>
      <c r="AE6" s="672">
        <v>13</v>
      </c>
      <c r="AF6" s="672">
        <v>10</v>
      </c>
      <c r="AG6" s="672">
        <v>8</v>
      </c>
      <c r="AH6" s="672">
        <v>6</v>
      </c>
      <c r="AI6" s="672">
        <v>5</v>
      </c>
      <c r="AJ6" s="672">
        <v>4</v>
      </c>
      <c r="AK6" s="672">
        <v>3</v>
      </c>
    </row>
    <row r="7" spans="1:37" x14ac:dyDescent="0.25">
      <c r="A7" s="640" t="s">
        <v>164</v>
      </c>
      <c r="B7" s="655"/>
      <c r="C7" s="589" t="str">
        <f>IF($B7="","",VLOOKUP($B7,#REF!,5))</f>
        <v/>
      </c>
      <c r="D7" s="589" t="str">
        <f>IF($B7="","",VLOOKUP($B7,#REF!,15))</f>
        <v/>
      </c>
      <c r="E7" s="798" t="s">
        <v>377</v>
      </c>
      <c r="F7" s="799" t="s">
        <v>381</v>
      </c>
      <c r="G7" s="585" t="str">
        <f>IF($B7="","",VLOOKUP($B7,#REF!,3))</f>
        <v/>
      </c>
      <c r="H7" s="588"/>
      <c r="I7" s="585" t="str">
        <f>IF($B7="","",VLOOKUP($B7,#REF!,4))</f>
        <v/>
      </c>
      <c r="J7" s="564"/>
      <c r="K7" s="675"/>
      <c r="L7" s="663" t="str">
        <f>IF(K7="","",CONCATENATE(VLOOKUP($Y$3,$AB$1:$AK$1,K7)," pont"))</f>
        <v/>
      </c>
      <c r="M7" s="676"/>
      <c r="N7" s="595"/>
      <c r="O7" s="595"/>
      <c r="P7" s="595"/>
      <c r="Q7" s="649" t="s">
        <v>178</v>
      </c>
      <c r="R7" s="774" t="s">
        <v>223</v>
      </c>
      <c r="S7" s="774" t="s">
        <v>224</v>
      </c>
      <c r="Y7" s="661"/>
      <c r="Z7" s="661"/>
      <c r="AA7" s="661" t="s">
        <v>198</v>
      </c>
      <c r="AB7" s="672">
        <v>25</v>
      </c>
      <c r="AC7" s="672">
        <v>15</v>
      </c>
      <c r="AD7" s="672">
        <v>13</v>
      </c>
      <c r="AE7" s="672">
        <v>8</v>
      </c>
      <c r="AF7" s="672">
        <v>6</v>
      </c>
      <c r="AG7" s="672">
        <v>4</v>
      </c>
      <c r="AH7" s="672">
        <v>3</v>
      </c>
      <c r="AI7" s="672">
        <v>2</v>
      </c>
      <c r="AJ7" s="672">
        <v>1</v>
      </c>
      <c r="AK7" s="672">
        <v>0</v>
      </c>
    </row>
    <row r="8" spans="1:37" x14ac:dyDescent="0.25">
      <c r="A8" s="603"/>
      <c r="B8" s="656"/>
      <c r="C8" s="604"/>
      <c r="D8" s="604"/>
      <c r="E8" s="604"/>
      <c r="F8" s="604"/>
      <c r="G8" s="604"/>
      <c r="H8" s="604"/>
      <c r="I8" s="604"/>
      <c r="J8" s="564"/>
      <c r="K8" s="603"/>
      <c r="L8" s="603"/>
      <c r="M8" s="677"/>
      <c r="N8" s="595"/>
      <c r="O8" s="595"/>
      <c r="P8" s="595"/>
      <c r="Q8" s="651" t="s">
        <v>185</v>
      </c>
      <c r="R8" s="775" t="s">
        <v>221</v>
      </c>
      <c r="S8" s="775" t="s">
        <v>225</v>
      </c>
      <c r="Y8" s="661"/>
      <c r="Z8" s="661"/>
      <c r="AA8" s="661" t="s">
        <v>199</v>
      </c>
      <c r="AB8" s="672">
        <v>15</v>
      </c>
      <c r="AC8" s="672">
        <v>10</v>
      </c>
      <c r="AD8" s="672">
        <v>7</v>
      </c>
      <c r="AE8" s="672">
        <v>5</v>
      </c>
      <c r="AF8" s="672">
        <v>4</v>
      </c>
      <c r="AG8" s="672">
        <v>3</v>
      </c>
      <c r="AH8" s="672">
        <v>2</v>
      </c>
      <c r="AI8" s="672">
        <v>1</v>
      </c>
      <c r="AJ8" s="672">
        <v>0</v>
      </c>
      <c r="AK8" s="672">
        <v>0</v>
      </c>
    </row>
    <row r="9" spans="1:37" x14ac:dyDescent="0.25">
      <c r="A9" s="603" t="s">
        <v>165</v>
      </c>
      <c r="B9" s="657"/>
      <c r="C9" s="589" t="str">
        <f>IF($B9="","",VLOOKUP($B9,#REF!,5))</f>
        <v/>
      </c>
      <c r="D9" s="589" t="str">
        <f>IF($B9="","",VLOOKUP($B9,#REF!,15))</f>
        <v/>
      </c>
      <c r="E9" s="800" t="s">
        <v>398</v>
      </c>
      <c r="F9" s="801" t="s">
        <v>399</v>
      </c>
      <c r="G9" s="584" t="str">
        <f>IF($B9="","",VLOOKUP($B9,#REF!,3))</f>
        <v/>
      </c>
      <c r="H9" s="590"/>
      <c r="I9" s="584" t="str">
        <f>IF($B9="","",VLOOKUP($B9,#REF!,4))</f>
        <v/>
      </c>
      <c r="J9" s="564"/>
      <c r="K9" s="675"/>
      <c r="L9" s="663" t="str">
        <f>IF(K9="","",CONCATENATE(VLOOKUP($Y$3,$AB$1:$AK$1,K9)," pont"))</f>
        <v/>
      </c>
      <c r="M9" s="676"/>
      <c r="N9" s="595"/>
      <c r="O9" s="595"/>
      <c r="P9" s="595"/>
      <c r="Q9" s="653" t="s">
        <v>186</v>
      </c>
      <c r="R9" s="776" t="s">
        <v>218</v>
      </c>
      <c r="S9" s="776" t="s">
        <v>226</v>
      </c>
      <c r="Y9" s="661"/>
      <c r="Z9" s="661"/>
      <c r="AA9" s="661" t="s">
        <v>200</v>
      </c>
      <c r="AB9" s="672">
        <v>10</v>
      </c>
      <c r="AC9" s="672">
        <v>6</v>
      </c>
      <c r="AD9" s="672">
        <v>4</v>
      </c>
      <c r="AE9" s="672">
        <v>2</v>
      </c>
      <c r="AF9" s="672">
        <v>1</v>
      </c>
      <c r="AG9" s="672">
        <v>0</v>
      </c>
      <c r="AH9" s="672">
        <v>0</v>
      </c>
      <c r="AI9" s="672">
        <v>0</v>
      </c>
      <c r="AJ9" s="672">
        <v>0</v>
      </c>
      <c r="AK9" s="672">
        <v>0</v>
      </c>
    </row>
    <row r="10" spans="1:37" x14ac:dyDescent="0.25">
      <c r="A10" s="603"/>
      <c r="B10" s="656"/>
      <c r="C10" s="604"/>
      <c r="D10" s="604"/>
      <c r="E10" s="604"/>
      <c r="F10" s="604"/>
      <c r="G10" s="604"/>
      <c r="H10" s="604"/>
      <c r="I10" s="604"/>
      <c r="J10" s="564"/>
      <c r="K10" s="603"/>
      <c r="L10" s="603"/>
      <c r="M10" s="677"/>
      <c r="N10" s="595"/>
      <c r="O10" s="595"/>
      <c r="P10" s="595"/>
      <c r="Q10" s="595"/>
      <c r="R10" s="595"/>
      <c r="S10" s="595"/>
      <c r="Y10" s="661"/>
      <c r="Z10" s="661"/>
      <c r="AA10" s="661" t="s">
        <v>201</v>
      </c>
      <c r="AB10" s="672">
        <v>6</v>
      </c>
      <c r="AC10" s="672">
        <v>3</v>
      </c>
      <c r="AD10" s="672">
        <v>2</v>
      </c>
      <c r="AE10" s="672">
        <v>1</v>
      </c>
      <c r="AF10" s="672">
        <v>0</v>
      </c>
      <c r="AG10" s="672">
        <v>0</v>
      </c>
      <c r="AH10" s="672">
        <v>0</v>
      </c>
      <c r="AI10" s="672">
        <v>0</v>
      </c>
      <c r="AJ10" s="672">
        <v>0</v>
      </c>
      <c r="AK10" s="672">
        <v>0</v>
      </c>
    </row>
    <row r="11" spans="1:37" x14ac:dyDescent="0.25">
      <c r="A11" s="603" t="s">
        <v>166</v>
      </c>
      <c r="B11" s="657"/>
      <c r="C11" s="589" t="str">
        <f>IF($B11="","",VLOOKUP($B11,#REF!,5))</f>
        <v/>
      </c>
      <c r="D11" s="589" t="str">
        <f>IF($B11="","",VLOOKUP($B11,#REF!,15))</f>
        <v/>
      </c>
      <c r="E11" s="800" t="s">
        <v>400</v>
      </c>
      <c r="F11" s="801" t="s">
        <v>247</v>
      </c>
      <c r="G11" s="584" t="str">
        <f>IF($B11="","",VLOOKUP($B11,#REF!,3))</f>
        <v/>
      </c>
      <c r="H11" s="590"/>
      <c r="I11" s="584" t="str">
        <f>IF($B11="","",VLOOKUP($B11,#REF!,4))</f>
        <v/>
      </c>
      <c r="J11" s="564"/>
      <c r="K11" s="675"/>
      <c r="L11" s="663" t="str">
        <f>IF(K11="","",CONCATENATE(VLOOKUP($Y$3,$AB$1:$AK$1,K11)," pont"))</f>
        <v/>
      </c>
      <c r="M11" s="676"/>
      <c r="N11" s="595"/>
      <c r="O11" s="595"/>
      <c r="P11" s="595"/>
      <c r="Q11" s="595"/>
      <c r="R11" s="595"/>
      <c r="S11" s="595"/>
      <c r="Y11" s="661"/>
      <c r="Z11" s="661"/>
      <c r="AA11" s="661" t="s">
        <v>206</v>
      </c>
      <c r="AB11" s="672">
        <v>3</v>
      </c>
      <c r="AC11" s="672">
        <v>2</v>
      </c>
      <c r="AD11" s="672">
        <v>1</v>
      </c>
      <c r="AE11" s="672">
        <v>0</v>
      </c>
      <c r="AF11" s="672">
        <v>0</v>
      </c>
      <c r="AG11" s="672">
        <v>0</v>
      </c>
      <c r="AH11" s="672">
        <v>0</v>
      </c>
      <c r="AI11" s="672">
        <v>0</v>
      </c>
      <c r="AJ11" s="672">
        <v>0</v>
      </c>
      <c r="AK11" s="672">
        <v>0</v>
      </c>
    </row>
    <row r="12" spans="1:37" x14ac:dyDescent="0.25">
      <c r="A12" s="564"/>
      <c r="B12" s="640"/>
      <c r="C12" s="632"/>
      <c r="D12" s="564"/>
      <c r="E12" s="564"/>
      <c r="F12" s="564"/>
      <c r="G12" s="564"/>
      <c r="H12" s="564"/>
      <c r="I12" s="564"/>
      <c r="J12" s="564"/>
      <c r="K12" s="632"/>
      <c r="L12" s="632"/>
      <c r="M12" s="678"/>
      <c r="Y12" s="661"/>
      <c r="Z12" s="661"/>
      <c r="AA12" s="661" t="s">
        <v>202</v>
      </c>
      <c r="AB12" s="673">
        <v>0</v>
      </c>
      <c r="AC12" s="673">
        <v>0</v>
      </c>
      <c r="AD12" s="673">
        <v>0</v>
      </c>
      <c r="AE12" s="673">
        <v>0</v>
      </c>
      <c r="AF12" s="673">
        <v>0</v>
      </c>
      <c r="AG12" s="673">
        <v>0</v>
      </c>
      <c r="AH12" s="673">
        <v>0</v>
      </c>
      <c r="AI12" s="673">
        <v>0</v>
      </c>
      <c r="AJ12" s="673">
        <v>0</v>
      </c>
      <c r="AK12" s="673">
        <v>0</v>
      </c>
    </row>
    <row r="13" spans="1:37" x14ac:dyDescent="0.25">
      <c r="A13" s="761" t="s">
        <v>171</v>
      </c>
      <c r="B13" s="764"/>
      <c r="C13" s="589" t="str">
        <f>IF($B13="","",VLOOKUP($B13,#REF!,5))</f>
        <v/>
      </c>
      <c r="D13" s="589" t="str">
        <f>IF($B13="","",VLOOKUP($B13,#REF!,15))</f>
        <v/>
      </c>
      <c r="E13" s="584" t="str">
        <f>UPPER(IF($B13="","",VLOOKUP($B13,#REF!,2)))</f>
        <v/>
      </c>
      <c r="F13" s="590"/>
      <c r="G13" s="584" t="str">
        <f>IF($B13="","",VLOOKUP($B13,#REF!,3))</f>
        <v/>
      </c>
      <c r="H13" s="590"/>
      <c r="I13" s="584" t="str">
        <f>IF($B13="","",VLOOKUP($B13,#REF!,4))</f>
        <v/>
      </c>
      <c r="J13" s="564"/>
      <c r="K13" s="675"/>
      <c r="L13" s="663" t="str">
        <f>IF(K13="","",CONCATENATE(VLOOKUP($Y$3,$AB$1:$AK$1,K13)," pont"))</f>
        <v/>
      </c>
      <c r="M13" s="676"/>
      <c r="Y13" s="661"/>
      <c r="Z13" s="661"/>
      <c r="AA13" s="661" t="s">
        <v>203</v>
      </c>
      <c r="AB13" s="673">
        <v>0</v>
      </c>
      <c r="AC13" s="673">
        <v>0</v>
      </c>
      <c r="AD13" s="673">
        <v>0</v>
      </c>
      <c r="AE13" s="673">
        <v>0</v>
      </c>
      <c r="AF13" s="673">
        <v>0</v>
      </c>
      <c r="AG13" s="673">
        <v>0</v>
      </c>
      <c r="AH13" s="673">
        <v>0</v>
      </c>
      <c r="AI13" s="673">
        <v>0</v>
      </c>
      <c r="AJ13" s="673">
        <v>0</v>
      </c>
      <c r="AK13" s="673">
        <v>0</v>
      </c>
    </row>
    <row r="14" spans="1:37" x14ac:dyDescent="0.25">
      <c r="A14" s="603"/>
      <c r="B14" s="656"/>
      <c r="C14" s="604"/>
      <c r="D14" s="604"/>
      <c r="E14" s="604"/>
      <c r="F14" s="604"/>
      <c r="G14" s="604"/>
      <c r="H14" s="604"/>
      <c r="I14" s="604"/>
      <c r="J14" s="564"/>
      <c r="K14" s="603"/>
      <c r="L14" s="603"/>
      <c r="M14" s="677"/>
      <c r="Y14" s="661"/>
      <c r="Z14" s="661"/>
      <c r="AA14" s="661"/>
      <c r="AB14" s="661"/>
      <c r="AC14" s="661"/>
      <c r="AD14" s="661"/>
      <c r="AE14" s="661"/>
      <c r="AF14" s="661"/>
      <c r="AG14" s="661"/>
      <c r="AH14" s="661"/>
      <c r="AI14" s="661"/>
      <c r="AJ14" s="661"/>
      <c r="AK14" s="661"/>
    </row>
    <row r="15" spans="1:37" x14ac:dyDescent="0.25">
      <c r="A15" s="640" t="s">
        <v>172</v>
      </c>
      <c r="B15" s="763"/>
      <c r="C15" s="589" t="str">
        <f>IF($B15="","",VLOOKUP($B15,#REF!,5))</f>
        <v/>
      </c>
      <c r="D15" s="762" t="str">
        <f>IF($B15="","",VLOOKUP($B15,#REF!,15))</f>
        <v/>
      </c>
      <c r="E15" s="798" t="s">
        <v>401</v>
      </c>
      <c r="F15" s="799" t="s">
        <v>236</v>
      </c>
      <c r="G15" s="585" t="str">
        <f>IF($B15="","",VLOOKUP($B15,#REF!,3))</f>
        <v/>
      </c>
      <c r="H15" s="588"/>
      <c r="I15" s="585" t="str">
        <f>IF($B15="","",VLOOKUP($B15,#REF!,4))</f>
        <v/>
      </c>
      <c r="J15" s="564"/>
      <c r="K15" s="675"/>
      <c r="L15" s="663" t="str">
        <f>IF(K15="","",CONCATENATE(VLOOKUP($Y$3,$AB$1:$AK$1,K15)," pont"))</f>
        <v/>
      </c>
      <c r="M15" s="676"/>
      <c r="Y15" s="661"/>
      <c r="Z15" s="661"/>
      <c r="AA15" s="661"/>
      <c r="AB15" s="661"/>
      <c r="AC15" s="661"/>
      <c r="AD15" s="661"/>
      <c r="AE15" s="661"/>
      <c r="AF15" s="661"/>
      <c r="AG15" s="661"/>
      <c r="AH15" s="661"/>
      <c r="AI15" s="661"/>
      <c r="AJ15" s="661"/>
      <c r="AK15" s="661"/>
    </row>
    <row r="16" spans="1:37" x14ac:dyDescent="0.25">
      <c r="A16" s="603"/>
      <c r="B16" s="656"/>
      <c r="C16" s="604"/>
      <c r="D16" s="604"/>
      <c r="E16" s="604"/>
      <c r="F16" s="604"/>
      <c r="G16" s="604"/>
      <c r="H16" s="604"/>
      <c r="I16" s="604"/>
      <c r="J16" s="564"/>
      <c r="K16" s="603"/>
      <c r="L16" s="603"/>
      <c r="M16" s="677"/>
      <c r="Y16" s="661"/>
      <c r="Z16" s="661"/>
      <c r="AA16" s="661" t="s">
        <v>164</v>
      </c>
      <c r="AB16" s="661">
        <v>300</v>
      </c>
      <c r="AC16" s="661">
        <v>250</v>
      </c>
      <c r="AD16" s="661">
        <v>220</v>
      </c>
      <c r="AE16" s="661">
        <v>180</v>
      </c>
      <c r="AF16" s="661">
        <v>160</v>
      </c>
      <c r="AG16" s="661">
        <v>150</v>
      </c>
      <c r="AH16" s="661">
        <v>140</v>
      </c>
      <c r="AI16" s="661">
        <v>130</v>
      </c>
      <c r="AJ16" s="661">
        <v>120</v>
      </c>
      <c r="AK16" s="661">
        <v>110</v>
      </c>
    </row>
    <row r="17" spans="1:37" x14ac:dyDescent="0.25">
      <c r="A17" s="603" t="s">
        <v>173</v>
      </c>
      <c r="B17" s="657"/>
      <c r="C17" s="589" t="str">
        <f>IF($B17="","",VLOOKUP($B17,#REF!,5))</f>
        <v/>
      </c>
      <c r="D17" s="589" t="str">
        <f>IF($B17="","",VLOOKUP($B17,#REF!,15))</f>
        <v/>
      </c>
      <c r="E17" s="800" t="s">
        <v>402</v>
      </c>
      <c r="F17" s="801" t="s">
        <v>346</v>
      </c>
      <c r="G17" s="584" t="str">
        <f>IF($B17="","",VLOOKUP($B17,#REF!,3))</f>
        <v/>
      </c>
      <c r="H17" s="590"/>
      <c r="I17" s="584" t="str">
        <f>IF($B17="","",VLOOKUP($B17,#REF!,4))</f>
        <v/>
      </c>
      <c r="J17" s="564"/>
      <c r="K17" s="675"/>
      <c r="L17" s="663" t="str">
        <f>IF(K17="","",CONCATENATE(VLOOKUP($Y$3,$AB$1:$AK$1,K17)," pont"))</f>
        <v/>
      </c>
      <c r="M17" s="676"/>
      <c r="Y17" s="661"/>
      <c r="Z17" s="661"/>
      <c r="AA17" s="661" t="s">
        <v>194</v>
      </c>
      <c r="AB17" s="661">
        <v>250</v>
      </c>
      <c r="AC17" s="661">
        <v>200</v>
      </c>
      <c r="AD17" s="661">
        <v>160</v>
      </c>
      <c r="AE17" s="661">
        <v>140</v>
      </c>
      <c r="AF17" s="661">
        <v>120</v>
      </c>
      <c r="AG17" s="661">
        <v>110</v>
      </c>
      <c r="AH17" s="661">
        <v>100</v>
      </c>
      <c r="AI17" s="661">
        <v>90</v>
      </c>
      <c r="AJ17" s="661">
        <v>80</v>
      </c>
      <c r="AK17" s="661">
        <v>70</v>
      </c>
    </row>
    <row r="18" spans="1:37" x14ac:dyDescent="0.25">
      <c r="A18" s="603"/>
      <c r="B18" s="656"/>
      <c r="C18" s="604"/>
      <c r="D18" s="604"/>
      <c r="E18" s="604"/>
      <c r="F18" s="604"/>
      <c r="G18" s="604"/>
      <c r="H18" s="604"/>
      <c r="I18" s="604"/>
      <c r="J18" s="564"/>
      <c r="K18" s="603"/>
      <c r="L18" s="603"/>
      <c r="M18" s="677"/>
      <c r="Y18" s="661"/>
      <c r="Z18" s="661"/>
      <c r="AA18" s="661" t="s">
        <v>195</v>
      </c>
      <c r="AB18" s="661">
        <v>200</v>
      </c>
      <c r="AC18" s="661">
        <v>150</v>
      </c>
      <c r="AD18" s="661">
        <v>130</v>
      </c>
      <c r="AE18" s="661">
        <v>110</v>
      </c>
      <c r="AF18" s="661">
        <v>95</v>
      </c>
      <c r="AG18" s="661">
        <v>80</v>
      </c>
      <c r="AH18" s="661">
        <v>70</v>
      </c>
      <c r="AI18" s="661">
        <v>60</v>
      </c>
      <c r="AJ18" s="661">
        <v>55</v>
      </c>
      <c r="AK18" s="661">
        <v>50</v>
      </c>
    </row>
    <row r="19" spans="1:37" x14ac:dyDescent="0.25">
      <c r="A19" s="761" t="s">
        <v>177</v>
      </c>
      <c r="B19" s="657"/>
      <c r="C19" s="589" t="str">
        <f>IF($B19="","",VLOOKUP($B19,#REF!,5))</f>
        <v/>
      </c>
      <c r="D19" s="589" t="str">
        <f>IF($B19="","",VLOOKUP($B19,#REF!,15))</f>
        <v/>
      </c>
      <c r="E19" s="800" t="s">
        <v>313</v>
      </c>
      <c r="F19" s="801" t="s">
        <v>403</v>
      </c>
      <c r="G19" s="584" t="str">
        <f>IF($B19="","",VLOOKUP($B19,#REF!,3))</f>
        <v/>
      </c>
      <c r="H19" s="590"/>
      <c r="I19" s="584" t="str">
        <f>IF($B19="","",VLOOKUP($B19,#REF!,4))</f>
        <v/>
      </c>
      <c r="J19" s="564"/>
      <c r="K19" s="675"/>
      <c r="L19" s="663" t="str">
        <f>IF(K19="","",CONCATENATE(VLOOKUP($Y$3,$AB$1:$AK$1,K19)," pont"))</f>
        <v/>
      </c>
      <c r="M19" s="676"/>
      <c r="Y19" s="661"/>
      <c r="Z19" s="661"/>
      <c r="AA19" s="661" t="s">
        <v>196</v>
      </c>
      <c r="AB19" s="661">
        <v>150</v>
      </c>
      <c r="AC19" s="661">
        <v>120</v>
      </c>
      <c r="AD19" s="661">
        <v>100</v>
      </c>
      <c r="AE19" s="661">
        <v>80</v>
      </c>
      <c r="AF19" s="661">
        <v>70</v>
      </c>
      <c r="AG19" s="661">
        <v>60</v>
      </c>
      <c r="AH19" s="661">
        <v>55</v>
      </c>
      <c r="AI19" s="661">
        <v>50</v>
      </c>
      <c r="AJ19" s="661">
        <v>45</v>
      </c>
      <c r="AK19" s="661">
        <v>40</v>
      </c>
    </row>
    <row r="20" spans="1:37" x14ac:dyDescent="0.25">
      <c r="A20" s="603"/>
      <c r="B20" s="656"/>
      <c r="C20" s="604"/>
      <c r="D20" s="604"/>
      <c r="E20" s="604"/>
      <c r="F20" s="604"/>
      <c r="G20" s="604"/>
      <c r="H20" s="604"/>
      <c r="I20" s="604"/>
      <c r="J20" s="564"/>
      <c r="K20" s="603"/>
      <c r="L20" s="603"/>
      <c r="M20" s="677"/>
      <c r="Y20" s="661"/>
      <c r="Z20" s="661"/>
      <c r="AA20" s="661" t="s">
        <v>195</v>
      </c>
      <c r="AB20" s="661">
        <v>200</v>
      </c>
      <c r="AC20" s="661">
        <v>150</v>
      </c>
      <c r="AD20" s="661">
        <v>130</v>
      </c>
      <c r="AE20" s="661">
        <v>110</v>
      </c>
      <c r="AF20" s="661">
        <v>95</v>
      </c>
      <c r="AG20" s="661">
        <v>80</v>
      </c>
      <c r="AH20" s="661">
        <v>70</v>
      </c>
      <c r="AI20" s="661">
        <v>60</v>
      </c>
      <c r="AJ20" s="661">
        <v>55</v>
      </c>
      <c r="AK20" s="661">
        <v>50</v>
      </c>
    </row>
    <row r="21" spans="1:37" x14ac:dyDescent="0.25">
      <c r="A21" s="761" t="s">
        <v>216</v>
      </c>
      <c r="B21" s="657"/>
      <c r="C21" s="589" t="str">
        <f>IF($B21="","",VLOOKUP($B21,#REF!,5))</f>
        <v/>
      </c>
      <c r="D21" s="589" t="str">
        <f>IF($B21="","",VLOOKUP($B21,#REF!,15))</f>
        <v/>
      </c>
      <c r="E21" s="584" t="str">
        <f>UPPER(IF($B21="","",VLOOKUP($B21,#REF!,2)))</f>
        <v/>
      </c>
      <c r="F21" s="590"/>
      <c r="G21" s="584" t="str">
        <f>IF($B21="","",VLOOKUP($B21,#REF!,3))</f>
        <v/>
      </c>
      <c r="H21" s="590"/>
      <c r="I21" s="584" t="str">
        <f>IF($B21="","",VLOOKUP($B21,#REF!,4))</f>
        <v/>
      </c>
      <c r="J21" s="564"/>
      <c r="K21" s="675"/>
      <c r="L21" s="663" t="str">
        <f>IF(K21="","",CONCATENATE(VLOOKUP($Y$3,$AB$1:$AK$1,K21)," pont"))</f>
        <v/>
      </c>
      <c r="M21" s="676"/>
      <c r="Y21" s="661"/>
      <c r="Z21" s="661"/>
      <c r="AA21" s="661" t="s">
        <v>196</v>
      </c>
      <c r="AB21" s="661">
        <v>150</v>
      </c>
      <c r="AC21" s="661">
        <v>120</v>
      </c>
      <c r="AD21" s="661">
        <v>100</v>
      </c>
      <c r="AE21" s="661">
        <v>80</v>
      </c>
      <c r="AF21" s="661">
        <v>70</v>
      </c>
      <c r="AG21" s="661">
        <v>60</v>
      </c>
      <c r="AH21" s="661">
        <v>55</v>
      </c>
      <c r="AI21" s="661">
        <v>50</v>
      </c>
      <c r="AJ21" s="661">
        <v>45</v>
      </c>
      <c r="AK21" s="661">
        <v>40</v>
      </c>
    </row>
    <row r="22" spans="1:37" x14ac:dyDescent="0.25">
      <c r="A22" s="564"/>
      <c r="B22" s="564"/>
      <c r="C22" s="564"/>
      <c r="D22" s="564"/>
      <c r="E22" s="564"/>
      <c r="F22" s="564"/>
      <c r="G22" s="564"/>
      <c r="H22" s="564"/>
      <c r="I22" s="564"/>
      <c r="J22" s="564"/>
      <c r="K22" s="564"/>
      <c r="L22" s="564"/>
      <c r="M22" s="564"/>
      <c r="Y22" s="661"/>
      <c r="Z22" s="661"/>
      <c r="AA22" s="661" t="s">
        <v>197</v>
      </c>
      <c r="AB22" s="661">
        <v>120</v>
      </c>
      <c r="AC22" s="661">
        <v>90</v>
      </c>
      <c r="AD22" s="661">
        <v>65</v>
      </c>
      <c r="AE22" s="661">
        <v>55</v>
      </c>
      <c r="AF22" s="661">
        <v>50</v>
      </c>
      <c r="AG22" s="661">
        <v>45</v>
      </c>
      <c r="AH22" s="661">
        <v>40</v>
      </c>
      <c r="AI22" s="661">
        <v>35</v>
      </c>
      <c r="AJ22" s="661">
        <v>25</v>
      </c>
      <c r="AK22" s="661">
        <v>20</v>
      </c>
    </row>
    <row r="23" spans="1:37" x14ac:dyDescent="0.25">
      <c r="A23" s="564"/>
      <c r="B23" s="564"/>
      <c r="C23" s="564"/>
      <c r="D23" s="564"/>
      <c r="E23" s="564"/>
      <c r="F23" s="564"/>
      <c r="G23" s="564"/>
      <c r="H23" s="564"/>
      <c r="I23" s="564"/>
      <c r="J23" s="564"/>
      <c r="K23" s="564"/>
      <c r="L23" s="564"/>
      <c r="M23" s="564"/>
      <c r="Y23" s="661"/>
      <c r="Z23" s="661"/>
      <c r="AA23" s="661" t="s">
        <v>198</v>
      </c>
      <c r="AB23" s="661">
        <v>90</v>
      </c>
      <c r="AC23" s="661">
        <v>60</v>
      </c>
      <c r="AD23" s="661">
        <v>45</v>
      </c>
      <c r="AE23" s="661">
        <v>34</v>
      </c>
      <c r="AF23" s="661">
        <v>27</v>
      </c>
      <c r="AG23" s="661">
        <v>22</v>
      </c>
      <c r="AH23" s="661">
        <v>18</v>
      </c>
      <c r="AI23" s="661">
        <v>15</v>
      </c>
      <c r="AJ23" s="661">
        <v>12</v>
      </c>
      <c r="AK23" s="661">
        <v>9</v>
      </c>
    </row>
    <row r="24" spans="1:37" ht="18.75" customHeight="1" x14ac:dyDescent="0.25">
      <c r="A24" s="564"/>
      <c r="B24" s="811"/>
      <c r="C24" s="811"/>
      <c r="D24" s="809" t="str">
        <f>E7</f>
        <v>Lőrincz</v>
      </c>
      <c r="E24" s="809"/>
      <c r="F24" s="809" t="str">
        <f>E9</f>
        <v>Szabados</v>
      </c>
      <c r="G24" s="809"/>
      <c r="H24" s="809" t="str">
        <f>E11</f>
        <v>Papp</v>
      </c>
      <c r="I24" s="809"/>
      <c r="J24" s="809" t="str">
        <f>E13</f>
        <v/>
      </c>
      <c r="K24" s="809"/>
      <c r="L24" s="564"/>
      <c r="M24" s="641" t="s">
        <v>168</v>
      </c>
      <c r="Y24" s="661"/>
      <c r="Z24" s="661"/>
      <c r="AA24" s="661" t="s">
        <v>199</v>
      </c>
      <c r="AB24" s="661">
        <v>60</v>
      </c>
      <c r="AC24" s="661">
        <v>40</v>
      </c>
      <c r="AD24" s="661">
        <v>30</v>
      </c>
      <c r="AE24" s="661">
        <v>20</v>
      </c>
      <c r="AF24" s="661">
        <v>18</v>
      </c>
      <c r="AG24" s="661">
        <v>15</v>
      </c>
      <c r="AH24" s="661">
        <v>12</v>
      </c>
      <c r="AI24" s="661">
        <v>10</v>
      </c>
      <c r="AJ24" s="661">
        <v>8</v>
      </c>
      <c r="AK24" s="661">
        <v>6</v>
      </c>
    </row>
    <row r="25" spans="1:37" ht="18.75" customHeight="1" x14ac:dyDescent="0.25">
      <c r="A25" s="639" t="s">
        <v>164</v>
      </c>
      <c r="B25" s="807" t="str">
        <f>E7</f>
        <v>Lőrincz</v>
      </c>
      <c r="C25" s="807"/>
      <c r="D25" s="810"/>
      <c r="E25" s="810"/>
      <c r="F25" s="808"/>
      <c r="G25" s="808"/>
      <c r="H25" s="808"/>
      <c r="I25" s="808"/>
      <c r="J25" s="809"/>
      <c r="K25" s="809"/>
      <c r="L25" s="564"/>
      <c r="M25" s="643"/>
      <c r="Y25" s="661"/>
      <c r="Z25" s="661"/>
      <c r="AA25" s="661" t="s">
        <v>200</v>
      </c>
      <c r="AB25" s="661">
        <v>40</v>
      </c>
      <c r="AC25" s="661">
        <v>25</v>
      </c>
      <c r="AD25" s="661">
        <v>18</v>
      </c>
      <c r="AE25" s="661">
        <v>13</v>
      </c>
      <c r="AF25" s="661">
        <v>8</v>
      </c>
      <c r="AG25" s="661">
        <v>7</v>
      </c>
      <c r="AH25" s="661">
        <v>6</v>
      </c>
      <c r="AI25" s="661">
        <v>5</v>
      </c>
      <c r="AJ25" s="661">
        <v>4</v>
      </c>
      <c r="AK25" s="661">
        <v>3</v>
      </c>
    </row>
    <row r="26" spans="1:37" ht="18.75" customHeight="1" x14ac:dyDescent="0.25">
      <c r="A26" s="639" t="s">
        <v>165</v>
      </c>
      <c r="B26" s="807" t="str">
        <f>E9</f>
        <v>Szabados</v>
      </c>
      <c r="C26" s="807"/>
      <c r="D26" s="808"/>
      <c r="E26" s="808"/>
      <c r="F26" s="810"/>
      <c r="G26" s="810"/>
      <c r="H26" s="808"/>
      <c r="I26" s="808"/>
      <c r="J26" s="808"/>
      <c r="K26" s="808"/>
      <c r="L26" s="564"/>
      <c r="M26" s="643"/>
      <c r="Y26" s="661"/>
      <c r="Z26" s="661"/>
      <c r="AA26" s="661" t="s">
        <v>201</v>
      </c>
      <c r="AB26" s="661">
        <v>25</v>
      </c>
      <c r="AC26" s="661">
        <v>15</v>
      </c>
      <c r="AD26" s="661">
        <v>13</v>
      </c>
      <c r="AE26" s="661">
        <v>7</v>
      </c>
      <c r="AF26" s="661">
        <v>6</v>
      </c>
      <c r="AG26" s="661">
        <v>5</v>
      </c>
      <c r="AH26" s="661">
        <v>4</v>
      </c>
      <c r="AI26" s="661">
        <v>3</v>
      </c>
      <c r="AJ26" s="661">
        <v>2</v>
      </c>
      <c r="AK26" s="661">
        <v>1</v>
      </c>
    </row>
    <row r="27" spans="1:37" ht="18.75" customHeight="1" x14ac:dyDescent="0.25">
      <c r="A27" s="639" t="s">
        <v>166</v>
      </c>
      <c r="B27" s="807" t="str">
        <f>E11</f>
        <v>Papp</v>
      </c>
      <c r="C27" s="807"/>
      <c r="D27" s="808"/>
      <c r="E27" s="808"/>
      <c r="F27" s="808"/>
      <c r="G27" s="808"/>
      <c r="H27" s="810"/>
      <c r="I27" s="810"/>
      <c r="J27" s="808"/>
      <c r="K27" s="808"/>
      <c r="L27" s="564"/>
      <c r="M27" s="643"/>
      <c r="Y27" s="661"/>
      <c r="Z27" s="661"/>
      <c r="AA27" s="661" t="s">
        <v>206</v>
      </c>
      <c r="AB27" s="661">
        <v>15</v>
      </c>
      <c r="AC27" s="661">
        <v>10</v>
      </c>
      <c r="AD27" s="661">
        <v>8</v>
      </c>
      <c r="AE27" s="661">
        <v>4</v>
      </c>
      <c r="AF27" s="661">
        <v>3</v>
      </c>
      <c r="AG27" s="661">
        <v>2</v>
      </c>
      <c r="AH27" s="661">
        <v>1</v>
      </c>
      <c r="AI27" s="661">
        <v>0</v>
      </c>
      <c r="AJ27" s="661">
        <v>0</v>
      </c>
      <c r="AK27" s="661">
        <v>0</v>
      </c>
    </row>
    <row r="28" spans="1:37" ht="18.75" customHeight="1" x14ac:dyDescent="0.25">
      <c r="A28" s="760" t="s">
        <v>171</v>
      </c>
      <c r="B28" s="807" t="str">
        <f>E13</f>
        <v/>
      </c>
      <c r="C28" s="807"/>
      <c r="D28" s="808"/>
      <c r="E28" s="808"/>
      <c r="F28" s="808"/>
      <c r="G28" s="808"/>
      <c r="H28" s="809"/>
      <c r="I28" s="809"/>
      <c r="J28" s="810"/>
      <c r="K28" s="810"/>
      <c r="L28" s="564"/>
      <c r="M28" s="643"/>
      <c r="Y28" s="661"/>
      <c r="Z28" s="661"/>
      <c r="AA28" s="661" t="s">
        <v>206</v>
      </c>
      <c r="AB28" s="661">
        <v>15</v>
      </c>
      <c r="AC28" s="661">
        <v>10</v>
      </c>
      <c r="AD28" s="661">
        <v>8</v>
      </c>
      <c r="AE28" s="661">
        <v>4</v>
      </c>
      <c r="AF28" s="661">
        <v>3</v>
      </c>
      <c r="AG28" s="661">
        <v>2</v>
      </c>
      <c r="AH28" s="661">
        <v>1</v>
      </c>
      <c r="AI28" s="661">
        <v>0</v>
      </c>
      <c r="AJ28" s="661">
        <v>0</v>
      </c>
      <c r="AK28" s="661">
        <v>0</v>
      </c>
    </row>
    <row r="29" spans="1:37" x14ac:dyDescent="0.25">
      <c r="A29" s="564"/>
      <c r="B29" s="564"/>
      <c r="C29" s="564"/>
      <c r="D29" s="564"/>
      <c r="E29" s="564"/>
      <c r="F29" s="564"/>
      <c r="G29" s="564"/>
      <c r="H29" s="564"/>
      <c r="I29" s="564"/>
      <c r="J29" s="564"/>
      <c r="K29" s="564"/>
      <c r="L29" s="564"/>
      <c r="M29" s="644"/>
      <c r="Y29" s="661"/>
      <c r="Z29" s="661"/>
      <c r="AA29" s="661" t="s">
        <v>202</v>
      </c>
      <c r="AB29" s="661">
        <v>10</v>
      </c>
      <c r="AC29" s="661">
        <v>6</v>
      </c>
      <c r="AD29" s="661">
        <v>4</v>
      </c>
      <c r="AE29" s="661">
        <v>2</v>
      </c>
      <c r="AF29" s="661">
        <v>1</v>
      </c>
      <c r="AG29" s="661">
        <v>0</v>
      </c>
      <c r="AH29" s="661">
        <v>0</v>
      </c>
      <c r="AI29" s="661">
        <v>0</v>
      </c>
      <c r="AJ29" s="661">
        <v>0</v>
      </c>
      <c r="AK29" s="661">
        <v>0</v>
      </c>
    </row>
    <row r="30" spans="1:37" ht="18.75" customHeight="1" x14ac:dyDescent="0.25">
      <c r="A30" s="564"/>
      <c r="B30" s="811"/>
      <c r="C30" s="811"/>
      <c r="D30" s="809" t="str">
        <f>E15</f>
        <v>Bauer</v>
      </c>
      <c r="E30" s="809"/>
      <c r="F30" s="809" t="str">
        <f>E17</f>
        <v>Frigyesi</v>
      </c>
      <c r="G30" s="809"/>
      <c r="H30" s="816" t="str">
        <f>E19</f>
        <v>Lányi</v>
      </c>
      <c r="I30" s="817"/>
      <c r="J30" s="809" t="str">
        <f>E21</f>
        <v/>
      </c>
      <c r="K30" s="809"/>
      <c r="L30" s="564"/>
      <c r="M30" s="644"/>
      <c r="Y30" s="661"/>
      <c r="Z30" s="661"/>
      <c r="AA30" s="661" t="s">
        <v>203</v>
      </c>
      <c r="AB30" s="661">
        <v>3</v>
      </c>
      <c r="AC30" s="661">
        <v>2</v>
      </c>
      <c r="AD30" s="661">
        <v>1</v>
      </c>
      <c r="AE30" s="661">
        <v>0</v>
      </c>
      <c r="AF30" s="661">
        <v>0</v>
      </c>
      <c r="AG30" s="661">
        <v>0</v>
      </c>
      <c r="AH30" s="661">
        <v>0</v>
      </c>
      <c r="AI30" s="661">
        <v>0</v>
      </c>
      <c r="AJ30" s="661">
        <v>0</v>
      </c>
      <c r="AK30" s="661">
        <v>0</v>
      </c>
    </row>
    <row r="31" spans="1:37" ht="18.75" customHeight="1" x14ac:dyDescent="0.25">
      <c r="A31" s="760" t="s">
        <v>172</v>
      </c>
      <c r="B31" s="818" t="str">
        <f>E15</f>
        <v>Bauer</v>
      </c>
      <c r="C31" s="819"/>
      <c r="D31" s="810"/>
      <c r="E31" s="810"/>
      <c r="F31" s="808"/>
      <c r="G31" s="808"/>
      <c r="H31" s="808"/>
      <c r="I31" s="808"/>
      <c r="J31" s="809"/>
      <c r="K31" s="809"/>
      <c r="L31" s="564"/>
      <c r="M31" s="643"/>
    </row>
    <row r="32" spans="1:37" ht="18.75" customHeight="1" x14ac:dyDescent="0.25">
      <c r="A32" s="760" t="s">
        <v>173</v>
      </c>
      <c r="B32" s="807" t="str">
        <f>E17</f>
        <v>Frigyesi</v>
      </c>
      <c r="C32" s="807"/>
      <c r="D32" s="808"/>
      <c r="E32" s="808"/>
      <c r="F32" s="810"/>
      <c r="G32" s="810"/>
      <c r="H32" s="808"/>
      <c r="I32" s="808"/>
      <c r="J32" s="808"/>
      <c r="K32" s="808"/>
      <c r="L32" s="564"/>
      <c r="M32" s="643"/>
    </row>
    <row r="33" spans="1:19" ht="18.75" customHeight="1" x14ac:dyDescent="0.25">
      <c r="A33" s="760" t="s">
        <v>177</v>
      </c>
      <c r="B33" s="807" t="str">
        <f>E19</f>
        <v>Lányi</v>
      </c>
      <c r="C33" s="807"/>
      <c r="D33" s="808"/>
      <c r="E33" s="808"/>
      <c r="F33" s="808"/>
      <c r="G33" s="808"/>
      <c r="H33" s="810"/>
      <c r="I33" s="810"/>
      <c r="J33" s="808"/>
      <c r="K33" s="808"/>
      <c r="L33" s="564"/>
      <c r="M33" s="643"/>
    </row>
    <row r="34" spans="1:19" ht="18.75" customHeight="1" x14ac:dyDescent="0.25">
      <c r="A34" s="760" t="s">
        <v>216</v>
      </c>
      <c r="B34" s="807" t="str">
        <f>E21</f>
        <v/>
      </c>
      <c r="C34" s="807"/>
      <c r="D34" s="808"/>
      <c r="E34" s="808"/>
      <c r="F34" s="808"/>
      <c r="G34" s="808"/>
      <c r="H34" s="809"/>
      <c r="I34" s="809"/>
      <c r="J34" s="810"/>
      <c r="K34" s="810"/>
      <c r="L34" s="564"/>
      <c r="M34" s="643"/>
    </row>
    <row r="35" spans="1:19" ht="18.75" customHeight="1" x14ac:dyDescent="0.25">
      <c r="A35" s="645"/>
      <c r="B35" s="646"/>
      <c r="C35" s="646"/>
      <c r="D35" s="645"/>
      <c r="E35" s="645"/>
      <c r="F35" s="645"/>
      <c r="G35" s="645"/>
      <c r="H35" s="645"/>
      <c r="I35" s="645"/>
      <c r="J35" s="564"/>
      <c r="K35" s="564"/>
      <c r="L35" s="564"/>
      <c r="M35" s="647"/>
    </row>
    <row r="36" spans="1:19" x14ac:dyDescent="0.25">
      <c r="A36" s="564"/>
      <c r="B36" s="564"/>
      <c r="C36" s="564"/>
      <c r="D36" s="564"/>
      <c r="E36" s="564"/>
      <c r="F36" s="564"/>
      <c r="G36" s="564"/>
      <c r="H36" s="564"/>
      <c r="I36" s="564"/>
      <c r="J36" s="564"/>
      <c r="K36" s="564"/>
      <c r="L36" s="564"/>
      <c r="M36" s="564"/>
    </row>
    <row r="37" spans="1:19" x14ac:dyDescent="0.25">
      <c r="A37" s="564" t="s">
        <v>129</v>
      </c>
      <c r="B37" s="564"/>
      <c r="C37" s="820" t="str">
        <f>IF(M25=1,B25,IF(M26=1,B26,IF(M27=1,B27,IF(M28=1,B28,""))))</f>
        <v/>
      </c>
      <c r="D37" s="820"/>
      <c r="E37" s="603" t="s">
        <v>175</v>
      </c>
      <c r="F37" s="820" t="str">
        <f>IF(M31=1,B31,IF(M32=1,B32,IF(M33=1,B33,IF(M34=1,B34,""))))</f>
        <v/>
      </c>
      <c r="G37" s="820"/>
      <c r="H37" s="564"/>
      <c r="I37" s="542"/>
      <c r="J37" s="564"/>
      <c r="K37" s="564"/>
      <c r="L37" s="564"/>
      <c r="M37" s="564"/>
    </row>
    <row r="38" spans="1:19" x14ac:dyDescent="0.25">
      <c r="A38" s="564"/>
      <c r="B38" s="564"/>
      <c r="C38" s="564"/>
      <c r="D38" s="564"/>
      <c r="E38" s="564"/>
      <c r="F38" s="603"/>
      <c r="G38" s="603"/>
      <c r="H38" s="564"/>
      <c r="I38" s="564"/>
      <c r="J38" s="564"/>
      <c r="K38" s="564"/>
      <c r="L38" s="564"/>
      <c r="M38" s="564"/>
    </row>
    <row r="39" spans="1:19" x14ac:dyDescent="0.25">
      <c r="A39" s="564" t="s">
        <v>174</v>
      </c>
      <c r="B39" s="564"/>
      <c r="C39" s="820" t="str">
        <f>IF(M25=2,B25,IF(M26=2,B26,IF(M27=2,B27,IF(M28=2,B28,""))))</f>
        <v/>
      </c>
      <c r="D39" s="820"/>
      <c r="E39" s="603" t="s">
        <v>175</v>
      </c>
      <c r="F39" s="820" t="str">
        <f>IF(M31=2,B31,IF(M32=2,B32,IF(M33=2,B33,IF(M34=2,B34,""))))</f>
        <v/>
      </c>
      <c r="G39" s="820"/>
      <c r="H39" s="564"/>
      <c r="I39" s="542"/>
      <c r="J39" s="564"/>
      <c r="K39" s="564"/>
      <c r="L39" s="564"/>
      <c r="M39" s="564"/>
    </row>
    <row r="40" spans="1:19" x14ac:dyDescent="0.25">
      <c r="A40" s="564"/>
      <c r="B40" s="564"/>
      <c r="C40" s="642"/>
      <c r="D40" s="642"/>
      <c r="E40" s="603"/>
      <c r="F40" s="642"/>
      <c r="G40" s="642"/>
      <c r="H40" s="564"/>
      <c r="I40" s="564"/>
      <c r="J40" s="564"/>
      <c r="K40" s="564"/>
      <c r="L40" s="564"/>
      <c r="M40" s="564"/>
    </row>
    <row r="41" spans="1:19" x14ac:dyDescent="0.25">
      <c r="A41" s="564" t="s">
        <v>176</v>
      </c>
      <c r="B41" s="564"/>
      <c r="C41" s="820" t="str">
        <f>IF(M25=3,B25,IF(M26=3,B26,IF(M27=3,B27,IF(M28=3,B28,""))))</f>
        <v/>
      </c>
      <c r="D41" s="820"/>
      <c r="E41" s="603" t="s">
        <v>175</v>
      </c>
      <c r="F41" s="820" t="str">
        <f>IF(M31=3,B31,IF(M32=3,B32,IF(M33=3,B33,IF(M34=3,B34,""))))</f>
        <v/>
      </c>
      <c r="G41" s="820"/>
      <c r="H41" s="564"/>
      <c r="I41" s="542"/>
      <c r="J41" s="564"/>
      <c r="K41" s="564"/>
      <c r="L41" s="564"/>
      <c r="M41" s="564"/>
    </row>
    <row r="42" spans="1:19" x14ac:dyDescent="0.25">
      <c r="A42" s="564"/>
      <c r="B42" s="564"/>
      <c r="C42" s="564"/>
      <c r="D42" s="564"/>
      <c r="E42" s="564"/>
      <c r="F42" s="564"/>
      <c r="G42" s="564"/>
      <c r="H42" s="564"/>
      <c r="I42" s="564"/>
      <c r="J42" s="564"/>
      <c r="K42" s="564"/>
      <c r="L42" s="564"/>
      <c r="M42" s="564"/>
    </row>
    <row r="43" spans="1:19" x14ac:dyDescent="0.25">
      <c r="A43" s="604" t="s">
        <v>217</v>
      </c>
      <c r="B43" s="564"/>
      <c r="C43" s="820">
        <f>IF(M25=4,B25,IF(M26=4,B26,IF(M27=4,B27,IF(M28=4,B28,))))</f>
        <v>0</v>
      </c>
      <c r="D43" s="820"/>
      <c r="E43" s="603" t="s">
        <v>175</v>
      </c>
      <c r="F43" s="820" t="str">
        <f>IF(M31=3,B31,IF(M32=3,B32,IF(M33=4,B33,IF(M34=4,B34,""))))</f>
        <v/>
      </c>
      <c r="G43" s="820"/>
      <c r="H43" s="564"/>
      <c r="I43" s="542"/>
      <c r="J43" s="564"/>
      <c r="K43" s="564"/>
      <c r="L43" s="564"/>
      <c r="M43" s="564"/>
      <c r="O43" s="595"/>
      <c r="P43" s="595"/>
      <c r="Q43" s="595"/>
      <c r="R43" s="595"/>
      <c r="S43" s="595"/>
    </row>
    <row r="44" spans="1:19" x14ac:dyDescent="0.25">
      <c r="A44" s="564"/>
      <c r="B44" s="564"/>
      <c r="C44" s="564"/>
      <c r="D44" s="564"/>
      <c r="E44" s="564"/>
      <c r="F44" s="564"/>
      <c r="G44" s="564"/>
      <c r="H44" s="564"/>
      <c r="I44" s="564"/>
      <c r="J44" s="564"/>
      <c r="K44" s="564"/>
      <c r="L44" s="542"/>
      <c r="M44" s="564"/>
      <c r="O44" s="595"/>
      <c r="P44" s="605"/>
      <c r="Q44" s="605"/>
      <c r="R44" s="606"/>
      <c r="S44" s="595"/>
    </row>
    <row r="45" spans="1:19" x14ac:dyDescent="0.25">
      <c r="A45" s="214" t="s">
        <v>105</v>
      </c>
      <c r="B45" s="215"/>
      <c r="C45" s="456"/>
      <c r="D45" s="611" t="s">
        <v>6</v>
      </c>
      <c r="E45" s="612" t="s">
        <v>107</v>
      </c>
      <c r="F45" s="630"/>
      <c r="G45" s="611" t="s">
        <v>6</v>
      </c>
      <c r="H45" s="612" t="s">
        <v>125</v>
      </c>
      <c r="I45" s="369"/>
      <c r="J45" s="612" t="s">
        <v>126</v>
      </c>
      <c r="K45" s="368" t="s">
        <v>127</v>
      </c>
      <c r="L45" s="37"/>
      <c r="M45" s="630"/>
      <c r="O45" s="595"/>
      <c r="P45" s="607"/>
      <c r="Q45" s="607"/>
      <c r="R45" s="608"/>
      <c r="S45" s="595"/>
    </row>
    <row r="46" spans="1:19" x14ac:dyDescent="0.25">
      <c r="A46" s="575" t="s">
        <v>106</v>
      </c>
      <c r="B46" s="576"/>
      <c r="C46" s="578"/>
      <c r="D46" s="613">
        <v>1</v>
      </c>
      <c r="E46" s="805" t="e">
        <f>IF(D46&gt;$R$47,,UPPER(VLOOKUP(D46,#REF!,2)))</f>
        <v>#REF!</v>
      </c>
      <c r="F46" s="805"/>
      <c r="G46" s="624" t="s">
        <v>7</v>
      </c>
      <c r="H46" s="576"/>
      <c r="I46" s="614"/>
      <c r="J46" s="625"/>
      <c r="K46" s="570" t="s">
        <v>111</v>
      </c>
      <c r="L46" s="631"/>
      <c r="M46" s="615"/>
      <c r="O46" s="595"/>
      <c r="P46" s="608"/>
      <c r="Q46" s="609"/>
      <c r="R46" s="608"/>
      <c r="S46" s="595"/>
    </row>
    <row r="47" spans="1:19" x14ac:dyDescent="0.25">
      <c r="A47" s="579" t="s">
        <v>124</v>
      </c>
      <c r="B47" s="340"/>
      <c r="C47" s="581"/>
      <c r="D47" s="616">
        <v>2</v>
      </c>
      <c r="E47" s="806" t="e">
        <f>IF(D47&gt;$R$47,,UPPER(VLOOKUP(D47,#REF!,2)))</f>
        <v>#REF!</v>
      </c>
      <c r="F47" s="806"/>
      <c r="G47" s="626" t="s">
        <v>8</v>
      </c>
      <c r="H47" s="617"/>
      <c r="I47" s="618"/>
      <c r="J47" s="91"/>
      <c r="K47" s="628"/>
      <c r="L47" s="542"/>
      <c r="M47" s="623"/>
      <c r="O47" s="595"/>
      <c r="P47" s="607"/>
      <c r="Q47" s="607"/>
      <c r="R47" s="610" t="e">
        <f>MIN(4,#REF!)</f>
        <v>#REF!</v>
      </c>
      <c r="S47" s="595"/>
    </row>
    <row r="48" spans="1:19" x14ac:dyDescent="0.25">
      <c r="A48" s="384"/>
      <c r="B48" s="385"/>
      <c r="C48" s="386"/>
      <c r="D48" s="616"/>
      <c r="E48" s="620"/>
      <c r="F48" s="621"/>
      <c r="G48" s="626" t="s">
        <v>9</v>
      </c>
      <c r="H48" s="617"/>
      <c r="I48" s="618"/>
      <c r="J48" s="91"/>
      <c r="K48" s="570" t="s">
        <v>112</v>
      </c>
      <c r="L48" s="631"/>
      <c r="M48" s="615"/>
      <c r="O48" s="595"/>
      <c r="P48" s="608"/>
      <c r="Q48" s="609"/>
      <c r="R48" s="608"/>
      <c r="S48" s="595"/>
    </row>
    <row r="49" spans="1:19" x14ac:dyDescent="0.25">
      <c r="A49" s="243"/>
      <c r="B49" s="448"/>
      <c r="C49" s="244"/>
      <c r="D49" s="616"/>
      <c r="E49" s="620"/>
      <c r="F49" s="621"/>
      <c r="G49" s="626" t="s">
        <v>10</v>
      </c>
      <c r="H49" s="617"/>
      <c r="I49" s="618"/>
      <c r="J49" s="91"/>
      <c r="K49" s="629"/>
      <c r="L49" s="621"/>
      <c r="M49" s="619"/>
      <c r="O49" s="595"/>
      <c r="P49" s="608"/>
      <c r="Q49" s="609"/>
      <c r="R49" s="608"/>
      <c r="S49" s="595"/>
    </row>
    <row r="50" spans="1:19" x14ac:dyDescent="0.25">
      <c r="A50" s="371"/>
      <c r="B50" s="387"/>
      <c r="C50" s="455"/>
      <c r="D50" s="616"/>
      <c r="E50" s="620"/>
      <c r="F50" s="621"/>
      <c r="G50" s="626" t="s">
        <v>11</v>
      </c>
      <c r="H50" s="617"/>
      <c r="I50" s="618"/>
      <c r="J50" s="91"/>
      <c r="K50" s="579"/>
      <c r="L50" s="542"/>
      <c r="M50" s="623"/>
      <c r="O50" s="595"/>
      <c r="P50" s="607"/>
      <c r="Q50" s="607"/>
      <c r="R50" s="608"/>
      <c r="S50" s="595"/>
    </row>
    <row r="51" spans="1:19" x14ac:dyDescent="0.25">
      <c r="A51" s="372"/>
      <c r="B51" s="393"/>
      <c r="C51" s="244"/>
      <c r="D51" s="616"/>
      <c r="E51" s="620"/>
      <c r="F51" s="621"/>
      <c r="G51" s="626" t="s">
        <v>12</v>
      </c>
      <c r="H51" s="617"/>
      <c r="I51" s="618"/>
      <c r="J51" s="91"/>
      <c r="K51" s="570" t="s">
        <v>92</v>
      </c>
      <c r="L51" s="631"/>
      <c r="M51" s="615"/>
      <c r="O51" s="595"/>
      <c r="P51" s="608"/>
      <c r="Q51" s="609"/>
      <c r="R51" s="608"/>
      <c r="S51" s="595"/>
    </row>
    <row r="52" spans="1:19" x14ac:dyDescent="0.25">
      <c r="A52" s="372"/>
      <c r="B52" s="393"/>
      <c r="C52" s="382"/>
      <c r="D52" s="616"/>
      <c r="E52" s="620"/>
      <c r="F52" s="621"/>
      <c r="G52" s="626" t="s">
        <v>13</v>
      </c>
      <c r="H52" s="617"/>
      <c r="I52" s="618"/>
      <c r="J52" s="91"/>
      <c r="K52" s="629"/>
      <c r="L52" s="621"/>
      <c r="M52" s="619"/>
      <c r="O52" s="595"/>
      <c r="P52" s="608"/>
      <c r="Q52" s="609"/>
      <c r="R52" s="610"/>
      <c r="S52" s="595"/>
    </row>
    <row r="53" spans="1:19" x14ac:dyDescent="0.25">
      <c r="A53" s="373"/>
      <c r="B53" s="370"/>
      <c r="C53" s="383"/>
      <c r="D53" s="622"/>
      <c r="E53" s="246"/>
      <c r="F53" s="542"/>
      <c r="G53" s="627" t="s">
        <v>14</v>
      </c>
      <c r="H53" s="340"/>
      <c r="I53" s="572"/>
      <c r="J53" s="248"/>
      <c r="K53" s="579" t="str">
        <f>L4</f>
        <v>Lakatosné Klopcsik Diana</v>
      </c>
      <c r="L53" s="542"/>
      <c r="M53" s="623"/>
      <c r="O53" s="595"/>
      <c r="P53" s="595"/>
      <c r="Q53" s="595"/>
      <c r="R53" s="595"/>
      <c r="S53" s="595"/>
    </row>
    <row r="54" spans="1:19" x14ac:dyDescent="0.25">
      <c r="O54" s="595"/>
      <c r="P54" s="595"/>
      <c r="Q54" s="595"/>
      <c r="R54" s="595"/>
      <c r="S54" s="595"/>
    </row>
  </sheetData>
  <mergeCells count="62">
    <mergeCell ref="A1:F1"/>
    <mergeCell ref="A4:C4"/>
    <mergeCell ref="B24:C24"/>
    <mergeCell ref="D24:E24"/>
    <mergeCell ref="F24:G24"/>
    <mergeCell ref="H24:I24"/>
    <mergeCell ref="J24:K24"/>
    <mergeCell ref="B25:C25"/>
    <mergeCell ref="D25:E25"/>
    <mergeCell ref="F25:G25"/>
    <mergeCell ref="H25:I25"/>
    <mergeCell ref="J25:K25"/>
    <mergeCell ref="B26:C26"/>
    <mergeCell ref="D26:E26"/>
    <mergeCell ref="F26:G26"/>
    <mergeCell ref="H26:I26"/>
    <mergeCell ref="J26:K26"/>
    <mergeCell ref="B27:C27"/>
    <mergeCell ref="D27:E27"/>
    <mergeCell ref="F27:G27"/>
    <mergeCell ref="H27:I27"/>
    <mergeCell ref="J27:K27"/>
    <mergeCell ref="B28:C28"/>
    <mergeCell ref="D28:E28"/>
    <mergeCell ref="F28:G28"/>
    <mergeCell ref="H28:I28"/>
    <mergeCell ref="J28:K28"/>
    <mergeCell ref="B30:C30"/>
    <mergeCell ref="D30:E30"/>
    <mergeCell ref="F30:G30"/>
    <mergeCell ref="H30:I30"/>
    <mergeCell ref="J30:K30"/>
    <mergeCell ref="B31:C31"/>
    <mergeCell ref="D31:E31"/>
    <mergeCell ref="F31:G31"/>
    <mergeCell ref="H31:I31"/>
    <mergeCell ref="J31:K31"/>
    <mergeCell ref="B32:C32"/>
    <mergeCell ref="D32:E32"/>
    <mergeCell ref="F32:G32"/>
    <mergeCell ref="H32:I32"/>
    <mergeCell ref="J32:K32"/>
    <mergeCell ref="B33:C33"/>
    <mergeCell ref="D33:E33"/>
    <mergeCell ref="F33:G33"/>
    <mergeCell ref="H33:I33"/>
    <mergeCell ref="J33:K33"/>
    <mergeCell ref="B34:C34"/>
    <mergeCell ref="D34:E34"/>
    <mergeCell ref="F34:G34"/>
    <mergeCell ref="H34:I34"/>
    <mergeCell ref="J34:K34"/>
    <mergeCell ref="C43:D43"/>
    <mergeCell ref="F43:G43"/>
    <mergeCell ref="E46:F46"/>
    <mergeCell ref="E47:F47"/>
    <mergeCell ref="C37:D37"/>
    <mergeCell ref="F37:G37"/>
    <mergeCell ref="C39:D39"/>
    <mergeCell ref="F39:G39"/>
    <mergeCell ref="C41:D41"/>
    <mergeCell ref="F41:G41"/>
  </mergeCells>
  <conditionalFormatting sqref="R52 R47">
    <cfRule type="expression" dxfId="500" priority="2" stopIfTrue="1">
      <formula>$O$1="CU"</formula>
    </cfRule>
  </conditionalFormatting>
  <conditionalFormatting sqref="E7 E9 E11 E13 E15 E17 E19:E21">
    <cfRule type="cellIs" dxfId="499" priority="1" stopIfTrue="1" operator="equal">
      <formula>"Bye"</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9ACC5-5A22-4EBB-97FD-297E7250BDC4}">
  <sheetPr codeName="Sheet38">
    <pageSetUpPr fitToPage="1"/>
  </sheetPr>
  <dimension ref="A1:P42"/>
  <sheetViews>
    <sheetView showGridLines="0" showZeros="0" workbookViewId="0">
      <selection activeCell="A29" sqref="A29"/>
    </sheetView>
  </sheetViews>
  <sheetFormatPr defaultRowHeight="13.2" x14ac:dyDescent="0.25"/>
  <cols>
    <col min="1" max="1" width="27.88671875" customWidth="1"/>
    <col min="2" max="2" width="22.44140625" customWidth="1"/>
    <col min="3" max="12" width="4.33203125" hidden="1" customWidth="1"/>
    <col min="13" max="13" width="7.6640625" hidden="1" customWidth="1"/>
    <col min="14" max="14" width="7.6640625" style="45" customWidth="1"/>
    <col min="15" max="15" width="8.5546875" customWidth="1"/>
    <col min="16" max="16" width="11.5546875" hidden="1" customWidth="1"/>
  </cols>
  <sheetData>
    <row r="1" spans="1:14" ht="24.6" x14ac:dyDescent="0.3">
      <c r="A1" s="46" t="str">
        <f>Altalanos!$A$6</f>
        <v xml:space="preserve">Diákolimpia Tolna megye - Paks </v>
      </c>
      <c r="B1" s="47"/>
      <c r="C1" s="47"/>
      <c r="D1" s="37"/>
      <c r="E1" s="37"/>
      <c r="F1" s="48"/>
      <c r="G1" s="37"/>
      <c r="H1" s="37"/>
      <c r="I1" s="37"/>
      <c r="J1" s="37"/>
      <c r="K1" s="37"/>
      <c r="L1" s="37"/>
      <c r="M1" s="37"/>
      <c r="N1" s="49"/>
    </row>
    <row r="2" spans="1:14" x14ac:dyDescent="0.25">
      <c r="A2" s="50"/>
      <c r="B2" s="29"/>
      <c r="C2" s="29"/>
      <c r="D2" s="37"/>
      <c r="E2" s="37"/>
      <c r="F2" s="37"/>
      <c r="G2" s="37"/>
      <c r="H2" s="37"/>
      <c r="I2" s="37"/>
      <c r="J2" s="37"/>
      <c r="K2" s="37"/>
      <c r="L2" s="37"/>
      <c r="M2" s="37"/>
      <c r="N2" s="48"/>
    </row>
    <row r="3" spans="1:14" s="2" customFormat="1" ht="39.75" customHeight="1" thickBot="1" x14ac:dyDescent="0.3">
      <c r="A3" s="51"/>
      <c r="B3" s="52" t="s">
        <v>81</v>
      </c>
      <c r="C3" s="53"/>
      <c r="D3" s="54"/>
      <c r="E3" s="54"/>
      <c r="F3" s="55"/>
      <c r="G3" s="54"/>
      <c r="H3" s="56"/>
      <c r="I3" s="55"/>
      <c r="J3" s="54"/>
      <c r="K3" s="54"/>
      <c r="L3" s="54"/>
      <c r="M3" s="54"/>
      <c r="N3" s="56"/>
    </row>
    <row r="4" spans="1:14" s="18" customFormat="1" ht="9.6" x14ac:dyDescent="0.25">
      <c r="A4" s="55" t="s">
        <v>82</v>
      </c>
      <c r="B4" s="53" t="s">
        <v>79</v>
      </c>
      <c r="C4" s="57"/>
      <c r="D4" s="57"/>
      <c r="E4" s="57"/>
      <c r="F4" s="57"/>
      <c r="G4" s="57"/>
      <c r="H4" s="57"/>
      <c r="I4" s="57"/>
      <c r="J4" s="57"/>
      <c r="K4" s="57"/>
      <c r="L4" s="57"/>
      <c r="M4" s="57"/>
      <c r="N4" s="57"/>
    </row>
    <row r="5" spans="1:14" s="38" customFormat="1" ht="12.75" customHeight="1" x14ac:dyDescent="0.25">
      <c r="A5" s="58" t="str">
        <f>Altalanos!$A$10</f>
        <v>2025.04.28-29</v>
      </c>
      <c r="B5" s="59" t="str">
        <f>Altalanos!$C$10</f>
        <v>Paks</v>
      </c>
      <c r="C5" s="60"/>
      <c r="D5" s="60"/>
      <c r="E5" s="60"/>
      <c r="F5" s="60"/>
      <c r="G5" s="60"/>
      <c r="H5" s="60"/>
      <c r="I5" s="60"/>
      <c r="J5" s="60"/>
      <c r="K5" s="60"/>
      <c r="L5" s="60"/>
      <c r="M5" s="61"/>
      <c r="N5" s="61"/>
    </row>
    <row r="6" spans="1:14" s="2" customFormat="1" ht="60" customHeight="1" thickBot="1" x14ac:dyDescent="0.3">
      <c r="A6" s="804" t="s">
        <v>83</v>
      </c>
      <c r="B6" s="804"/>
      <c r="C6" s="62"/>
      <c r="D6" s="62"/>
      <c r="E6" s="62"/>
      <c r="F6" s="63"/>
      <c r="G6" s="64"/>
      <c r="H6" s="62"/>
      <c r="I6" s="63"/>
      <c r="J6" s="62"/>
      <c r="K6" s="62"/>
      <c r="L6" s="62"/>
      <c r="M6" s="62"/>
      <c r="N6" s="65"/>
    </row>
    <row r="7" spans="1:14" s="18" customFormat="1" ht="13.5" hidden="1" customHeight="1" x14ac:dyDescent="0.25">
      <c r="A7" s="66"/>
      <c r="B7" s="67"/>
      <c r="C7" s="67"/>
      <c r="D7" s="67"/>
      <c r="E7" s="67"/>
      <c r="F7" s="67"/>
      <c r="G7" s="67"/>
      <c r="H7" s="67"/>
      <c r="I7" s="67"/>
      <c r="J7" s="67"/>
      <c r="K7" s="67"/>
      <c r="L7" s="67"/>
      <c r="M7" s="67"/>
      <c r="N7" s="57"/>
    </row>
    <row r="8" spans="1:14" s="11" customFormat="1" ht="12.75" hidden="1" customHeight="1" x14ac:dyDescent="0.25">
      <c r="A8" s="68"/>
      <c r="B8" s="40"/>
      <c r="C8" s="40"/>
      <c r="D8" s="40"/>
      <c r="E8" s="40"/>
      <c r="F8" s="40"/>
      <c r="G8" s="40"/>
      <c r="H8" s="40"/>
      <c r="I8" s="40"/>
      <c r="J8" s="40"/>
      <c r="K8" s="40"/>
      <c r="L8" s="40"/>
      <c r="M8" s="40"/>
      <c r="N8" s="60"/>
    </row>
    <row r="9" spans="1:14" s="18" customFormat="1" hidden="1" x14ac:dyDescent="0.25">
      <c r="A9" s="69"/>
      <c r="B9" s="71"/>
      <c r="C9" s="72"/>
      <c r="D9" s="71"/>
      <c r="E9" s="71"/>
      <c r="F9" s="71"/>
      <c r="G9" s="71"/>
      <c r="H9" s="71"/>
      <c r="I9" s="71"/>
      <c r="J9" s="71"/>
      <c r="K9" s="71"/>
      <c r="L9" s="71"/>
      <c r="M9" s="71"/>
      <c r="N9" s="73"/>
    </row>
    <row r="10" spans="1:14" s="18" customFormat="1" ht="9.6" hidden="1" x14ac:dyDescent="0.25">
      <c r="A10" s="66"/>
      <c r="B10" s="67"/>
      <c r="C10" s="57"/>
      <c r="D10" s="57"/>
      <c r="E10" s="57"/>
      <c r="F10" s="57"/>
      <c r="G10" s="57"/>
      <c r="H10" s="57"/>
      <c r="I10" s="57"/>
      <c r="J10" s="57"/>
      <c r="K10" s="57"/>
      <c r="L10" s="57"/>
      <c r="M10" s="57"/>
      <c r="N10" s="57"/>
    </row>
    <row r="11" spans="1:14" s="38" customFormat="1" ht="12.75" hidden="1" customHeight="1" x14ac:dyDescent="0.25">
      <c r="A11" s="74"/>
      <c r="B11" s="39"/>
      <c r="C11" s="60"/>
      <c r="D11" s="60"/>
      <c r="E11" s="60"/>
      <c r="F11" s="60"/>
      <c r="G11" s="60"/>
      <c r="H11" s="60"/>
      <c r="I11" s="60"/>
      <c r="J11" s="60"/>
      <c r="K11" s="60"/>
      <c r="L11" s="60"/>
      <c r="M11" s="61"/>
      <c r="N11" s="57"/>
    </row>
    <row r="12" spans="1:14" s="18" customFormat="1" ht="9.6" hidden="1" x14ac:dyDescent="0.25">
      <c r="A12" s="66"/>
      <c r="B12" s="67"/>
      <c r="C12" s="67"/>
      <c r="D12" s="67"/>
      <c r="E12" s="67"/>
      <c r="F12" s="67"/>
      <c r="G12" s="67"/>
      <c r="H12" s="67"/>
      <c r="I12" s="67"/>
      <c r="J12" s="67"/>
      <c r="K12" s="67"/>
      <c r="L12" s="67"/>
      <c r="M12" s="67"/>
      <c r="N12" s="57"/>
    </row>
    <row r="13" spans="1:14" s="11" customFormat="1" ht="12.75" hidden="1" customHeight="1" x14ac:dyDescent="0.25">
      <c r="A13" s="68"/>
      <c r="B13" s="40"/>
      <c r="C13" s="40"/>
      <c r="D13" s="40"/>
      <c r="E13" s="40"/>
      <c r="F13" s="40"/>
      <c r="G13" s="40"/>
      <c r="H13" s="40"/>
      <c r="I13" s="40"/>
      <c r="J13" s="40"/>
      <c r="K13" s="40"/>
      <c r="L13" s="40"/>
      <c r="M13" s="40"/>
      <c r="N13" s="12"/>
    </row>
    <row r="14" spans="1:14" s="18" customFormat="1" hidden="1" x14ac:dyDescent="0.25">
      <c r="A14" s="69"/>
      <c r="B14" s="71"/>
      <c r="C14" s="72"/>
      <c r="D14" s="71"/>
      <c r="E14" s="71"/>
      <c r="F14" s="71"/>
      <c r="G14" s="71"/>
      <c r="H14" s="71"/>
      <c r="I14" s="71"/>
      <c r="J14" s="71"/>
      <c r="K14" s="71"/>
      <c r="L14" s="71"/>
      <c r="M14" s="71"/>
      <c r="N14" s="73"/>
    </row>
    <row r="15" spans="1:14" s="18" customFormat="1" ht="9.6" hidden="1" x14ac:dyDescent="0.25">
      <c r="A15" s="66"/>
      <c r="B15" s="67"/>
      <c r="C15" s="57"/>
      <c r="D15" s="57"/>
      <c r="E15" s="57"/>
      <c r="F15" s="57"/>
      <c r="G15" s="57"/>
      <c r="H15" s="57"/>
      <c r="I15" s="57"/>
      <c r="J15" s="57"/>
      <c r="K15" s="57"/>
      <c r="L15" s="57"/>
      <c r="M15" s="57"/>
      <c r="N15" s="57"/>
    </row>
    <row r="16" spans="1:14" s="18" customFormat="1" hidden="1" x14ac:dyDescent="0.25">
      <c r="A16" s="74"/>
      <c r="B16" s="39"/>
      <c r="C16" s="60"/>
      <c r="D16" s="60"/>
      <c r="E16" s="60"/>
      <c r="F16" s="60"/>
      <c r="G16" s="60"/>
      <c r="H16" s="60"/>
      <c r="I16" s="60"/>
      <c r="J16" s="60"/>
      <c r="K16" s="60"/>
      <c r="L16" s="60"/>
      <c r="M16" s="61"/>
      <c r="N16" s="57"/>
    </row>
    <row r="17" spans="1:16" s="18" customFormat="1" ht="9.6" hidden="1" x14ac:dyDescent="0.25">
      <c r="A17" s="66"/>
      <c r="B17" s="67"/>
      <c r="C17" s="67"/>
      <c r="D17" s="67"/>
      <c r="E17" s="67"/>
      <c r="F17" s="67"/>
      <c r="G17" s="67"/>
      <c r="H17" s="67"/>
      <c r="I17" s="67"/>
      <c r="J17" s="67"/>
      <c r="K17" s="67"/>
      <c r="L17" s="67"/>
      <c r="M17" s="67"/>
      <c r="N17" s="57"/>
    </row>
    <row r="18" spans="1:16" s="11" customFormat="1" ht="12.75" hidden="1" customHeight="1" x14ac:dyDescent="0.25">
      <c r="A18" s="68"/>
      <c r="B18" s="40"/>
      <c r="C18" s="40"/>
      <c r="D18" s="40"/>
      <c r="E18" s="40"/>
      <c r="F18" s="40"/>
      <c r="G18" s="40"/>
      <c r="H18" s="40"/>
      <c r="I18" s="40"/>
      <c r="J18" s="40"/>
      <c r="K18" s="40"/>
      <c r="L18" s="40"/>
      <c r="M18" s="40"/>
      <c r="N18" s="12"/>
    </row>
    <row r="19" spans="1:16" s="11" customFormat="1" ht="7.5" hidden="1" customHeight="1" x14ac:dyDescent="0.25">
      <c r="A19" s="75"/>
      <c r="B19" s="75"/>
      <c r="C19" s="14"/>
      <c r="D19" s="14"/>
      <c r="E19" s="14"/>
      <c r="F19" s="14"/>
      <c r="G19" s="14"/>
      <c r="H19" s="14"/>
      <c r="I19" s="14"/>
      <c r="J19" s="14"/>
      <c r="K19" s="14"/>
      <c r="L19" s="14"/>
      <c r="M19" s="14"/>
      <c r="N19" s="12"/>
    </row>
    <row r="20" spans="1:16" s="18" customFormat="1" ht="13.8" thickBot="1" x14ac:dyDescent="0.3">
      <c r="A20" s="379" t="s">
        <v>84</v>
      </c>
      <c r="B20" s="380"/>
      <c r="C20" s="72"/>
      <c r="D20" s="71"/>
      <c r="E20" s="71"/>
      <c r="F20" s="71"/>
      <c r="G20" s="71"/>
      <c r="H20" s="71"/>
      <c r="I20" s="71"/>
      <c r="J20" s="71"/>
      <c r="K20" s="71"/>
      <c r="L20" s="71"/>
      <c r="M20" s="71"/>
      <c r="N20" s="73"/>
    </row>
    <row r="21" spans="1:16" s="18" customFormat="1" ht="9.6" x14ac:dyDescent="0.25">
      <c r="A21" s="76" t="s">
        <v>85</v>
      </c>
      <c r="B21" s="77" t="s">
        <v>86</v>
      </c>
      <c r="C21" s="57"/>
      <c r="D21" s="57"/>
      <c r="E21" s="57"/>
      <c r="F21" s="57"/>
      <c r="G21" s="57"/>
      <c r="H21" s="57"/>
      <c r="I21" s="57"/>
      <c r="J21" s="57"/>
      <c r="K21" s="57"/>
      <c r="L21" s="57"/>
      <c r="M21" s="57"/>
      <c r="N21" s="57"/>
      <c r="P21" s="78" t="s">
        <v>133</v>
      </c>
    </row>
    <row r="22" spans="1:16" s="18" customFormat="1" ht="19.5" customHeight="1" x14ac:dyDescent="0.25">
      <c r="A22" s="79" t="s">
        <v>235</v>
      </c>
      <c r="B22" s="80" t="s">
        <v>236</v>
      </c>
      <c r="C22" s="60"/>
      <c r="D22" s="60"/>
      <c r="E22" s="60"/>
      <c r="F22" s="60"/>
      <c r="G22" s="60"/>
      <c r="H22" s="60"/>
      <c r="I22" s="60"/>
      <c r="J22" s="60"/>
      <c r="K22" s="60"/>
      <c r="L22" s="60"/>
      <c r="M22" s="61"/>
      <c r="N22" s="57"/>
      <c r="P22" s="81" t="str">
        <f t="shared" ref="P22:P29" si="0">LEFT(B22,1)&amp;" "&amp;A22</f>
        <v xml:space="preserve">T Lisztmajer </v>
      </c>
    </row>
    <row r="23" spans="1:16" s="18" customFormat="1" ht="19.5" customHeight="1" x14ac:dyDescent="0.25">
      <c r="A23" s="79" t="s">
        <v>235</v>
      </c>
      <c r="B23" s="80" t="s">
        <v>237</v>
      </c>
      <c r="C23" s="60"/>
      <c r="D23" s="60"/>
      <c r="E23" s="60"/>
      <c r="F23" s="60"/>
      <c r="G23" s="60"/>
      <c r="H23" s="60"/>
      <c r="I23" s="60"/>
      <c r="J23" s="60"/>
      <c r="K23" s="60"/>
      <c r="L23" s="60"/>
      <c r="M23" s="61"/>
      <c r="N23" s="57"/>
      <c r="P23" s="81" t="str">
        <f t="shared" si="0"/>
        <v xml:space="preserve">P Lisztmajer </v>
      </c>
    </row>
    <row r="24" spans="1:16" s="18" customFormat="1" ht="19.5" customHeight="1" x14ac:dyDescent="0.25">
      <c r="A24" s="79" t="s">
        <v>238</v>
      </c>
      <c r="B24" s="80" t="s">
        <v>239</v>
      </c>
      <c r="C24" s="60"/>
      <c r="D24" s="60"/>
      <c r="E24" s="60"/>
      <c r="F24" s="60"/>
      <c r="G24" s="60"/>
      <c r="H24" s="60"/>
      <c r="I24" s="60"/>
      <c r="J24" s="60"/>
      <c r="K24" s="60"/>
      <c r="L24" s="60"/>
      <c r="M24" s="61"/>
      <c r="N24" s="57"/>
      <c r="P24" s="81" t="str">
        <f t="shared" si="0"/>
        <v xml:space="preserve">N Németh </v>
      </c>
    </row>
    <row r="25" spans="1:16" s="2" customFormat="1" ht="19.5" customHeight="1" x14ac:dyDescent="0.25">
      <c r="A25" s="79" t="s">
        <v>240</v>
      </c>
      <c r="B25" s="80" t="s">
        <v>241</v>
      </c>
      <c r="C25" s="60"/>
      <c r="D25" s="60"/>
      <c r="E25" s="60"/>
      <c r="F25" s="60"/>
      <c r="G25" s="60"/>
      <c r="H25" s="60"/>
      <c r="I25" s="60"/>
      <c r="J25" s="60"/>
      <c r="K25" s="60"/>
      <c r="L25" s="60"/>
      <c r="M25" s="61"/>
      <c r="N25" s="57"/>
      <c r="P25" s="81" t="str">
        <f t="shared" si="0"/>
        <v xml:space="preserve">D Gerzsei </v>
      </c>
    </row>
    <row r="26" spans="1:16" s="2" customFormat="1" ht="19.5" customHeight="1" x14ac:dyDescent="0.25">
      <c r="A26" s="79" t="s">
        <v>242</v>
      </c>
      <c r="B26" s="80" t="s">
        <v>243</v>
      </c>
      <c r="C26" s="60"/>
      <c r="D26" s="60"/>
      <c r="E26" s="60"/>
      <c r="F26" s="60"/>
      <c r="G26" s="60"/>
      <c r="H26" s="60"/>
      <c r="I26" s="60"/>
      <c r="J26" s="60"/>
      <c r="K26" s="60"/>
      <c r="L26" s="60"/>
      <c r="M26" s="61"/>
      <c r="N26" s="57"/>
      <c r="P26" s="81" t="str">
        <f t="shared" si="0"/>
        <v>G Rosta</v>
      </c>
    </row>
    <row r="27" spans="1:16" s="2" customFormat="1" ht="19.5" customHeight="1" x14ac:dyDescent="0.25">
      <c r="A27" s="79" t="s">
        <v>244</v>
      </c>
      <c r="B27" s="80" t="s">
        <v>245</v>
      </c>
      <c r="C27" s="60"/>
      <c r="D27" s="60"/>
      <c r="E27" s="60"/>
      <c r="F27" s="60"/>
      <c r="G27" s="60"/>
      <c r="H27" s="60"/>
      <c r="I27" s="60"/>
      <c r="J27" s="60"/>
      <c r="K27" s="60"/>
      <c r="L27" s="60"/>
      <c r="M27" s="61"/>
      <c r="N27" s="57"/>
      <c r="P27" s="81" t="str">
        <f t="shared" si="0"/>
        <v>A Korpácsi</v>
      </c>
    </row>
    <row r="28" spans="1:16" s="2" customFormat="1" ht="19.5" customHeight="1" x14ac:dyDescent="0.25">
      <c r="A28" s="79" t="s">
        <v>246</v>
      </c>
      <c r="B28" s="80" t="s">
        <v>247</v>
      </c>
      <c r="C28" s="60"/>
      <c r="D28" s="60"/>
      <c r="E28" s="60"/>
      <c r="F28" s="60"/>
      <c r="G28" s="60"/>
      <c r="H28" s="60"/>
      <c r="I28" s="60"/>
      <c r="J28" s="60"/>
      <c r="K28" s="60"/>
      <c r="L28" s="60"/>
      <c r="M28" s="61"/>
      <c r="N28" s="57"/>
      <c r="P28" s="81" t="str">
        <f t="shared" si="0"/>
        <v xml:space="preserve">L Gáspár </v>
      </c>
    </row>
    <row r="29" spans="1:16" s="2" customFormat="1" ht="19.5" customHeight="1" thickBot="1" x14ac:dyDescent="0.3">
      <c r="A29" s="82"/>
      <c r="B29" s="83"/>
      <c r="C29" s="60"/>
      <c r="D29" s="60"/>
      <c r="E29" s="60"/>
      <c r="F29" s="60"/>
      <c r="G29" s="60"/>
      <c r="H29" s="60"/>
      <c r="I29" s="60"/>
      <c r="J29" s="60"/>
      <c r="K29" s="60"/>
      <c r="L29" s="60"/>
      <c r="M29" s="61"/>
      <c r="N29" s="57"/>
      <c r="P29" s="81" t="str">
        <f t="shared" si="0"/>
        <v xml:space="preserve"> </v>
      </c>
    </row>
    <row r="30" spans="1:16" ht="13.8" thickBot="1" x14ac:dyDescent="0.3">
      <c r="A30" s="37"/>
      <c r="B30" s="37"/>
      <c r="C30" s="37"/>
      <c r="D30" s="37"/>
      <c r="E30" s="37"/>
      <c r="F30" s="37"/>
      <c r="G30" s="37"/>
      <c r="H30" s="37"/>
      <c r="I30" s="37"/>
      <c r="J30" s="37"/>
      <c r="K30" s="37"/>
      <c r="L30" s="37"/>
      <c r="M30" s="37"/>
      <c r="N30" s="84"/>
      <c r="P30" s="85" t="s">
        <v>134</v>
      </c>
    </row>
    <row r="31" spans="1:16" x14ac:dyDescent="0.25">
      <c r="A31" s="37"/>
      <c r="B31" s="37"/>
      <c r="C31" s="37"/>
      <c r="D31" s="37"/>
      <c r="E31" s="37"/>
      <c r="F31" s="37"/>
      <c r="G31" s="37"/>
      <c r="H31" s="37"/>
      <c r="I31" s="37"/>
      <c r="J31" s="37"/>
      <c r="K31" s="37"/>
      <c r="L31" s="37"/>
      <c r="M31" s="37"/>
      <c r="N31" s="84"/>
    </row>
    <row r="32" spans="1:16" x14ac:dyDescent="0.25">
      <c r="A32" s="37"/>
      <c r="B32" s="37"/>
      <c r="C32" s="37"/>
      <c r="D32" s="37"/>
      <c r="E32" s="37"/>
      <c r="F32" s="37"/>
      <c r="G32" s="37"/>
      <c r="H32" s="37"/>
      <c r="I32" s="37"/>
      <c r="J32" s="37"/>
      <c r="K32" s="37"/>
      <c r="L32" s="37"/>
      <c r="M32" s="37"/>
      <c r="N32" s="84"/>
    </row>
    <row r="33" spans="1:14" x14ac:dyDescent="0.25">
      <c r="A33" s="37"/>
      <c r="B33" s="37"/>
      <c r="C33" s="37"/>
      <c r="D33" s="37"/>
      <c r="E33" s="37"/>
      <c r="F33" s="37"/>
      <c r="G33" s="37"/>
      <c r="H33" s="37"/>
      <c r="I33" s="37"/>
      <c r="J33" s="37"/>
      <c r="K33" s="37"/>
      <c r="L33" s="37"/>
      <c r="M33" s="37"/>
      <c r="N33" s="84"/>
    </row>
    <row r="34" spans="1:14" x14ac:dyDescent="0.25">
      <c r="A34" s="37"/>
      <c r="B34" s="37"/>
      <c r="C34" s="37"/>
      <c r="D34" s="37"/>
      <c r="E34" s="37"/>
      <c r="F34" s="37"/>
      <c r="G34" s="37"/>
      <c r="H34" s="37"/>
      <c r="I34" s="37"/>
      <c r="J34" s="37"/>
      <c r="K34" s="37"/>
      <c r="L34" s="37"/>
      <c r="M34" s="37"/>
      <c r="N34" s="84"/>
    </row>
    <row r="35" spans="1:14" x14ac:dyDescent="0.25">
      <c r="A35" s="37"/>
      <c r="B35" s="37"/>
      <c r="C35" s="37"/>
      <c r="D35" s="37"/>
      <c r="E35" s="37"/>
      <c r="F35" s="37"/>
      <c r="G35" s="37"/>
      <c r="H35" s="37"/>
      <c r="I35" s="37"/>
      <c r="J35" s="37"/>
      <c r="K35" s="37"/>
      <c r="L35" s="37"/>
      <c r="M35" s="37"/>
      <c r="N35" s="84"/>
    </row>
    <row r="36" spans="1:14" x14ac:dyDescent="0.25">
      <c r="A36" s="37"/>
      <c r="B36" s="37"/>
      <c r="C36" s="37"/>
      <c r="D36" s="37"/>
      <c r="E36" s="37"/>
      <c r="F36" s="37"/>
      <c r="G36" s="37"/>
      <c r="H36" s="37"/>
      <c r="I36" s="37"/>
      <c r="J36" s="37"/>
      <c r="K36" s="37"/>
      <c r="L36" s="37"/>
      <c r="M36" s="37"/>
      <c r="N36" s="84"/>
    </row>
    <row r="37" spans="1:14" x14ac:dyDescent="0.25">
      <c r="A37" s="37"/>
      <c r="B37" s="37"/>
      <c r="C37" s="37"/>
      <c r="D37" s="37"/>
      <c r="E37" s="37"/>
      <c r="F37" s="37"/>
      <c r="G37" s="37"/>
      <c r="H37" s="37"/>
      <c r="I37" s="37"/>
      <c r="J37" s="37"/>
      <c r="K37" s="37"/>
      <c r="L37" s="37"/>
      <c r="M37" s="37"/>
      <c r="N37" s="84"/>
    </row>
    <row r="38" spans="1:14" x14ac:dyDescent="0.25">
      <c r="A38" s="37"/>
      <c r="B38" s="37"/>
      <c r="C38" s="37"/>
      <c r="D38" s="37"/>
      <c r="E38" s="37"/>
      <c r="F38" s="37"/>
      <c r="G38" s="37"/>
      <c r="H38" s="37"/>
      <c r="I38" s="37"/>
      <c r="J38" s="37"/>
      <c r="K38" s="37"/>
      <c r="L38" s="37"/>
      <c r="M38" s="37"/>
      <c r="N38" s="84"/>
    </row>
    <row r="39" spans="1:14" x14ac:dyDescent="0.25">
      <c r="A39" s="37"/>
      <c r="B39" s="37"/>
      <c r="C39" s="37"/>
      <c r="D39" s="37"/>
      <c r="E39" s="37"/>
      <c r="F39" s="37"/>
      <c r="G39" s="37"/>
      <c r="H39" s="37"/>
      <c r="I39" s="37"/>
      <c r="J39" s="37"/>
      <c r="K39" s="37"/>
      <c r="L39" s="37"/>
      <c r="M39" s="37"/>
      <c r="N39" s="84"/>
    </row>
    <row r="40" spans="1:14" x14ac:dyDescent="0.25">
      <c r="A40" s="37"/>
      <c r="B40" s="37"/>
      <c r="C40" s="37"/>
      <c r="D40" s="37"/>
      <c r="E40" s="37"/>
      <c r="F40" s="37"/>
      <c r="G40" s="37"/>
      <c r="H40" s="37"/>
      <c r="I40" s="37"/>
      <c r="J40" s="37"/>
      <c r="K40" s="37"/>
      <c r="L40" s="37"/>
      <c r="M40" s="37"/>
      <c r="N40" s="84"/>
    </row>
    <row r="41" spans="1:14" x14ac:dyDescent="0.25">
      <c r="A41" s="37"/>
      <c r="B41" s="37"/>
      <c r="C41" s="37"/>
      <c r="D41" s="37"/>
      <c r="E41" s="37"/>
      <c r="F41" s="37"/>
      <c r="G41" s="37"/>
      <c r="H41" s="37"/>
      <c r="I41" s="37"/>
      <c r="J41" s="37"/>
      <c r="K41" s="37"/>
      <c r="L41" s="37"/>
      <c r="M41" s="37"/>
      <c r="N41" s="84"/>
    </row>
    <row r="42" spans="1:14" x14ac:dyDescent="0.25">
      <c r="A42" s="37"/>
      <c r="B42" s="37"/>
      <c r="C42" s="37"/>
      <c r="D42" s="37"/>
      <c r="E42" s="37"/>
      <c r="F42" s="37"/>
      <c r="G42" s="37"/>
      <c r="H42" s="37"/>
      <c r="I42" s="37"/>
      <c r="J42" s="37"/>
      <c r="K42" s="37"/>
      <c r="L42" s="37"/>
      <c r="M42" s="37"/>
      <c r="N42" s="84"/>
    </row>
  </sheetData>
  <mergeCells count="1">
    <mergeCell ref="A6:B6"/>
  </mergeCells>
  <phoneticPr fontId="72" type="noConversion"/>
  <printOptions horizontalCentered="1"/>
  <pageMargins left="0.35" right="0.35" top="0.39" bottom="0.39" header="0" footer="0"/>
  <pageSetup paperSize="9" orientation="portrait" horizontalDpi="200" verticalDpi="2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38928" r:id="rId3" name="Label 16">
              <controlPr defaultSize="0" autoFill="0" autoPict="0">
                <anchor moveWithCells="1" sizeWithCells="1">
                  <from>
                    <xdr:col>0</xdr:col>
                    <xdr:colOff>22860</xdr:colOff>
                    <xdr:row>29</xdr:row>
                    <xdr:rowOff>0</xdr:rowOff>
                  </from>
                  <to>
                    <xdr:col>13</xdr:col>
                    <xdr:colOff>495300</xdr:colOff>
                    <xdr:row>29</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FD595-BBAB-4839-A8F7-A519EF01C826}">
  <sheetPr codeName="Sheet137">
    <tabColor indexed="11"/>
    <pageSetUpPr fitToPage="1"/>
  </sheetPr>
  <dimension ref="A1:AO57"/>
  <sheetViews>
    <sheetView showGridLines="0" showZeros="0" workbookViewId="0">
      <selection activeCell="F40" sqref="F40"/>
    </sheetView>
  </sheetViews>
  <sheetFormatPr defaultRowHeight="13.2" x14ac:dyDescent="0.25"/>
  <cols>
    <col min="1" max="2" width="3.33203125" customWidth="1"/>
    <col min="3" max="4" width="4.6640625" customWidth="1"/>
    <col min="5" max="5" width="4.33203125" customWidth="1"/>
    <col min="6" max="6" width="12.6640625" customWidth="1"/>
    <col min="7" max="7" width="2.6640625" customWidth="1"/>
    <col min="8" max="8" width="7.6640625" customWidth="1"/>
    <col min="9" max="9" width="5.88671875" customWidth="1"/>
    <col min="10" max="10" width="1.6640625" style="134" customWidth="1"/>
    <col min="11" max="11" width="10.6640625" customWidth="1"/>
    <col min="12" max="12" width="1.6640625" style="134" customWidth="1"/>
    <col min="13" max="13" width="10.6640625" customWidth="1"/>
    <col min="14" max="14" width="1.6640625" style="135" customWidth="1"/>
    <col min="15" max="15" width="10.6640625" customWidth="1"/>
    <col min="16" max="16" width="1.6640625" style="134" customWidth="1"/>
    <col min="17" max="17" width="10.6640625" customWidth="1"/>
    <col min="18" max="18" width="1.6640625" style="135" customWidth="1"/>
    <col min="19" max="19" width="9.109375" hidden="1" customWidth="1"/>
    <col min="20" max="20" width="8.6640625" customWidth="1"/>
    <col min="21" max="21" width="9.109375" hidden="1" customWidth="1"/>
    <col min="25" max="34" width="9.109375" hidden="1" customWidth="1"/>
    <col min="35" max="37" width="9.109375" style="660" customWidth="1"/>
  </cols>
  <sheetData>
    <row r="1" spans="1:37" s="136" customFormat="1" ht="21.75" customHeight="1" x14ac:dyDescent="0.25">
      <c r="A1" s="93" t="str">
        <f>Altalanos!$A$6</f>
        <v xml:space="preserve">Diákolimpia Tolna megye - Paks </v>
      </c>
      <c r="B1" s="93"/>
      <c r="C1" s="139"/>
      <c r="D1" s="139"/>
      <c r="E1" s="139"/>
      <c r="F1" s="139"/>
      <c r="G1" s="139"/>
      <c r="H1" s="93"/>
      <c r="I1" s="381"/>
      <c r="J1" s="140"/>
      <c r="K1" s="443" t="s">
        <v>123</v>
      </c>
      <c r="L1" s="120"/>
      <c r="M1" s="94"/>
      <c r="N1" s="140"/>
      <c r="O1" s="140" t="s">
        <v>3</v>
      </c>
      <c r="P1" s="140"/>
      <c r="Q1" s="139"/>
      <c r="R1" s="140"/>
      <c r="Y1" s="565"/>
      <c r="Z1" s="565"/>
      <c r="AA1" s="565"/>
      <c r="AB1" s="674" t="e">
        <f>IF($Y$5=1,CONCATENATE(VLOOKUP($Y$3,$AA$2:$AH$14,2)),CONCATENATE(VLOOKUP($Y$3,$AA$16:$AH$25,2)))</f>
        <v>#N/A</v>
      </c>
      <c r="AC1" s="674" t="e">
        <f>IF($Y$5=1,CONCATENATE(VLOOKUP($Y$3,$AA$2:$AH$14,3)),CONCATENATE(VLOOKUP($Y$3,$AA$16:$AH$25,3)))</f>
        <v>#N/A</v>
      </c>
      <c r="AD1" s="674" t="e">
        <f>IF($Y$5=1,CONCATENATE(VLOOKUP($Y$3,$AA$2:$AH$14,4)),CONCATENATE(VLOOKUP($Y$3,$AA$16:$AH$25,4)))</f>
        <v>#N/A</v>
      </c>
      <c r="AE1" s="674" t="e">
        <f>IF($Y$5=1,CONCATENATE(VLOOKUP($Y$3,$AA$2:$AH$14,5)),CONCATENATE(VLOOKUP($Y$3,$AA$16:$AH$25,5)))</f>
        <v>#N/A</v>
      </c>
      <c r="AF1" s="674" t="e">
        <f>IF($Y$5=1,CONCATENATE(VLOOKUP($Y$3,$AA$2:$AH$14,6)),CONCATENATE(VLOOKUP($Y$3,$AA$16:$AH$25,6)))</f>
        <v>#N/A</v>
      </c>
      <c r="AG1" s="674" t="e">
        <f>IF($Y$5=1,CONCATENATE(VLOOKUP($Y$3,$AA$2:$AH$14,7)),CONCATENATE(VLOOKUP($Y$3,$AA$16:$AH$25,7)))</f>
        <v>#N/A</v>
      </c>
      <c r="AH1" s="674" t="e">
        <f>IF($Y$5=1,CONCATENATE(VLOOKUP($Y$3,$AA$2:$AH$14,8)),CONCATENATE(VLOOKUP($Y$3,$AA$16:$AH$25,8)))</f>
        <v>#N/A</v>
      </c>
      <c r="AI1" s="682"/>
      <c r="AJ1" s="682"/>
      <c r="AK1" s="682"/>
    </row>
    <row r="2" spans="1:37" s="108" customFormat="1" x14ac:dyDescent="0.25">
      <c r="A2" s="478" t="s">
        <v>122</v>
      </c>
      <c r="B2" s="96"/>
      <c r="C2" s="96"/>
      <c r="D2" s="96"/>
      <c r="E2" s="96">
        <f>Altalanos!$A$8</f>
        <v>0</v>
      </c>
      <c r="F2" s="96"/>
      <c r="G2" s="141"/>
      <c r="H2" s="110"/>
      <c r="I2" s="110"/>
      <c r="J2" s="142"/>
      <c r="K2" s="120"/>
      <c r="L2" s="120"/>
      <c r="M2" s="120"/>
      <c r="N2" s="142"/>
      <c r="O2" s="110"/>
      <c r="P2" s="142"/>
      <c r="Q2" s="110"/>
      <c r="R2" s="142"/>
      <c r="Y2" s="662"/>
      <c r="Z2" s="661"/>
      <c r="AA2" s="686" t="s">
        <v>164</v>
      </c>
      <c r="AB2" s="687">
        <v>300</v>
      </c>
      <c r="AC2" s="687">
        <v>250</v>
      </c>
      <c r="AD2" s="687">
        <v>200</v>
      </c>
      <c r="AE2" s="687">
        <v>150</v>
      </c>
      <c r="AF2" s="687">
        <v>120</v>
      </c>
      <c r="AG2" s="687">
        <v>90</v>
      </c>
      <c r="AH2" s="687">
        <v>40</v>
      </c>
      <c r="AI2" s="660"/>
      <c r="AJ2" s="660"/>
      <c r="AK2" s="660"/>
    </row>
    <row r="3" spans="1:37" s="19" customFormat="1" ht="11.25" customHeight="1" x14ac:dyDescent="0.25">
      <c r="A3" s="55" t="s">
        <v>82</v>
      </c>
      <c r="B3" s="55"/>
      <c r="C3" s="55"/>
      <c r="D3" s="55"/>
      <c r="E3" s="55"/>
      <c r="F3" s="55"/>
      <c r="G3" s="55" t="s">
        <v>79</v>
      </c>
      <c r="H3" s="55"/>
      <c r="I3" s="55"/>
      <c r="J3" s="144"/>
      <c r="K3" s="55" t="s">
        <v>87</v>
      </c>
      <c r="L3" s="144"/>
      <c r="M3" s="55"/>
      <c r="N3" s="144"/>
      <c r="O3" s="55"/>
      <c r="P3" s="144"/>
      <c r="Q3" s="55"/>
      <c r="R3" s="56" t="s">
        <v>88</v>
      </c>
      <c r="Y3" s="661" t="str">
        <f>IF(K4="OB","A",IF(K4="IX","W",IF(K4="","",K4)))</f>
        <v/>
      </c>
      <c r="Z3" s="661"/>
      <c r="AA3" s="686" t="s">
        <v>165</v>
      </c>
      <c r="AB3" s="687">
        <v>280</v>
      </c>
      <c r="AC3" s="687">
        <v>230</v>
      </c>
      <c r="AD3" s="687">
        <v>180</v>
      </c>
      <c r="AE3" s="687">
        <v>140</v>
      </c>
      <c r="AF3" s="687">
        <v>80</v>
      </c>
      <c r="AG3" s="687">
        <v>0</v>
      </c>
      <c r="AH3" s="687">
        <v>0</v>
      </c>
      <c r="AI3" s="660"/>
      <c r="AJ3" s="660"/>
      <c r="AK3" s="660"/>
    </row>
    <row r="4" spans="1:37" s="31" customFormat="1" ht="11.25" customHeight="1" thickBot="1" x14ac:dyDescent="0.3">
      <c r="A4" s="821" t="str">
        <f>Altalanos!$A$10</f>
        <v>2025.04.28-29</v>
      </c>
      <c r="B4" s="821"/>
      <c r="C4" s="821"/>
      <c r="D4" s="437"/>
      <c r="E4" s="146"/>
      <c r="F4" s="146"/>
      <c r="G4" s="146" t="str">
        <f>Altalanos!$C$10</f>
        <v>Paks</v>
      </c>
      <c r="H4" s="100"/>
      <c r="I4" s="146"/>
      <c r="J4" s="147"/>
      <c r="K4" s="148"/>
      <c r="L4" s="147"/>
      <c r="M4" s="149"/>
      <c r="N4" s="147"/>
      <c r="O4" s="146"/>
      <c r="P4" s="147"/>
      <c r="Q4" s="146"/>
      <c r="R4" s="89" t="str">
        <f>Altalanos!$E$10</f>
        <v>Lakatosné Klopcsik Diana</v>
      </c>
      <c r="Y4" s="661"/>
      <c r="Z4" s="661"/>
      <c r="AA4" s="686" t="s">
        <v>194</v>
      </c>
      <c r="AB4" s="687">
        <v>250</v>
      </c>
      <c r="AC4" s="687">
        <v>200</v>
      </c>
      <c r="AD4" s="687">
        <v>150</v>
      </c>
      <c r="AE4" s="687">
        <v>120</v>
      </c>
      <c r="AF4" s="687">
        <v>90</v>
      </c>
      <c r="AG4" s="687">
        <v>60</v>
      </c>
      <c r="AH4" s="687">
        <v>25</v>
      </c>
      <c r="AI4" s="660"/>
      <c r="AJ4" s="660"/>
      <c r="AK4" s="660"/>
    </row>
    <row r="5" spans="1:37" s="19" customFormat="1" x14ac:dyDescent="0.25">
      <c r="A5" s="150"/>
      <c r="B5" s="151" t="s">
        <v>4</v>
      </c>
      <c r="C5" s="464" t="s">
        <v>105</v>
      </c>
      <c r="D5" s="151" t="s">
        <v>104</v>
      </c>
      <c r="E5" s="151" t="s">
        <v>101</v>
      </c>
      <c r="F5" s="152" t="s">
        <v>85</v>
      </c>
      <c r="G5" s="152" t="s">
        <v>86</v>
      </c>
      <c r="H5" s="152"/>
      <c r="I5" s="152" t="s">
        <v>90</v>
      </c>
      <c r="J5" s="152"/>
      <c r="K5" s="151" t="s">
        <v>102</v>
      </c>
      <c r="L5" s="153"/>
      <c r="M5" s="151" t="s">
        <v>130</v>
      </c>
      <c r="N5" s="153"/>
      <c r="O5" s="151" t="s">
        <v>129</v>
      </c>
      <c r="P5" s="153"/>
      <c r="Q5" s="151" t="s">
        <v>128</v>
      </c>
      <c r="R5" s="154"/>
      <c r="Y5" s="661">
        <f>IF(OR(Altalanos!$A$8="F1",Altalanos!$A$8="F2",Altalanos!$A$8="N1",Altalanos!$A$8="N2"),1,2)</f>
        <v>2</v>
      </c>
      <c r="Z5" s="661"/>
      <c r="AA5" s="686" t="s">
        <v>195</v>
      </c>
      <c r="AB5" s="687">
        <v>200</v>
      </c>
      <c r="AC5" s="687">
        <v>150</v>
      </c>
      <c r="AD5" s="687">
        <v>120</v>
      </c>
      <c r="AE5" s="687">
        <v>90</v>
      </c>
      <c r="AF5" s="687">
        <v>60</v>
      </c>
      <c r="AG5" s="687">
        <v>40</v>
      </c>
      <c r="AH5" s="687">
        <v>15</v>
      </c>
      <c r="AI5" s="660"/>
      <c r="AJ5" s="660"/>
      <c r="AK5" s="660"/>
    </row>
    <row r="6" spans="1:37" s="19" customFormat="1" ht="11.1" customHeight="1" thickBot="1" x14ac:dyDescent="0.3">
      <c r="A6" s="155"/>
      <c r="B6" s="667"/>
      <c r="C6" s="667"/>
      <c r="D6" s="667"/>
      <c r="E6" s="667"/>
      <c r="F6" s="666" t="str">
        <f>IF(Y3="","",CONCATENATE(AH1," / ",VLOOKUP(Y3,AB1:AH1,5)," pont"))</f>
        <v/>
      </c>
      <c r="G6" s="668"/>
      <c r="H6" s="669"/>
      <c r="I6" s="668"/>
      <c r="J6" s="670"/>
      <c r="K6" s="667" t="str">
        <f>IF(Y3="","",CONCATENATE(VLOOKUP(Y3,AB1:AH1,4)," pont"))</f>
        <v/>
      </c>
      <c r="L6" s="670"/>
      <c r="M6" s="667" t="str">
        <f>IF(Y3="","",CONCATENATE(VLOOKUP(Y3,AB1:AH1,3)," pont"))</f>
        <v/>
      </c>
      <c r="N6" s="670"/>
      <c r="O6" s="667" t="str">
        <f>IF(Y3="","",CONCATENATE(VLOOKUP(Y3,AB1:AH1,2)," pont"))</f>
        <v/>
      </c>
      <c r="P6" s="670"/>
      <c r="Q6" s="667" t="str">
        <f>IF(Y3="","",CONCATENATE(VLOOKUP(Y3,AB1:AH1,1)," pont"))</f>
        <v/>
      </c>
      <c r="R6" s="671"/>
      <c r="Y6" s="661"/>
      <c r="Z6" s="661"/>
      <c r="AA6" s="686" t="s">
        <v>196</v>
      </c>
      <c r="AB6" s="687">
        <v>150</v>
      </c>
      <c r="AC6" s="687">
        <v>120</v>
      </c>
      <c r="AD6" s="687">
        <v>90</v>
      </c>
      <c r="AE6" s="687">
        <v>60</v>
      </c>
      <c r="AF6" s="687">
        <v>40</v>
      </c>
      <c r="AG6" s="687">
        <v>25</v>
      </c>
      <c r="AH6" s="687">
        <v>10</v>
      </c>
      <c r="AI6" s="660"/>
      <c r="AJ6" s="660"/>
      <c r="AK6" s="660"/>
    </row>
    <row r="7" spans="1:37" s="38" customFormat="1" ht="12.9" customHeight="1" x14ac:dyDescent="0.25">
      <c r="A7" s="162">
        <v>1</v>
      </c>
      <c r="B7" s="395" t="str">
        <f>IF($E7="","",VLOOKUP($E7,#REF!,14))</f>
        <v/>
      </c>
      <c r="C7" s="451" t="str">
        <f>IF($E7="","",VLOOKUP($E7,#REF!,15))</f>
        <v/>
      </c>
      <c r="D7" s="451" t="str">
        <f>IF($E7="","",VLOOKUP($E7,#REF!,5))</f>
        <v/>
      </c>
      <c r="E7" s="164"/>
      <c r="F7" s="165" t="s">
        <v>332</v>
      </c>
      <c r="G7" s="165" t="s">
        <v>333</v>
      </c>
      <c r="H7" s="165"/>
      <c r="I7" s="165" t="str">
        <f>IF($E7="","",VLOOKUP($E7,#REF!,4))</f>
        <v/>
      </c>
      <c r="J7" s="167"/>
      <c r="K7" s="166"/>
      <c r="L7" s="166"/>
      <c r="M7" s="166"/>
      <c r="N7" s="166"/>
      <c r="O7" s="169"/>
      <c r="P7" s="171"/>
      <c r="Q7" s="172"/>
      <c r="R7" s="173"/>
      <c r="S7" s="174"/>
      <c r="U7" s="175" t="str">
        <f>Birók!P21</f>
        <v>Bíró</v>
      </c>
      <c r="Y7" s="661"/>
      <c r="Z7" s="661"/>
      <c r="AA7" s="686" t="s">
        <v>197</v>
      </c>
      <c r="AB7" s="687">
        <v>120</v>
      </c>
      <c r="AC7" s="687">
        <v>90</v>
      </c>
      <c r="AD7" s="687">
        <v>60</v>
      </c>
      <c r="AE7" s="687">
        <v>40</v>
      </c>
      <c r="AF7" s="687">
        <v>25</v>
      </c>
      <c r="AG7" s="687">
        <v>10</v>
      </c>
      <c r="AH7" s="687">
        <v>5</v>
      </c>
      <c r="AI7" s="660"/>
      <c r="AJ7" s="660"/>
      <c r="AK7" s="660"/>
    </row>
    <row r="8" spans="1:37" s="38" customFormat="1" ht="12.9" customHeight="1" x14ac:dyDescent="0.25">
      <c r="A8" s="176"/>
      <c r="B8" s="465"/>
      <c r="C8" s="461"/>
      <c r="D8" s="461"/>
      <c r="E8" s="177"/>
      <c r="F8" s="178"/>
      <c r="G8" s="178"/>
      <c r="H8" s="179"/>
      <c r="I8" s="734" t="s">
        <v>0</v>
      </c>
      <c r="J8" s="181"/>
      <c r="K8" s="182" t="str">
        <f>UPPER(IF(OR(J8="a",J8="as"),F7,IF(OR(J8="b",J8="bs"),F9,)))</f>
        <v/>
      </c>
      <c r="L8" s="182"/>
      <c r="M8" s="166"/>
      <c r="N8" s="166"/>
      <c r="O8" s="169"/>
      <c r="P8" s="171"/>
      <c r="Q8" s="172"/>
      <c r="R8" s="173"/>
      <c r="S8" s="174"/>
      <c r="U8" s="183" t="str">
        <f>Birók!P22</f>
        <v xml:space="preserve">T Lisztmajer </v>
      </c>
      <c r="Y8" s="661"/>
      <c r="Z8" s="661"/>
      <c r="AA8" s="686" t="s">
        <v>198</v>
      </c>
      <c r="AB8" s="687">
        <v>90</v>
      </c>
      <c r="AC8" s="687">
        <v>60</v>
      </c>
      <c r="AD8" s="687">
        <v>40</v>
      </c>
      <c r="AE8" s="687">
        <v>25</v>
      </c>
      <c r="AF8" s="687">
        <v>10</v>
      </c>
      <c r="AG8" s="687">
        <v>5</v>
      </c>
      <c r="AH8" s="687">
        <v>2</v>
      </c>
      <c r="AI8" s="660"/>
      <c r="AJ8" s="660"/>
      <c r="AK8" s="660"/>
    </row>
    <row r="9" spans="1:37" s="38" customFormat="1" ht="12.9" customHeight="1" x14ac:dyDescent="0.25">
      <c r="A9" s="176">
        <v>2</v>
      </c>
      <c r="B9" s="395" t="str">
        <f>IF($E9="","",VLOOKUP($E9,#REF!,14))</f>
        <v/>
      </c>
      <c r="C9" s="451" t="str">
        <f>IF($E9="","",VLOOKUP($E9,#REF!,15))</f>
        <v/>
      </c>
      <c r="D9" s="451" t="str">
        <f>IF($E9="","",VLOOKUP($E9,#REF!,5))</f>
        <v/>
      </c>
      <c r="E9" s="164"/>
      <c r="F9" s="184" t="s">
        <v>334</v>
      </c>
      <c r="G9" s="184" t="s">
        <v>335</v>
      </c>
      <c r="H9" s="184"/>
      <c r="I9" s="165" t="str">
        <f>IF($E9="","",VLOOKUP($E9,#REF!,4))</f>
        <v/>
      </c>
      <c r="J9" s="185"/>
      <c r="K9" s="166"/>
      <c r="L9" s="186"/>
      <c r="M9" s="166"/>
      <c r="N9" s="166"/>
      <c r="O9" s="169"/>
      <c r="P9" s="171"/>
      <c r="Q9" s="172"/>
      <c r="R9" s="173"/>
      <c r="S9" s="174"/>
      <c r="U9" s="183" t="str">
        <f>Birók!P23</f>
        <v xml:space="preserve">P Lisztmajer </v>
      </c>
      <c r="Y9" s="661"/>
      <c r="Z9" s="661"/>
      <c r="AA9" s="686" t="s">
        <v>199</v>
      </c>
      <c r="AB9" s="687">
        <v>60</v>
      </c>
      <c r="AC9" s="687">
        <v>40</v>
      </c>
      <c r="AD9" s="687">
        <v>25</v>
      </c>
      <c r="AE9" s="687">
        <v>10</v>
      </c>
      <c r="AF9" s="687">
        <v>5</v>
      </c>
      <c r="AG9" s="687">
        <v>2</v>
      </c>
      <c r="AH9" s="687">
        <v>1</v>
      </c>
      <c r="AI9" s="660"/>
      <c r="AJ9" s="660"/>
      <c r="AK9" s="660"/>
    </row>
    <row r="10" spans="1:37" s="38" customFormat="1" ht="12.9" customHeight="1" x14ac:dyDescent="0.25">
      <c r="A10" s="176"/>
      <c r="B10" s="465"/>
      <c r="C10" s="461"/>
      <c r="D10" s="461"/>
      <c r="E10" s="187"/>
      <c r="F10" s="178"/>
      <c r="G10" s="178"/>
      <c r="H10" s="179"/>
      <c r="I10" s="166"/>
      <c r="J10" s="188"/>
      <c r="K10" s="180" t="s">
        <v>0</v>
      </c>
      <c r="L10" s="189"/>
      <c r="M10" s="182" t="str">
        <f>UPPER(IF(OR(L10="a",L10="as"),K8,IF(OR(L10="b",L10="bs"),K12,)))</f>
        <v/>
      </c>
      <c r="N10" s="190"/>
      <c r="O10" s="191"/>
      <c r="P10" s="191"/>
      <c r="Q10" s="172"/>
      <c r="R10" s="173"/>
      <c r="S10" s="174"/>
      <c r="U10" s="183" t="str">
        <f>Birók!P24</f>
        <v xml:space="preserve">N Németh </v>
      </c>
      <c r="Y10" s="661"/>
      <c r="Z10" s="661"/>
      <c r="AA10" s="686" t="s">
        <v>200</v>
      </c>
      <c r="AB10" s="687">
        <v>40</v>
      </c>
      <c r="AC10" s="687">
        <v>25</v>
      </c>
      <c r="AD10" s="687">
        <v>15</v>
      </c>
      <c r="AE10" s="687">
        <v>7</v>
      </c>
      <c r="AF10" s="687">
        <v>4</v>
      </c>
      <c r="AG10" s="687">
        <v>1</v>
      </c>
      <c r="AH10" s="687">
        <v>0</v>
      </c>
      <c r="AI10" s="660"/>
      <c r="AJ10" s="660"/>
      <c r="AK10" s="660"/>
    </row>
    <row r="11" spans="1:37" s="38" customFormat="1" ht="12.9" customHeight="1" x14ac:dyDescent="0.25">
      <c r="A11" s="176">
        <v>3</v>
      </c>
      <c r="B11" s="395" t="str">
        <f>IF($E11="","",VLOOKUP($E11,#REF!,14))</f>
        <v/>
      </c>
      <c r="C11" s="451" t="str">
        <f>IF($E11="","",VLOOKUP($E11,#REF!,15))</f>
        <v/>
      </c>
      <c r="D11" s="451" t="str">
        <f>IF($E11="","",VLOOKUP($E11,#REF!,5))</f>
        <v/>
      </c>
      <c r="E11" s="164"/>
      <c r="F11" s="184" t="s">
        <v>336</v>
      </c>
      <c r="G11" s="184" t="s">
        <v>337</v>
      </c>
      <c r="H11" s="184"/>
      <c r="I11" s="184" t="str">
        <f>IF($E11="","",VLOOKUP($E11,#REF!,4))</f>
        <v/>
      </c>
      <c r="J11" s="167"/>
      <c r="K11" s="166"/>
      <c r="L11" s="192"/>
      <c r="M11" s="166"/>
      <c r="N11" s="193"/>
      <c r="O11" s="191"/>
      <c r="P11" s="191"/>
      <c r="Q11" s="172"/>
      <c r="R11" s="173"/>
      <c r="S11" s="174"/>
      <c r="U11" s="183" t="str">
        <f>Birók!P25</f>
        <v xml:space="preserve">D Gerzsei </v>
      </c>
      <c r="Y11" s="661"/>
      <c r="Z11" s="661"/>
      <c r="AA11" s="686" t="s">
        <v>201</v>
      </c>
      <c r="AB11" s="687">
        <v>25</v>
      </c>
      <c r="AC11" s="687">
        <v>15</v>
      </c>
      <c r="AD11" s="687">
        <v>10</v>
      </c>
      <c r="AE11" s="687">
        <v>6</v>
      </c>
      <c r="AF11" s="687">
        <v>3</v>
      </c>
      <c r="AG11" s="687">
        <v>1</v>
      </c>
      <c r="AH11" s="687">
        <v>0</v>
      </c>
      <c r="AI11" s="660"/>
      <c r="AJ11" s="660"/>
      <c r="AK11" s="660"/>
    </row>
    <row r="12" spans="1:37" s="38" customFormat="1" ht="12.9" customHeight="1" x14ac:dyDescent="0.25">
      <c r="A12" s="176"/>
      <c r="B12" s="465"/>
      <c r="C12" s="461"/>
      <c r="D12" s="461"/>
      <c r="E12" s="187"/>
      <c r="F12" s="178"/>
      <c r="G12" s="178"/>
      <c r="H12" s="179"/>
      <c r="I12" s="734" t="s">
        <v>0</v>
      </c>
      <c r="J12" s="181"/>
      <c r="K12" s="182" t="str">
        <f>UPPER(IF(OR(J12="a",J12="as"),F11,IF(OR(J12="b",J12="bs"),F13,)))</f>
        <v/>
      </c>
      <c r="L12" s="194"/>
      <c r="M12" s="166"/>
      <c r="N12" s="193"/>
      <c r="O12" s="191"/>
      <c r="P12" s="191"/>
      <c r="Q12" s="172"/>
      <c r="R12" s="173"/>
      <c r="S12" s="174"/>
      <c r="U12" s="183" t="str">
        <f>Birók!P26</f>
        <v>G Rosta</v>
      </c>
      <c r="Y12" s="661"/>
      <c r="Z12" s="661"/>
      <c r="AA12" s="686" t="s">
        <v>206</v>
      </c>
      <c r="AB12" s="687">
        <v>15</v>
      </c>
      <c r="AC12" s="687">
        <v>10</v>
      </c>
      <c r="AD12" s="687">
        <v>6</v>
      </c>
      <c r="AE12" s="687">
        <v>3</v>
      </c>
      <c r="AF12" s="687">
        <v>1</v>
      </c>
      <c r="AG12" s="687">
        <v>0</v>
      </c>
      <c r="AH12" s="687">
        <v>0</v>
      </c>
      <c r="AI12" s="660"/>
      <c r="AJ12" s="660"/>
      <c r="AK12" s="660"/>
    </row>
    <row r="13" spans="1:37" s="38" customFormat="1" ht="12.9" customHeight="1" x14ac:dyDescent="0.25">
      <c r="A13" s="176">
        <v>4</v>
      </c>
      <c r="B13" s="395" t="str">
        <f>IF($E13="","",VLOOKUP($E13,#REF!,14))</f>
        <v/>
      </c>
      <c r="C13" s="451" t="str">
        <f>IF($E13="","",VLOOKUP($E13,#REF!,15))</f>
        <v/>
      </c>
      <c r="D13" s="451" t="str">
        <f>IF($E13="","",VLOOKUP($E13,#REF!,5))</f>
        <v/>
      </c>
      <c r="E13" s="164"/>
      <c r="F13" s="184" t="s">
        <v>338</v>
      </c>
      <c r="G13" s="184" t="s">
        <v>279</v>
      </c>
      <c r="H13" s="184"/>
      <c r="I13" s="184" t="str">
        <f>IF($E13="","",VLOOKUP($E13,#REF!,4))</f>
        <v/>
      </c>
      <c r="J13" s="195"/>
      <c r="K13" s="166"/>
      <c r="L13" s="166"/>
      <c r="M13" s="166"/>
      <c r="N13" s="193"/>
      <c r="O13" s="191"/>
      <c r="P13" s="191"/>
      <c r="Q13" s="172"/>
      <c r="R13" s="173"/>
      <c r="S13" s="174"/>
      <c r="U13" s="183" t="str">
        <f>Birók!P27</f>
        <v>A Korpácsi</v>
      </c>
      <c r="Y13" s="661"/>
      <c r="Z13" s="661"/>
      <c r="AA13" s="686" t="s">
        <v>202</v>
      </c>
      <c r="AB13" s="687">
        <v>10</v>
      </c>
      <c r="AC13" s="687">
        <v>6</v>
      </c>
      <c r="AD13" s="687">
        <v>3</v>
      </c>
      <c r="AE13" s="687">
        <v>1</v>
      </c>
      <c r="AF13" s="687">
        <v>0</v>
      </c>
      <c r="AG13" s="687">
        <v>0</v>
      </c>
      <c r="AH13" s="687">
        <v>0</v>
      </c>
      <c r="AI13" s="660"/>
      <c r="AJ13" s="660"/>
      <c r="AK13" s="660"/>
    </row>
    <row r="14" spans="1:37" s="38" customFormat="1" ht="12.9" customHeight="1" x14ac:dyDescent="0.25">
      <c r="A14" s="176"/>
      <c r="B14" s="465"/>
      <c r="C14" s="461"/>
      <c r="D14" s="461"/>
      <c r="E14" s="187"/>
      <c r="F14" s="166"/>
      <c r="G14" s="166"/>
      <c r="H14" s="70"/>
      <c r="I14" s="196"/>
      <c r="J14" s="188"/>
      <c r="K14" s="166"/>
      <c r="L14" s="166"/>
      <c r="M14" s="180" t="s">
        <v>0</v>
      </c>
      <c r="N14" s="189"/>
      <c r="O14" s="182" t="str">
        <f>UPPER(IF(OR(N14="a",N14="as"),M10,IF(OR(N14="b",N14="bs"),M18,)))</f>
        <v/>
      </c>
      <c r="P14" s="190"/>
      <c r="Q14" s="172"/>
      <c r="R14" s="173"/>
      <c r="S14" s="174"/>
      <c r="U14" s="183" t="str">
        <f>Birók!P28</f>
        <v xml:space="preserve">L Gáspár </v>
      </c>
      <c r="Y14" s="661"/>
      <c r="Z14" s="661"/>
      <c r="AA14" s="686" t="s">
        <v>203</v>
      </c>
      <c r="AB14" s="687">
        <v>3</v>
      </c>
      <c r="AC14" s="687">
        <v>2</v>
      </c>
      <c r="AD14" s="687">
        <v>1</v>
      </c>
      <c r="AE14" s="687">
        <v>0</v>
      </c>
      <c r="AF14" s="687">
        <v>0</v>
      </c>
      <c r="AG14" s="687">
        <v>0</v>
      </c>
      <c r="AH14" s="687">
        <v>0</v>
      </c>
      <c r="AI14" s="660"/>
      <c r="AJ14" s="660"/>
      <c r="AK14" s="660"/>
    </row>
    <row r="15" spans="1:37" s="38" customFormat="1" ht="12.9" customHeight="1" x14ac:dyDescent="0.25">
      <c r="A15" s="162">
        <v>5</v>
      </c>
      <c r="B15" s="395" t="str">
        <f>IF($E15="","",VLOOKUP($E15,#REF!,14))</f>
        <v/>
      </c>
      <c r="C15" s="451" t="str">
        <f>IF($E15="","",VLOOKUP($E15,#REF!,15))</f>
        <v/>
      </c>
      <c r="D15" s="451" t="str">
        <f>IF($E15="","",VLOOKUP($E15,#REF!,5))</f>
        <v/>
      </c>
      <c r="E15" s="164"/>
      <c r="F15" s="165" t="s">
        <v>339</v>
      </c>
      <c r="G15" s="165" t="s">
        <v>340</v>
      </c>
      <c r="H15" s="165"/>
      <c r="I15" s="165" t="str">
        <f>IF($E15="","",VLOOKUP($E15,#REF!,4))</f>
        <v/>
      </c>
      <c r="J15" s="197"/>
      <c r="K15" s="166"/>
      <c r="L15" s="166"/>
      <c r="M15" s="166"/>
      <c r="N15" s="193"/>
      <c r="O15" s="166"/>
      <c r="P15" s="193"/>
      <c r="Q15" s="172"/>
      <c r="R15" s="173"/>
      <c r="S15" s="174"/>
      <c r="U15" s="183" t="str">
        <f>Birók!P29</f>
        <v xml:space="preserve"> </v>
      </c>
      <c r="Y15" s="661"/>
      <c r="Z15" s="661"/>
      <c r="AA15" s="686"/>
      <c r="AB15" s="686"/>
      <c r="AC15" s="686"/>
      <c r="AD15" s="686"/>
      <c r="AE15" s="686"/>
      <c r="AF15" s="686"/>
      <c r="AG15" s="686"/>
      <c r="AH15" s="686"/>
      <c r="AI15" s="660"/>
      <c r="AJ15" s="660"/>
      <c r="AK15" s="660"/>
    </row>
    <row r="16" spans="1:37" s="38" customFormat="1" ht="12.9" customHeight="1" thickBot="1" x14ac:dyDescent="0.3">
      <c r="A16" s="176"/>
      <c r="B16" s="465"/>
      <c r="C16" s="461"/>
      <c r="D16" s="461"/>
      <c r="E16" s="187"/>
      <c r="F16" s="178"/>
      <c r="G16" s="178"/>
      <c r="H16" s="179"/>
      <c r="I16" s="734" t="s">
        <v>0</v>
      </c>
      <c r="J16" s="181"/>
      <c r="K16" s="182" t="str">
        <f>UPPER(IF(OR(J16="a",J16="as"),F15,IF(OR(J16="b",J16="bs"),F17,)))</f>
        <v/>
      </c>
      <c r="L16" s="182"/>
      <c r="M16" s="166"/>
      <c r="N16" s="193"/>
      <c r="O16" s="191"/>
      <c r="P16" s="193"/>
      <c r="Q16" s="172"/>
      <c r="R16" s="173"/>
      <c r="S16" s="174"/>
      <c r="U16" s="198" t="str">
        <f>Birók!P30</f>
        <v>Egyik sem</v>
      </c>
      <c r="Y16" s="661"/>
      <c r="Z16" s="661"/>
      <c r="AA16" s="686" t="s">
        <v>164</v>
      </c>
      <c r="AB16" s="687">
        <v>150</v>
      </c>
      <c r="AC16" s="687">
        <v>120</v>
      </c>
      <c r="AD16" s="687">
        <v>90</v>
      </c>
      <c r="AE16" s="687">
        <v>60</v>
      </c>
      <c r="AF16" s="687">
        <v>40</v>
      </c>
      <c r="AG16" s="687">
        <v>25</v>
      </c>
      <c r="AH16" s="687">
        <v>15</v>
      </c>
      <c r="AI16" s="660"/>
      <c r="AJ16" s="660"/>
      <c r="AK16" s="660"/>
    </row>
    <row r="17" spans="1:41" s="38" customFormat="1" ht="12.9" customHeight="1" x14ac:dyDescent="0.25">
      <c r="A17" s="176">
        <v>6</v>
      </c>
      <c r="B17" s="395" t="str">
        <f>IF($E17="","",VLOOKUP($E17,#REF!,14))</f>
        <v/>
      </c>
      <c r="C17" s="451" t="str">
        <f>IF($E17="","",VLOOKUP($E17,#REF!,15))</f>
        <v/>
      </c>
      <c r="D17" s="451" t="str">
        <f>IF($E17="","",VLOOKUP($E17,#REF!,5))</f>
        <v/>
      </c>
      <c r="E17" s="164"/>
      <c r="F17" s="184" t="s">
        <v>341</v>
      </c>
      <c r="G17" s="184" t="s">
        <v>342</v>
      </c>
      <c r="H17" s="184"/>
      <c r="I17" s="184" t="str">
        <f>IF($E17="","",VLOOKUP($E17,#REF!,4))</f>
        <v/>
      </c>
      <c r="J17" s="185"/>
      <c r="K17" s="166"/>
      <c r="L17" s="186"/>
      <c r="M17" s="166"/>
      <c r="N17" s="193"/>
      <c r="O17" s="191"/>
      <c r="P17" s="193"/>
      <c r="Q17" s="172"/>
      <c r="R17" s="173"/>
      <c r="S17" s="174"/>
      <c r="Y17" s="661"/>
      <c r="Z17" s="661"/>
      <c r="AA17" s="686" t="s">
        <v>194</v>
      </c>
      <c r="AB17" s="687">
        <v>120</v>
      </c>
      <c r="AC17" s="687">
        <v>90</v>
      </c>
      <c r="AD17" s="687">
        <v>60</v>
      </c>
      <c r="AE17" s="687">
        <v>40</v>
      </c>
      <c r="AF17" s="687">
        <v>25</v>
      </c>
      <c r="AG17" s="687">
        <v>15</v>
      </c>
      <c r="AH17" s="687">
        <v>8</v>
      </c>
      <c r="AI17" s="660"/>
      <c r="AJ17" s="660"/>
      <c r="AK17" s="660"/>
    </row>
    <row r="18" spans="1:41" s="38" customFormat="1" ht="12.9" customHeight="1" x14ac:dyDescent="0.25">
      <c r="A18" s="176"/>
      <c r="B18" s="465"/>
      <c r="C18" s="461"/>
      <c r="D18" s="461"/>
      <c r="E18" s="187"/>
      <c r="F18" s="178"/>
      <c r="G18" s="178"/>
      <c r="H18" s="179"/>
      <c r="I18" s="166"/>
      <c r="J18" s="188"/>
      <c r="K18" s="180" t="s">
        <v>0</v>
      </c>
      <c r="L18" s="189"/>
      <c r="M18" s="182" t="str">
        <f>UPPER(IF(OR(L18="a",L18="as"),K16,IF(OR(L18="b",L18="bs"),K20,)))</f>
        <v/>
      </c>
      <c r="N18" s="199"/>
      <c r="O18" s="191"/>
      <c r="P18" s="193"/>
      <c r="Q18" s="172"/>
      <c r="R18" s="173"/>
      <c r="S18" s="174"/>
      <c r="Y18" s="661"/>
      <c r="Z18" s="661"/>
      <c r="AA18" s="686" t="s">
        <v>195</v>
      </c>
      <c r="AB18" s="687">
        <v>90</v>
      </c>
      <c r="AC18" s="687">
        <v>60</v>
      </c>
      <c r="AD18" s="687">
        <v>40</v>
      </c>
      <c r="AE18" s="687">
        <v>25</v>
      </c>
      <c r="AF18" s="687">
        <v>15</v>
      </c>
      <c r="AG18" s="687">
        <v>8</v>
      </c>
      <c r="AH18" s="687">
        <v>4</v>
      </c>
      <c r="AI18" s="660"/>
      <c r="AJ18" s="660"/>
      <c r="AK18" s="660"/>
    </row>
    <row r="19" spans="1:41" s="38" customFormat="1" ht="12.9" customHeight="1" x14ac:dyDescent="0.25">
      <c r="A19" s="176">
        <v>7</v>
      </c>
      <c r="B19" s="395" t="str">
        <f>IF($E19="","",VLOOKUP($E19,#REF!,14))</f>
        <v/>
      </c>
      <c r="C19" s="451" t="str">
        <f>IF($E19="","",VLOOKUP($E19,#REF!,15))</f>
        <v/>
      </c>
      <c r="D19" s="451" t="str">
        <f>IF($E19="","",VLOOKUP($E19,#REF!,5))</f>
        <v/>
      </c>
      <c r="E19" s="164"/>
      <c r="F19" s="184" t="s">
        <v>343</v>
      </c>
      <c r="G19" s="184" t="s">
        <v>344</v>
      </c>
      <c r="H19" s="184"/>
      <c r="I19" s="184" t="str">
        <f>IF($E19="","",VLOOKUP($E19,#REF!,4))</f>
        <v/>
      </c>
      <c r="J19" s="167"/>
      <c r="K19" s="166"/>
      <c r="L19" s="192"/>
      <c r="M19" s="166"/>
      <c r="N19" s="191"/>
      <c r="O19" s="191"/>
      <c r="P19" s="193"/>
      <c r="Q19" s="172"/>
      <c r="R19" s="173"/>
      <c r="S19" s="174"/>
      <c r="Y19" s="661"/>
      <c r="Z19" s="661"/>
      <c r="AA19" s="686" t="s">
        <v>196</v>
      </c>
      <c r="AB19" s="687">
        <v>60</v>
      </c>
      <c r="AC19" s="687">
        <v>40</v>
      </c>
      <c r="AD19" s="687">
        <v>25</v>
      </c>
      <c r="AE19" s="687">
        <v>15</v>
      </c>
      <c r="AF19" s="687">
        <v>8</v>
      </c>
      <c r="AG19" s="687">
        <v>4</v>
      </c>
      <c r="AH19" s="687">
        <v>2</v>
      </c>
      <c r="AI19" s="660"/>
      <c r="AJ19" s="660"/>
      <c r="AK19" s="660"/>
    </row>
    <row r="20" spans="1:41" s="38" customFormat="1" ht="12.9" customHeight="1" x14ac:dyDescent="0.25">
      <c r="A20" s="176"/>
      <c r="B20" s="465"/>
      <c r="C20" s="461"/>
      <c r="D20" s="461"/>
      <c r="E20" s="177"/>
      <c r="F20" s="178" t="s">
        <v>345</v>
      </c>
      <c r="G20" s="178" t="s">
        <v>328</v>
      </c>
      <c r="H20" s="179"/>
      <c r="I20" s="734" t="s">
        <v>0</v>
      </c>
      <c r="J20" s="181"/>
      <c r="K20" s="182" t="str">
        <f>UPPER(IF(OR(J20="a",J20="as"),F19,IF(OR(J20="b",J20="bs"),F21,)))</f>
        <v/>
      </c>
      <c r="L20" s="194"/>
      <c r="M20" s="166"/>
      <c r="N20" s="191"/>
      <c r="O20" s="191"/>
      <c r="P20" s="193"/>
      <c r="Q20" s="172"/>
      <c r="R20" s="173"/>
      <c r="S20" s="174"/>
      <c r="Y20" s="661"/>
      <c r="Z20" s="661"/>
      <c r="AA20" s="686" t="s">
        <v>197</v>
      </c>
      <c r="AB20" s="687">
        <v>40</v>
      </c>
      <c r="AC20" s="687">
        <v>25</v>
      </c>
      <c r="AD20" s="687">
        <v>15</v>
      </c>
      <c r="AE20" s="687">
        <v>8</v>
      </c>
      <c r="AF20" s="687">
        <v>4</v>
      </c>
      <c r="AG20" s="687">
        <v>2</v>
      </c>
      <c r="AH20" s="687">
        <v>1</v>
      </c>
      <c r="AI20" s="660"/>
      <c r="AJ20" s="660"/>
      <c r="AK20" s="660"/>
    </row>
    <row r="21" spans="1:41" s="38" customFormat="1" ht="12.9" customHeight="1" x14ac:dyDescent="0.25">
      <c r="A21" s="176">
        <v>8</v>
      </c>
      <c r="B21" s="395" t="str">
        <f>IF($E21="","",VLOOKUP($E21,#REF!,14))</f>
        <v/>
      </c>
      <c r="C21" s="451" t="str">
        <f>IF($E21="","",VLOOKUP($E21,#REF!,15))</f>
        <v/>
      </c>
      <c r="D21" s="451" t="str">
        <f>IF($E21="","",VLOOKUP($E21,#REF!,5))</f>
        <v/>
      </c>
      <c r="E21" s="164"/>
      <c r="F21" s="184" t="s">
        <v>295</v>
      </c>
      <c r="G21" s="184" t="s">
        <v>346</v>
      </c>
      <c r="H21" s="184"/>
      <c r="I21" s="184" t="str">
        <f>IF($E21="","",VLOOKUP($E21,#REF!,4))</f>
        <v/>
      </c>
      <c r="J21" s="195"/>
      <c r="K21" s="166"/>
      <c r="L21" s="166"/>
      <c r="M21" s="166"/>
      <c r="N21" s="191"/>
      <c r="O21" s="191"/>
      <c r="P21" s="193"/>
      <c r="Q21" s="172"/>
      <c r="R21" s="173"/>
      <c r="S21" s="174"/>
      <c r="Y21" s="661"/>
      <c r="Z21" s="661"/>
      <c r="AA21" s="686" t="s">
        <v>198</v>
      </c>
      <c r="AB21" s="687">
        <v>25</v>
      </c>
      <c r="AC21" s="687">
        <v>15</v>
      </c>
      <c r="AD21" s="687">
        <v>10</v>
      </c>
      <c r="AE21" s="687">
        <v>6</v>
      </c>
      <c r="AF21" s="687">
        <v>3</v>
      </c>
      <c r="AG21" s="687">
        <v>1</v>
      </c>
      <c r="AH21" s="687">
        <v>0</v>
      </c>
      <c r="AI21" s="660"/>
      <c r="AJ21" s="660"/>
      <c r="AK21" s="660"/>
    </row>
    <row r="22" spans="1:41" s="38" customFormat="1" ht="12.9" customHeight="1" x14ac:dyDescent="0.25">
      <c r="A22" s="176"/>
      <c r="B22" s="465"/>
      <c r="C22" s="461"/>
      <c r="D22" s="461"/>
      <c r="E22" s="177"/>
      <c r="F22" s="196"/>
      <c r="G22" s="196"/>
      <c r="H22" s="200"/>
      <c r="I22" s="196"/>
      <c r="J22" s="188"/>
      <c r="K22" s="166"/>
      <c r="L22" s="166"/>
      <c r="M22" s="166"/>
      <c r="N22" s="191"/>
      <c r="O22" s="180" t="s">
        <v>0</v>
      </c>
      <c r="P22" s="189"/>
      <c r="Q22" s="182" t="str">
        <f>UPPER(IF(OR(P22="a",P22="as"),O14,IF(OR(P22="b",P22="bs"),O30,)))</f>
        <v/>
      </c>
      <c r="R22" s="190"/>
      <c r="S22" s="174"/>
      <c r="Y22" s="661"/>
      <c r="Z22" s="661"/>
      <c r="AA22" s="686" t="s">
        <v>199</v>
      </c>
      <c r="AB22" s="687">
        <v>15</v>
      </c>
      <c r="AC22" s="687">
        <v>10</v>
      </c>
      <c r="AD22" s="687">
        <v>6</v>
      </c>
      <c r="AE22" s="687">
        <v>3</v>
      </c>
      <c r="AF22" s="687">
        <v>1</v>
      </c>
      <c r="AG22" s="687">
        <v>0</v>
      </c>
      <c r="AH22" s="687">
        <v>0</v>
      </c>
      <c r="AI22" s="660"/>
      <c r="AJ22" s="660"/>
      <c r="AK22" s="660"/>
    </row>
    <row r="23" spans="1:41" s="38" customFormat="1" ht="12.9" customHeight="1" x14ac:dyDescent="0.25">
      <c r="A23" s="176">
        <v>9</v>
      </c>
      <c r="B23" s="395" t="str">
        <f>IF($E23="","",VLOOKUP($E23,#REF!,14))</f>
        <v/>
      </c>
      <c r="C23" s="451" t="str">
        <f>IF($E23="","",VLOOKUP($E23,#REF!,15))</f>
        <v/>
      </c>
      <c r="D23" s="451" t="str">
        <f>IF($E23="","",VLOOKUP($E23,#REF!,5))</f>
        <v/>
      </c>
      <c r="E23" s="164"/>
      <c r="F23" s="184" t="s">
        <v>347</v>
      </c>
      <c r="G23" s="184" t="s">
        <v>348</v>
      </c>
      <c r="H23" s="184"/>
      <c r="I23" s="184" t="str">
        <f>IF($E23="","",VLOOKUP($E23,#REF!,4))</f>
        <v/>
      </c>
      <c r="J23" s="167"/>
      <c r="K23" s="166"/>
      <c r="L23" s="166"/>
      <c r="M23" s="166"/>
      <c r="N23" s="191"/>
      <c r="O23" s="166"/>
      <c r="P23" s="193"/>
      <c r="Q23" s="166"/>
      <c r="R23" s="191"/>
      <c r="S23" s="174"/>
      <c r="Y23" s="661"/>
      <c r="Z23" s="661"/>
      <c r="AA23" s="686" t="s">
        <v>200</v>
      </c>
      <c r="AB23" s="687">
        <v>10</v>
      </c>
      <c r="AC23" s="687">
        <v>6</v>
      </c>
      <c r="AD23" s="687">
        <v>3</v>
      </c>
      <c r="AE23" s="687">
        <v>1</v>
      </c>
      <c r="AF23" s="687">
        <v>0</v>
      </c>
      <c r="AG23" s="687">
        <v>0</v>
      </c>
      <c r="AH23" s="687">
        <v>0</v>
      </c>
      <c r="AI23" s="660"/>
      <c r="AJ23" s="660"/>
      <c r="AK23" s="660"/>
    </row>
    <row r="24" spans="1:41" s="38" customFormat="1" ht="12.9" customHeight="1" x14ac:dyDescent="0.25">
      <c r="A24" s="176"/>
      <c r="B24" s="465"/>
      <c r="C24" s="461"/>
      <c r="D24" s="461"/>
      <c r="E24" s="177"/>
      <c r="F24" s="178"/>
      <c r="G24" s="178"/>
      <c r="H24" s="179"/>
      <c r="I24" s="734" t="s">
        <v>0</v>
      </c>
      <c r="J24" s="181"/>
      <c r="K24" s="182" t="str">
        <f>UPPER(IF(OR(J24="a",J24="as"),F23,IF(OR(J24="b",J24="bs"),F25,)))</f>
        <v/>
      </c>
      <c r="L24" s="182"/>
      <c r="M24" s="166"/>
      <c r="N24" s="191"/>
      <c r="O24" s="191"/>
      <c r="P24" s="193"/>
      <c r="Q24" s="172"/>
      <c r="R24" s="173"/>
      <c r="S24" s="174"/>
      <c r="Y24" s="661"/>
      <c r="Z24" s="661"/>
      <c r="AA24" s="686" t="s">
        <v>201</v>
      </c>
      <c r="AB24" s="687">
        <v>6</v>
      </c>
      <c r="AC24" s="687">
        <v>3</v>
      </c>
      <c r="AD24" s="687">
        <v>1</v>
      </c>
      <c r="AE24" s="687">
        <v>0</v>
      </c>
      <c r="AF24" s="687">
        <v>0</v>
      </c>
      <c r="AG24" s="687">
        <v>0</v>
      </c>
      <c r="AH24" s="687">
        <v>0</v>
      </c>
      <c r="AI24" s="660"/>
      <c r="AJ24" s="660"/>
      <c r="AK24" s="660"/>
    </row>
    <row r="25" spans="1:41" s="38" customFormat="1" ht="12.9" customHeight="1" x14ac:dyDescent="0.25">
      <c r="A25" s="176">
        <v>10</v>
      </c>
      <c r="B25" s="395" t="str">
        <f>IF($E25="","",VLOOKUP($E25,#REF!,14))</f>
        <v/>
      </c>
      <c r="C25" s="451" t="str">
        <f>IF($E25="","",VLOOKUP($E25,#REF!,15))</f>
        <v/>
      </c>
      <c r="D25" s="451" t="str">
        <f>IF($E25="","",VLOOKUP($E25,#REF!,5))</f>
        <v/>
      </c>
      <c r="E25" s="164"/>
      <c r="F25" s="184" t="s">
        <v>349</v>
      </c>
      <c r="G25" s="184" t="s">
        <v>350</v>
      </c>
      <c r="H25" s="184"/>
      <c r="I25" s="184" t="str">
        <f>IF($E25="","",VLOOKUP($E25,#REF!,4))</f>
        <v/>
      </c>
      <c r="J25" s="185"/>
      <c r="K25" s="166"/>
      <c r="L25" s="186"/>
      <c r="M25" s="166"/>
      <c r="N25" s="191"/>
      <c r="O25" s="191"/>
      <c r="P25" s="193"/>
      <c r="Q25" s="172"/>
      <c r="R25" s="173"/>
      <c r="S25" s="174"/>
      <c r="Y25" s="661"/>
      <c r="Z25" s="661"/>
      <c r="AA25" s="686" t="s">
        <v>206</v>
      </c>
      <c r="AB25" s="687">
        <v>3</v>
      </c>
      <c r="AC25" s="687">
        <v>2</v>
      </c>
      <c r="AD25" s="687">
        <v>1</v>
      </c>
      <c r="AE25" s="687">
        <v>0</v>
      </c>
      <c r="AF25" s="687">
        <v>0</v>
      </c>
      <c r="AG25" s="687">
        <v>0</v>
      </c>
      <c r="AH25" s="687">
        <v>0</v>
      </c>
      <c r="AI25" s="660"/>
      <c r="AJ25" s="660"/>
      <c r="AK25" s="660"/>
    </row>
    <row r="26" spans="1:41" s="38" customFormat="1" ht="12.9" customHeight="1" x14ac:dyDescent="0.25">
      <c r="A26" s="176"/>
      <c r="B26" s="465"/>
      <c r="C26" s="461"/>
      <c r="D26" s="461"/>
      <c r="E26" s="187"/>
      <c r="F26" s="178"/>
      <c r="G26" s="178"/>
      <c r="H26" s="179"/>
      <c r="I26" s="166"/>
      <c r="J26" s="188"/>
      <c r="K26" s="180" t="s">
        <v>0</v>
      </c>
      <c r="L26" s="189"/>
      <c r="M26" s="182" t="str">
        <f>UPPER(IF(OR(L26="a",L26="as"),K24,IF(OR(L26="b",L26="bs"),K28,)))</f>
        <v/>
      </c>
      <c r="N26" s="190"/>
      <c r="O26" s="191"/>
      <c r="P26" s="193"/>
      <c r="Q26" s="172"/>
      <c r="R26" s="173"/>
      <c r="S26" s="174"/>
      <c r="Y26" s="660"/>
      <c r="Z26" s="660"/>
      <c r="AA26" s="660"/>
      <c r="AB26" s="660"/>
      <c r="AC26" s="660"/>
      <c r="AD26" s="660"/>
      <c r="AE26" s="660"/>
      <c r="AF26" s="660"/>
      <c r="AG26" s="660"/>
      <c r="AH26" s="660"/>
      <c r="AI26" s="660"/>
      <c r="AJ26" s="660"/>
      <c r="AK26" s="660"/>
      <c r="AL26" s="679"/>
      <c r="AM26" s="679"/>
      <c r="AN26" s="679"/>
      <c r="AO26" s="679"/>
    </row>
    <row r="27" spans="1:41" s="38" customFormat="1" ht="12.9" customHeight="1" x14ac:dyDescent="0.25">
      <c r="A27" s="176">
        <v>11</v>
      </c>
      <c r="B27" s="395" t="str">
        <f>IF($E27="","",VLOOKUP($E27,#REF!,14))</f>
        <v/>
      </c>
      <c r="C27" s="451" t="str">
        <f>IF($E27="","",VLOOKUP($E27,#REF!,15))</f>
        <v/>
      </c>
      <c r="D27" s="451" t="str">
        <f>IF($E27="","",VLOOKUP($E27,#REF!,5))</f>
        <v/>
      </c>
      <c r="E27" s="164"/>
      <c r="F27" s="184" t="s">
        <v>351</v>
      </c>
      <c r="G27" s="184" t="s">
        <v>352</v>
      </c>
      <c r="H27" s="184"/>
      <c r="I27" s="184" t="str">
        <f>IF($E27="","",VLOOKUP($E27,#REF!,4))</f>
        <v/>
      </c>
      <c r="J27" s="167"/>
      <c r="K27" s="166"/>
      <c r="L27" s="192"/>
      <c r="M27" s="166"/>
      <c r="N27" s="193"/>
      <c r="O27" s="191"/>
      <c r="P27" s="193"/>
      <c r="Q27" s="172"/>
      <c r="R27" s="173"/>
      <c r="S27" s="174"/>
      <c r="Y27" s="660"/>
      <c r="Z27" s="660"/>
      <c r="AA27" s="660"/>
      <c r="AB27" s="660"/>
      <c r="AC27" s="660"/>
      <c r="AD27" s="660"/>
      <c r="AE27" s="660"/>
      <c r="AF27" s="660"/>
      <c r="AG27" s="660"/>
      <c r="AH27" s="660"/>
      <c r="AI27" s="660"/>
      <c r="AJ27" s="660"/>
      <c r="AK27" s="660"/>
      <c r="AL27" s="679"/>
      <c r="AM27" s="679"/>
      <c r="AN27" s="679"/>
      <c r="AO27" s="679"/>
    </row>
    <row r="28" spans="1:41" s="38" customFormat="1" ht="12.9" customHeight="1" x14ac:dyDescent="0.25">
      <c r="A28" s="201"/>
      <c r="B28" s="465"/>
      <c r="C28" s="461"/>
      <c r="D28" s="461"/>
      <c r="E28" s="187"/>
      <c r="F28" s="178"/>
      <c r="G28" s="178"/>
      <c r="H28" s="179"/>
      <c r="I28" s="734" t="s">
        <v>0</v>
      </c>
      <c r="J28" s="181"/>
      <c r="K28" s="182" t="str">
        <f>UPPER(IF(OR(J28="a",J28="as"),F27,IF(OR(J28="b",J28="bs"),F29,)))</f>
        <v/>
      </c>
      <c r="L28" s="194"/>
      <c r="M28" s="166"/>
      <c r="N28" s="193"/>
      <c r="O28" s="191"/>
      <c r="P28" s="193"/>
      <c r="Q28" s="172"/>
      <c r="R28" s="173"/>
      <c r="S28" s="174"/>
      <c r="Y28" s="679"/>
      <c r="Z28" s="679"/>
      <c r="AA28" s="679"/>
      <c r="AB28" s="679"/>
      <c r="AC28" s="679"/>
      <c r="AD28" s="679"/>
      <c r="AE28" s="679"/>
      <c r="AF28" s="679"/>
      <c r="AG28" s="679"/>
      <c r="AH28" s="679"/>
      <c r="AI28" s="679"/>
      <c r="AJ28" s="679"/>
      <c r="AK28" s="679"/>
      <c r="AL28" s="679"/>
      <c r="AM28" s="679"/>
      <c r="AN28" s="679"/>
      <c r="AO28" s="679"/>
    </row>
    <row r="29" spans="1:41" s="38" customFormat="1" ht="12.9" customHeight="1" x14ac:dyDescent="0.25">
      <c r="A29" s="162">
        <v>12</v>
      </c>
      <c r="B29" s="395" t="str">
        <f>IF($E29="","",VLOOKUP($E29,#REF!,14))</f>
        <v/>
      </c>
      <c r="C29" s="451" t="str">
        <f>IF($E29="","",VLOOKUP($E29,#REF!,15))</f>
        <v/>
      </c>
      <c r="D29" s="451" t="str">
        <f>IF($E29="","",VLOOKUP($E29,#REF!,5))</f>
        <v/>
      </c>
      <c r="E29" s="164"/>
      <c r="F29" s="165" t="s">
        <v>353</v>
      </c>
      <c r="G29" s="165" t="s">
        <v>354</v>
      </c>
      <c r="H29" s="165"/>
      <c r="I29" s="165" t="str">
        <f>IF($E29="","",VLOOKUP($E29,#REF!,4))</f>
        <v/>
      </c>
      <c r="J29" s="195"/>
      <c r="K29" s="166"/>
      <c r="L29" s="166"/>
      <c r="M29" s="166"/>
      <c r="N29" s="193"/>
      <c r="O29" s="191"/>
      <c r="P29" s="193"/>
      <c r="Q29" s="172"/>
      <c r="R29" s="173"/>
      <c r="S29" s="174"/>
      <c r="Y29" s="679"/>
      <c r="Z29" s="679"/>
      <c r="AA29" s="679"/>
      <c r="AB29" s="679"/>
      <c r="AC29" s="679"/>
      <c r="AD29" s="679"/>
      <c r="AE29" s="679"/>
      <c r="AF29" s="679"/>
      <c r="AG29" s="679"/>
      <c r="AH29" s="679"/>
      <c r="AI29" s="679"/>
      <c r="AJ29" s="679"/>
      <c r="AK29" s="679"/>
      <c r="AL29" s="679"/>
      <c r="AM29" s="679"/>
      <c r="AN29" s="679"/>
      <c r="AO29" s="679"/>
    </row>
    <row r="30" spans="1:41" s="38" customFormat="1" ht="12.9" customHeight="1" x14ac:dyDescent="0.25">
      <c r="A30" s="176"/>
      <c r="B30" s="465"/>
      <c r="C30" s="461"/>
      <c r="D30" s="461"/>
      <c r="E30" s="187"/>
      <c r="F30" s="166"/>
      <c r="G30" s="166"/>
      <c r="H30" s="70"/>
      <c r="I30" s="196"/>
      <c r="J30" s="188"/>
      <c r="K30" s="166"/>
      <c r="L30" s="166"/>
      <c r="M30" s="180" t="s">
        <v>0</v>
      </c>
      <c r="N30" s="189"/>
      <c r="O30" s="182" t="str">
        <f>UPPER(IF(OR(N30="a",N30="as"),M26,IF(OR(N30="b",N30="bs"),M34,)))</f>
        <v/>
      </c>
      <c r="P30" s="199"/>
      <c r="Q30" s="172"/>
      <c r="R30" s="173"/>
      <c r="S30" s="174"/>
      <c r="AI30" s="679"/>
      <c r="AJ30" s="679"/>
      <c r="AK30" s="679"/>
    </row>
    <row r="31" spans="1:41" s="38" customFormat="1" ht="12.9" customHeight="1" x14ac:dyDescent="0.25">
      <c r="A31" s="176">
        <v>13</v>
      </c>
      <c r="B31" s="395" t="str">
        <f>IF($E31="","",VLOOKUP($E31,#REF!,14))</f>
        <v/>
      </c>
      <c r="C31" s="451" t="str">
        <f>IF($E31="","",VLOOKUP($E31,#REF!,15))</f>
        <v/>
      </c>
      <c r="D31" s="451" t="str">
        <f>IF($E31="","",VLOOKUP($E31,#REF!,5))</f>
        <v/>
      </c>
      <c r="E31" s="164"/>
      <c r="F31" s="184" t="s">
        <v>355</v>
      </c>
      <c r="G31" s="184" t="s">
        <v>356</v>
      </c>
      <c r="H31" s="184"/>
      <c r="I31" s="184" t="str">
        <f>IF($E31="","",VLOOKUP($E31,#REF!,4))</f>
        <v/>
      </c>
      <c r="J31" s="197"/>
      <c r="K31" s="166"/>
      <c r="L31" s="166"/>
      <c r="M31" s="166"/>
      <c r="N31" s="193"/>
      <c r="O31" s="166"/>
      <c r="P31" s="191"/>
      <c r="Q31" s="172"/>
      <c r="R31" s="173"/>
      <c r="S31" s="174"/>
      <c r="AI31" s="679"/>
      <c r="AJ31" s="679"/>
      <c r="AK31" s="679"/>
    </row>
    <row r="32" spans="1:41" s="38" customFormat="1" ht="12.9" customHeight="1" x14ac:dyDescent="0.25">
      <c r="A32" s="176"/>
      <c r="B32" s="465"/>
      <c r="C32" s="461"/>
      <c r="D32" s="461"/>
      <c r="E32" s="187"/>
      <c r="F32" s="178"/>
      <c r="G32" s="178"/>
      <c r="H32" s="179"/>
      <c r="I32" s="180" t="s">
        <v>0</v>
      </c>
      <c r="J32" s="181"/>
      <c r="K32" s="182" t="str">
        <f>UPPER(IF(OR(J32="a",J32="as"),F31,IF(OR(J32="b",J32="bs"),F33,)))</f>
        <v/>
      </c>
      <c r="L32" s="182"/>
      <c r="M32" s="166"/>
      <c r="N32" s="193"/>
      <c r="O32" s="191"/>
      <c r="P32" s="191"/>
      <c r="Q32" s="172"/>
      <c r="R32" s="173"/>
      <c r="S32" s="174"/>
      <c r="AI32" s="679"/>
      <c r="AJ32" s="679"/>
      <c r="AK32" s="679"/>
    </row>
    <row r="33" spans="1:37" s="38" customFormat="1" ht="12.9" customHeight="1" x14ac:dyDescent="0.25">
      <c r="A33" s="176">
        <v>14</v>
      </c>
      <c r="B33" s="395" t="str">
        <f>IF($E33="","",VLOOKUP($E33,#REF!,14))</f>
        <v/>
      </c>
      <c r="C33" s="451" t="str">
        <f>IF($E33="","",VLOOKUP($E33,#REF!,15))</f>
        <v/>
      </c>
      <c r="D33" s="451" t="str">
        <f>IF($E33="","",VLOOKUP($E33,#REF!,5))</f>
        <v/>
      </c>
      <c r="E33" s="164"/>
      <c r="F33" s="184" t="s">
        <v>357</v>
      </c>
      <c r="G33" s="184" t="s">
        <v>236</v>
      </c>
      <c r="H33" s="184"/>
      <c r="I33" s="184" t="str">
        <f>IF($E33="","",VLOOKUP($E33,#REF!,4))</f>
        <v/>
      </c>
      <c r="J33" s="185"/>
      <c r="K33" s="166"/>
      <c r="L33" s="186"/>
      <c r="M33" s="166"/>
      <c r="N33" s="193"/>
      <c r="O33" s="191"/>
      <c r="P33" s="191"/>
      <c r="Q33" s="172"/>
      <c r="R33" s="173"/>
      <c r="S33" s="174"/>
      <c r="AI33" s="679"/>
      <c r="AJ33" s="679"/>
      <c r="AK33" s="679"/>
    </row>
    <row r="34" spans="1:37" s="38" customFormat="1" ht="12.9" customHeight="1" x14ac:dyDescent="0.25">
      <c r="A34" s="176"/>
      <c r="B34" s="465"/>
      <c r="C34" s="461"/>
      <c r="D34" s="461"/>
      <c r="E34" s="187"/>
      <c r="F34" s="178"/>
      <c r="G34" s="178"/>
      <c r="H34" s="179"/>
      <c r="I34" s="166"/>
      <c r="J34" s="188"/>
      <c r="K34" s="180" t="s">
        <v>0</v>
      </c>
      <c r="L34" s="189"/>
      <c r="M34" s="182" t="str">
        <f>UPPER(IF(OR(L34="a",L34="as"),K32,IF(OR(L34="b",L34="bs"),K36,)))</f>
        <v/>
      </c>
      <c r="N34" s="199"/>
      <c r="O34" s="191"/>
      <c r="P34" s="191"/>
      <c r="Q34" s="172"/>
      <c r="R34" s="173"/>
      <c r="S34" s="174"/>
      <c r="AI34" s="679"/>
      <c r="AJ34" s="679"/>
      <c r="AK34" s="679"/>
    </row>
    <row r="35" spans="1:37" s="38" customFormat="1" ht="12.9" customHeight="1" x14ac:dyDescent="0.25">
      <c r="A35" s="176">
        <v>15</v>
      </c>
      <c r="B35" s="395" t="str">
        <f>IF($E35="","",VLOOKUP($E35,#REF!,14))</f>
        <v/>
      </c>
      <c r="C35" s="451" t="str">
        <f>IF($E35="","",VLOOKUP($E35,#REF!,15))</f>
        <v/>
      </c>
      <c r="D35" s="451" t="str">
        <f>IF($E35="","",VLOOKUP($E35,#REF!,5))</f>
        <v/>
      </c>
      <c r="E35" s="164"/>
      <c r="F35" s="184" t="s">
        <v>358</v>
      </c>
      <c r="G35" s="184" t="s">
        <v>359</v>
      </c>
      <c r="H35" s="184"/>
      <c r="I35" s="184" t="str">
        <f>IF($E35="","",VLOOKUP($E35,#REF!,4))</f>
        <v/>
      </c>
      <c r="J35" s="167"/>
      <c r="K35" s="166"/>
      <c r="L35" s="192"/>
      <c r="M35" s="166"/>
      <c r="N35" s="191"/>
      <c r="O35" s="191"/>
      <c r="P35" s="191"/>
      <c r="Q35" s="172"/>
      <c r="R35" s="173"/>
      <c r="S35" s="174"/>
      <c r="AI35" s="679"/>
      <c r="AJ35" s="679"/>
      <c r="AK35" s="679"/>
    </row>
    <row r="36" spans="1:37" s="38" customFormat="1" ht="12.9" customHeight="1" x14ac:dyDescent="0.25">
      <c r="A36" s="176"/>
      <c r="B36" s="465"/>
      <c r="C36" s="461"/>
      <c r="D36" s="461"/>
      <c r="E36" s="177"/>
      <c r="F36" s="178"/>
      <c r="G36" s="178"/>
      <c r="H36" s="179"/>
      <c r="I36" s="180" t="s">
        <v>0</v>
      </c>
      <c r="J36" s="181"/>
      <c r="K36" s="182" t="str">
        <f>UPPER(IF(OR(J36="a",J36="as"),F35,IF(OR(J36="b",J36="bs"),F37,)))</f>
        <v/>
      </c>
      <c r="L36" s="194"/>
      <c r="M36" s="166"/>
      <c r="N36" s="191"/>
      <c r="O36" s="191"/>
      <c r="P36" s="191"/>
      <c r="Q36" s="172"/>
      <c r="R36" s="173"/>
      <c r="S36" s="174"/>
      <c r="AI36" s="679"/>
      <c r="AJ36" s="679"/>
      <c r="AK36" s="679"/>
    </row>
    <row r="37" spans="1:37" s="38" customFormat="1" ht="12.9" customHeight="1" x14ac:dyDescent="0.25">
      <c r="A37" s="162">
        <v>16</v>
      </c>
      <c r="B37" s="395" t="str">
        <f>IF($E37="","",VLOOKUP($E37,#REF!,14))</f>
        <v/>
      </c>
      <c r="C37" s="451" t="str">
        <f>IF($E37="","",VLOOKUP($E37,#REF!,15))</f>
        <v/>
      </c>
      <c r="D37" s="451" t="str">
        <f>IF($E37="","",VLOOKUP($E37,#REF!,5))</f>
        <v/>
      </c>
      <c r="E37" s="164"/>
      <c r="F37" s="165" t="s">
        <v>360</v>
      </c>
      <c r="G37" s="165" t="s">
        <v>361</v>
      </c>
      <c r="H37" s="184"/>
      <c r="I37" s="165" t="str">
        <f>IF($E37="","",VLOOKUP($E37,#REF!,4))</f>
        <v/>
      </c>
      <c r="J37" s="195"/>
      <c r="K37" s="166"/>
      <c r="L37" s="166"/>
      <c r="M37" s="166"/>
      <c r="N37" s="191"/>
      <c r="O37" s="191"/>
      <c r="P37" s="191"/>
      <c r="Q37" s="172"/>
      <c r="R37" s="173"/>
      <c r="S37" s="174"/>
      <c r="AI37" s="679"/>
      <c r="AJ37" s="679"/>
      <c r="AK37" s="679"/>
    </row>
    <row r="38" spans="1:37" s="38" customFormat="1" ht="9.6" customHeight="1" x14ac:dyDescent="0.25">
      <c r="A38" s="202"/>
      <c r="B38" s="177"/>
      <c r="C38" s="177"/>
      <c r="D38" s="177"/>
      <c r="E38" s="177"/>
      <c r="F38" s="196"/>
      <c r="G38" s="196"/>
      <c r="H38" s="200"/>
      <c r="I38" s="166"/>
      <c r="J38" s="188"/>
      <c r="K38" s="166"/>
      <c r="L38" s="166"/>
      <c r="M38" s="166"/>
      <c r="N38" s="191"/>
      <c r="O38" s="191"/>
      <c r="P38" s="191"/>
      <c r="Q38" s="172"/>
      <c r="R38" s="173"/>
      <c r="S38" s="174"/>
      <c r="AI38" s="679"/>
      <c r="AJ38" s="679"/>
      <c r="AK38" s="679"/>
    </row>
    <row r="39" spans="1:37" s="38" customFormat="1" ht="9.6" customHeight="1" x14ac:dyDescent="0.25">
      <c r="A39" s="203"/>
      <c r="B39" s="168"/>
      <c r="C39" s="168"/>
      <c r="D39" s="168"/>
      <c r="E39" s="177"/>
      <c r="F39" s="168"/>
      <c r="G39" s="168"/>
      <c r="H39" s="168"/>
      <c r="I39" s="168"/>
      <c r="J39" s="177"/>
      <c r="K39" s="168"/>
      <c r="L39" s="168"/>
      <c r="M39" s="168"/>
      <c r="N39" s="204"/>
      <c r="O39" s="204"/>
      <c r="P39" s="204"/>
      <c r="Q39" s="172"/>
      <c r="R39" s="173"/>
      <c r="S39" s="174"/>
      <c r="AI39" s="679"/>
      <c r="AJ39" s="679"/>
      <c r="AK39" s="679"/>
    </row>
    <row r="40" spans="1:37" s="38" customFormat="1" ht="9.6" customHeight="1" x14ac:dyDescent="0.25">
      <c r="A40" s="202"/>
      <c r="B40" s="177"/>
      <c r="C40" s="177"/>
      <c r="D40" s="177"/>
      <c r="E40" s="177"/>
      <c r="F40" s="168"/>
      <c r="G40" s="168"/>
      <c r="I40" s="168"/>
      <c r="J40" s="177"/>
      <c r="K40" s="168"/>
      <c r="L40" s="168"/>
      <c r="M40" s="205"/>
      <c r="N40" s="177"/>
      <c r="O40" s="168"/>
      <c r="P40" s="204"/>
      <c r="Q40" s="172"/>
      <c r="R40" s="173"/>
      <c r="S40" s="174"/>
      <c r="AI40" s="679"/>
      <c r="AJ40" s="679"/>
      <c r="AK40" s="679"/>
    </row>
    <row r="41" spans="1:37" s="38" customFormat="1" ht="9.6" customHeight="1" x14ac:dyDescent="0.25">
      <c r="A41" s="202"/>
      <c r="B41" s="168"/>
      <c r="C41" s="168"/>
      <c r="D41" s="168"/>
      <c r="E41" s="177"/>
      <c r="F41" s="168"/>
      <c r="G41" s="168"/>
      <c r="H41" s="168"/>
      <c r="I41" s="168"/>
      <c r="J41" s="177"/>
      <c r="K41" s="168"/>
      <c r="L41" s="168"/>
      <c r="M41" s="168"/>
      <c r="N41" s="204"/>
      <c r="O41" s="168"/>
      <c r="P41" s="204"/>
      <c r="Q41" s="172"/>
      <c r="R41" s="173"/>
      <c r="S41" s="174"/>
      <c r="AI41" s="679"/>
      <c r="AJ41" s="679"/>
      <c r="AK41" s="679"/>
    </row>
    <row r="42" spans="1:37" s="38" customFormat="1" ht="9.6" customHeight="1" x14ac:dyDescent="0.25">
      <c r="A42" s="202"/>
      <c r="B42" s="177"/>
      <c r="C42" s="177"/>
      <c r="D42" s="177"/>
      <c r="E42" s="177"/>
      <c r="F42" s="168"/>
      <c r="G42" s="168"/>
      <c r="I42" s="205"/>
      <c r="J42" s="177"/>
      <c r="K42" s="168"/>
      <c r="L42" s="168"/>
      <c r="M42" s="168"/>
      <c r="N42" s="204"/>
      <c r="O42" s="204"/>
      <c r="P42" s="204"/>
      <c r="Q42" s="172"/>
      <c r="R42" s="173"/>
      <c r="S42" s="174"/>
      <c r="AI42" s="679"/>
      <c r="AJ42" s="679"/>
      <c r="AK42" s="679"/>
    </row>
    <row r="43" spans="1:37" s="38" customFormat="1" ht="9.6" customHeight="1" x14ac:dyDescent="0.25">
      <c r="A43" s="202"/>
      <c r="B43" s="168"/>
      <c r="C43" s="168"/>
      <c r="D43" s="168"/>
      <c r="E43" s="177"/>
      <c r="F43" s="168"/>
      <c r="G43" s="168"/>
      <c r="H43" s="168"/>
      <c r="I43" s="168"/>
      <c r="J43" s="177"/>
      <c r="K43" s="168"/>
      <c r="L43" s="206"/>
      <c r="M43" s="168"/>
      <c r="N43" s="204"/>
      <c r="O43" s="204"/>
      <c r="P43" s="204"/>
      <c r="Q43" s="172"/>
      <c r="R43" s="173"/>
      <c r="S43" s="174"/>
      <c r="AI43" s="679"/>
      <c r="AJ43" s="679"/>
      <c r="AK43" s="679"/>
    </row>
    <row r="44" spans="1:37" s="38" customFormat="1" ht="9.6" customHeight="1" x14ac:dyDescent="0.25">
      <c r="A44" s="202"/>
      <c r="B44" s="177"/>
      <c r="C44" s="177"/>
      <c r="D44" s="177"/>
      <c r="E44" s="177"/>
      <c r="F44" s="168"/>
      <c r="G44" s="168"/>
      <c r="I44" s="168"/>
      <c r="J44" s="177"/>
      <c r="K44" s="205"/>
      <c r="L44" s="177"/>
      <c r="M44" s="168"/>
      <c r="N44" s="204"/>
      <c r="O44" s="204"/>
      <c r="P44" s="204"/>
      <c r="Q44" s="172"/>
      <c r="R44" s="173"/>
      <c r="S44" s="174"/>
      <c r="AI44" s="679"/>
      <c r="AJ44" s="679"/>
      <c r="AK44" s="679"/>
    </row>
    <row r="45" spans="1:37" s="38" customFormat="1" ht="9.6" customHeight="1" x14ac:dyDescent="0.25">
      <c r="A45" s="202"/>
      <c r="B45" s="168"/>
      <c r="C45" s="168"/>
      <c r="D45" s="168"/>
      <c r="E45" s="177"/>
      <c r="F45" s="168"/>
      <c r="G45" s="168"/>
      <c r="H45" s="168"/>
      <c r="I45" s="168"/>
      <c r="J45" s="177"/>
      <c r="K45" s="168"/>
      <c r="L45" s="168"/>
      <c r="M45" s="168"/>
      <c r="N45" s="204"/>
      <c r="O45" s="204"/>
      <c r="P45" s="204"/>
      <c r="Q45" s="172"/>
      <c r="R45" s="173"/>
      <c r="S45" s="174"/>
      <c r="AI45" s="679"/>
      <c r="AJ45" s="679"/>
      <c r="AK45" s="679"/>
    </row>
    <row r="46" spans="1:37" s="38" customFormat="1" ht="9.6" customHeight="1" x14ac:dyDescent="0.25">
      <c r="A46" s="202"/>
      <c r="B46" s="177"/>
      <c r="C46" s="177"/>
      <c r="D46" s="177"/>
      <c r="E46" s="177"/>
      <c r="F46" s="168"/>
      <c r="G46" s="168"/>
      <c r="I46" s="205"/>
      <c r="J46" s="177"/>
      <c r="K46" s="168"/>
      <c r="L46" s="168"/>
      <c r="M46" s="168"/>
      <c r="N46" s="204"/>
      <c r="O46" s="204"/>
      <c r="P46" s="204"/>
      <c r="Q46" s="172"/>
      <c r="R46" s="173"/>
      <c r="S46" s="174"/>
      <c r="AI46" s="679"/>
      <c r="AJ46" s="679"/>
      <c r="AK46" s="679"/>
    </row>
    <row r="47" spans="1:37" s="38" customFormat="1" ht="9.6" customHeight="1" x14ac:dyDescent="0.25">
      <c r="A47" s="203"/>
      <c r="B47" s="168"/>
      <c r="C47" s="168"/>
      <c r="D47" s="168"/>
      <c r="E47" s="177"/>
      <c r="F47" s="168"/>
      <c r="G47" s="168"/>
      <c r="H47" s="168"/>
      <c r="I47" s="168"/>
      <c r="J47" s="177"/>
      <c r="K47" s="168"/>
      <c r="L47" s="168"/>
      <c r="M47" s="168"/>
      <c r="N47" s="168"/>
      <c r="O47" s="169"/>
      <c r="P47" s="169"/>
      <c r="Q47" s="172"/>
      <c r="R47" s="173"/>
      <c r="S47" s="174"/>
      <c r="AI47" s="679"/>
      <c r="AJ47" s="679"/>
      <c r="AK47" s="679"/>
    </row>
    <row r="48" spans="1:37" s="2" customFormat="1" ht="6.75" customHeight="1" x14ac:dyDescent="0.25">
      <c r="A48" s="208"/>
      <c r="B48" s="208"/>
      <c r="C48" s="208"/>
      <c r="D48" s="208"/>
      <c r="E48" s="208"/>
      <c r="F48" s="209"/>
      <c r="G48" s="209"/>
      <c r="H48" s="209"/>
      <c r="I48" s="209"/>
      <c r="J48" s="210"/>
      <c r="K48" s="211"/>
      <c r="L48" s="212"/>
      <c r="M48" s="211"/>
      <c r="N48" s="212"/>
      <c r="O48" s="211"/>
      <c r="P48" s="212"/>
      <c r="Q48" s="211"/>
      <c r="R48" s="212"/>
      <c r="S48" s="213"/>
      <c r="AI48" s="680"/>
      <c r="AJ48" s="680"/>
      <c r="AK48" s="680"/>
    </row>
    <row r="49" spans="1:37" s="18" customFormat="1" ht="10.5" customHeight="1" x14ac:dyDescent="0.25">
      <c r="A49" s="214" t="s">
        <v>105</v>
      </c>
      <c r="B49" s="215"/>
      <c r="C49" s="215"/>
      <c r="D49" s="456"/>
      <c r="E49" s="217" t="s">
        <v>6</v>
      </c>
      <c r="F49" s="218" t="s">
        <v>107</v>
      </c>
      <c r="G49" s="217"/>
      <c r="H49" s="219"/>
      <c r="I49" s="220"/>
      <c r="J49" s="217" t="s">
        <v>6</v>
      </c>
      <c r="K49" s="218" t="s">
        <v>125</v>
      </c>
      <c r="L49" s="221"/>
      <c r="M49" s="218" t="s">
        <v>126</v>
      </c>
      <c r="N49" s="222"/>
      <c r="O49" s="223" t="s">
        <v>127</v>
      </c>
      <c r="P49" s="223"/>
      <c r="Q49" s="224"/>
      <c r="R49" s="225"/>
      <c r="AI49" s="681"/>
      <c r="AJ49" s="681"/>
      <c r="AK49" s="681"/>
    </row>
    <row r="50" spans="1:37" s="18" customFormat="1" ht="9" customHeight="1" x14ac:dyDescent="0.25">
      <c r="A50" s="457" t="s">
        <v>106</v>
      </c>
      <c r="B50" s="458"/>
      <c r="C50" s="459"/>
      <c r="D50" s="460"/>
      <c r="E50" s="229">
        <v>1</v>
      </c>
      <c r="F50" s="92" t="e">
        <f>IF(E50&gt;$R$57,,UPPER(VLOOKUP(E50,#REF!,2)))</f>
        <v>#REF!</v>
      </c>
      <c r="G50" s="230"/>
      <c r="H50" s="92"/>
      <c r="I50" s="91"/>
      <c r="J50" s="231" t="s">
        <v>7</v>
      </c>
      <c r="K50" s="226"/>
      <c r="L50" s="232"/>
      <c r="M50" s="226"/>
      <c r="N50" s="233"/>
      <c r="O50" s="234" t="s">
        <v>111</v>
      </c>
      <c r="P50" s="235"/>
      <c r="Q50" s="235"/>
      <c r="R50" s="236"/>
      <c r="AI50" s="681"/>
      <c r="AJ50" s="681"/>
      <c r="AK50" s="681"/>
    </row>
    <row r="51" spans="1:37" s="18" customFormat="1" ht="9" customHeight="1" x14ac:dyDescent="0.25">
      <c r="A51" s="241" t="s">
        <v>124</v>
      </c>
      <c r="B51" s="239"/>
      <c r="C51" s="453"/>
      <c r="D51" s="242"/>
      <c r="E51" s="229">
        <v>2</v>
      </c>
      <c r="F51" s="92" t="e">
        <f>IF(E51&gt;$R$57,,UPPER(VLOOKUP(E51,#REF!,2)))</f>
        <v>#REF!</v>
      </c>
      <c r="G51" s="230"/>
      <c r="H51" s="92"/>
      <c r="I51" s="91"/>
      <c r="J51" s="231" t="s">
        <v>8</v>
      </c>
      <c r="K51" s="226"/>
      <c r="L51" s="232"/>
      <c r="M51" s="226"/>
      <c r="N51" s="233"/>
      <c r="O51" s="237"/>
      <c r="P51" s="238"/>
      <c r="Q51" s="239"/>
      <c r="R51" s="240"/>
      <c r="AI51" s="681"/>
      <c r="AJ51" s="681"/>
      <c r="AK51" s="681"/>
    </row>
    <row r="52" spans="1:37" s="18" customFormat="1" ht="9" customHeight="1" x14ac:dyDescent="0.25">
      <c r="A52" s="384"/>
      <c r="B52" s="385"/>
      <c r="C52" s="454"/>
      <c r="D52" s="386"/>
      <c r="E52" s="229">
        <v>3</v>
      </c>
      <c r="F52" s="92" t="e">
        <f>IF(E52&gt;$R$57,,UPPER(VLOOKUP(E52,#REF!,2)))</f>
        <v>#REF!</v>
      </c>
      <c r="G52" s="230"/>
      <c r="H52" s="92"/>
      <c r="I52" s="91"/>
      <c r="J52" s="231" t="s">
        <v>9</v>
      </c>
      <c r="K52" s="226"/>
      <c r="L52" s="232"/>
      <c r="M52" s="226"/>
      <c r="N52" s="233"/>
      <c r="O52" s="234" t="s">
        <v>112</v>
      </c>
      <c r="P52" s="235"/>
      <c r="Q52" s="235"/>
      <c r="R52" s="236"/>
      <c r="AI52" s="681"/>
      <c r="AJ52" s="681"/>
      <c r="AK52" s="681"/>
    </row>
    <row r="53" spans="1:37" s="18" customFormat="1" ht="9" customHeight="1" x14ac:dyDescent="0.25">
      <c r="A53" s="243"/>
      <c r="B53" s="448"/>
      <c r="C53" s="448"/>
      <c r="D53" s="244"/>
      <c r="E53" s="229">
        <v>4</v>
      </c>
      <c r="F53" s="92" t="e">
        <f>IF(E53&gt;$R$57,,UPPER(VLOOKUP(E53,#REF!,2)))</f>
        <v>#REF!</v>
      </c>
      <c r="G53" s="230"/>
      <c r="H53" s="92"/>
      <c r="I53" s="91"/>
      <c r="J53" s="231" t="s">
        <v>10</v>
      </c>
      <c r="K53" s="226"/>
      <c r="L53" s="232"/>
      <c r="M53" s="226"/>
      <c r="N53" s="233"/>
      <c r="O53" s="226"/>
      <c r="P53" s="232"/>
      <c r="Q53" s="226"/>
      <c r="R53" s="233"/>
      <c r="AI53" s="681"/>
      <c r="AJ53" s="681"/>
      <c r="AK53" s="681"/>
    </row>
    <row r="54" spans="1:37" s="18" customFormat="1" ht="9" customHeight="1" x14ac:dyDescent="0.25">
      <c r="A54" s="371"/>
      <c r="B54" s="387"/>
      <c r="C54" s="387"/>
      <c r="D54" s="455"/>
      <c r="E54" s="229"/>
      <c r="F54" s="92"/>
      <c r="G54" s="230"/>
      <c r="H54" s="92"/>
      <c r="I54" s="91"/>
      <c r="J54" s="231" t="s">
        <v>11</v>
      </c>
      <c r="K54" s="226"/>
      <c r="L54" s="232"/>
      <c r="M54" s="226"/>
      <c r="N54" s="233"/>
      <c r="O54" s="239"/>
      <c r="P54" s="238"/>
      <c r="Q54" s="239"/>
      <c r="R54" s="240"/>
      <c r="AI54" s="681"/>
      <c r="AJ54" s="681"/>
      <c r="AK54" s="681"/>
    </row>
    <row r="55" spans="1:37" s="18" customFormat="1" ht="9" customHeight="1" x14ac:dyDescent="0.25">
      <c r="A55" s="372"/>
      <c r="B55" s="393"/>
      <c r="C55" s="448"/>
      <c r="D55" s="244"/>
      <c r="E55" s="229"/>
      <c r="F55" s="92"/>
      <c r="G55" s="230"/>
      <c r="H55" s="92"/>
      <c r="I55" s="91"/>
      <c r="J55" s="231" t="s">
        <v>12</v>
      </c>
      <c r="K55" s="226"/>
      <c r="L55" s="232"/>
      <c r="M55" s="226"/>
      <c r="N55" s="233"/>
      <c r="O55" s="234" t="s">
        <v>92</v>
      </c>
      <c r="P55" s="235"/>
      <c r="Q55" s="235"/>
      <c r="R55" s="236"/>
      <c r="AI55" s="681"/>
      <c r="AJ55" s="681"/>
      <c r="AK55" s="681"/>
    </row>
    <row r="56" spans="1:37" s="18" customFormat="1" ht="9" customHeight="1" x14ac:dyDescent="0.25">
      <c r="A56" s="372"/>
      <c r="B56" s="393"/>
      <c r="C56" s="449"/>
      <c r="D56" s="382"/>
      <c r="E56" s="229"/>
      <c r="F56" s="92"/>
      <c r="G56" s="230"/>
      <c r="H56" s="92"/>
      <c r="I56" s="91"/>
      <c r="J56" s="231" t="s">
        <v>13</v>
      </c>
      <c r="K56" s="226"/>
      <c r="L56" s="232"/>
      <c r="M56" s="226"/>
      <c r="N56" s="233"/>
      <c r="O56" s="226"/>
      <c r="P56" s="232"/>
      <c r="Q56" s="226"/>
      <c r="R56" s="233"/>
      <c r="AI56" s="681"/>
      <c r="AJ56" s="681"/>
      <c r="AK56" s="681"/>
    </row>
    <row r="57" spans="1:37" s="18" customFormat="1" ht="9" customHeight="1" x14ac:dyDescent="0.25">
      <c r="A57" s="373"/>
      <c r="B57" s="370"/>
      <c r="C57" s="450"/>
      <c r="D57" s="383"/>
      <c r="E57" s="245"/>
      <c r="F57" s="246"/>
      <c r="G57" s="247"/>
      <c r="H57" s="246"/>
      <c r="I57" s="248"/>
      <c r="J57" s="249" t="s">
        <v>14</v>
      </c>
      <c r="K57" s="239"/>
      <c r="L57" s="238"/>
      <c r="M57" s="239"/>
      <c r="N57" s="240"/>
      <c r="O57" s="239" t="str">
        <f>R4</f>
        <v>Lakatosné Klopcsik Diana</v>
      </c>
      <c r="P57" s="238"/>
      <c r="Q57" s="239"/>
      <c r="R57" s="250" t="e">
        <f>MIN(4,#REF!)</f>
        <v>#REF!</v>
      </c>
      <c r="AI57" s="681"/>
      <c r="AJ57" s="681"/>
      <c r="AK57" s="681"/>
    </row>
  </sheetData>
  <mergeCells count="1">
    <mergeCell ref="A4:C4"/>
  </mergeCells>
  <phoneticPr fontId="72" type="noConversion"/>
  <conditionalFormatting sqref="G45:I45 G39:I39 H23 H25 H27 H29 H31 H33 H35 H37 G47:I47 G41:I41 G43:I43 H7 H9 H11 H13 H15 H17 H19 H21">
    <cfRule type="expression" dxfId="498" priority="1" stopIfTrue="1">
      <formula>AND($E7&lt;9,$C7&gt;0)</formula>
    </cfRule>
  </conditionalFormatting>
  <conditionalFormatting sqref="I32 I46 I36 K44 I42 K10 M14 K18 K26 K34 M30 M40 O22 I8 I12 I16 I20 I24 I28">
    <cfRule type="expression" dxfId="497" priority="2" stopIfTrue="1">
      <formula>AND($O$1="CU",I8="Umpire")</formula>
    </cfRule>
    <cfRule type="expression" dxfId="496" priority="3" stopIfTrue="1">
      <formula>AND($O$1="CU",I8&lt;&gt;"Umpire",J8&lt;&gt;"")</formula>
    </cfRule>
    <cfRule type="expression" dxfId="495" priority="4" stopIfTrue="1">
      <formula>AND($O$1="CU",I8&lt;&gt;"Umpire")</formula>
    </cfRule>
  </conditionalFormatting>
  <conditionalFormatting sqref="E39 E47 E45 E43 E41">
    <cfRule type="expression" dxfId="494" priority="5" stopIfTrue="1">
      <formula>AND($E39&lt;9,$C39&gt;0)</formula>
    </cfRule>
  </conditionalFormatting>
  <conditionalFormatting sqref="F41 F43 F45 F47 F39">
    <cfRule type="cellIs" dxfId="493" priority="6" stopIfTrue="1" operator="equal">
      <formula>"Bye"</formula>
    </cfRule>
    <cfRule type="expression" dxfId="492" priority="7" stopIfTrue="1">
      <formula>AND($E39&lt;9,$C39&gt;0)</formula>
    </cfRule>
  </conditionalFormatting>
  <conditionalFormatting sqref="M10 M18 M26 M34 O30 O40 M44 O14 Q22 K8 K12 K16 K20 K24 K28 K32 K36 K42 K46">
    <cfRule type="expression" dxfId="491" priority="8" stopIfTrue="1">
      <formula>J8="as"</formula>
    </cfRule>
    <cfRule type="expression" dxfId="490" priority="9" stopIfTrue="1">
      <formula>J8="bs"</formula>
    </cfRule>
  </conditionalFormatting>
  <conditionalFormatting sqref="B41 B43 B45 B47 B39">
    <cfRule type="cellIs" dxfId="489" priority="10" stopIfTrue="1" operator="equal">
      <formula>"QA"</formula>
    </cfRule>
    <cfRule type="cellIs" dxfId="488" priority="11" stopIfTrue="1" operator="equal">
      <formula>"DA"</formula>
    </cfRule>
  </conditionalFormatting>
  <conditionalFormatting sqref="R57 J8 J12 J16 J20 J24 J28 J32 J36 N30 N14 L10 L34 L18 L26 P22">
    <cfRule type="expression" dxfId="487" priority="12" stopIfTrue="1">
      <formula>$O$1="CU"</formula>
    </cfRule>
  </conditionalFormatting>
  <conditionalFormatting sqref="E9 E7 E11 E13 E15 E17 E19 E21 E23 E25 E27 E29 E31 E33 E35 E37">
    <cfRule type="expression" dxfId="486" priority="13" stopIfTrue="1">
      <formula>$E7&lt;5</formula>
    </cfRule>
  </conditionalFormatting>
  <conditionalFormatting sqref="F35 F37 F25 F33 F31 F29 F27 F23 F19 F21 F9 F17 F15 F13 F11 F7">
    <cfRule type="cellIs" dxfId="485" priority="14" stopIfTrue="1" operator="equal">
      <formula>"Bye"</formula>
    </cfRule>
  </conditionalFormatting>
  <dataValidations count="1">
    <dataValidation type="list" allowBlank="1" showInputMessage="1" sqref="I46 I42 K44 M40 I8 M14 K10 K18 K26 K34 M30 I12 I36 O22 I16 I32 I24 I20 I28" xr:uid="{6F322557-67BF-4F78-8581-B4C3A25B978F}">
      <formula1>$U$7:$U$16</formula1>
    </dataValidation>
  </dataValidations>
  <printOptions horizontalCentered="1"/>
  <pageMargins left="0.35" right="0.35" top="0.39" bottom="0.39" header="0" footer="0"/>
  <pageSetup paperSize="9" scale="96"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3425"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103426"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10B5F-1BD1-44AE-B485-9E44D4670BCE}">
  <sheetPr codeName="Sheet32">
    <tabColor indexed="17"/>
    <pageSetUpPr fitToPage="1"/>
  </sheetPr>
  <dimension ref="A1:U81"/>
  <sheetViews>
    <sheetView showGridLines="0" showZeros="0" topLeftCell="A8" workbookViewId="0">
      <selection activeCell="M62" sqref="M62"/>
    </sheetView>
  </sheetViews>
  <sheetFormatPr defaultRowHeight="13.2" x14ac:dyDescent="0.25"/>
  <cols>
    <col min="1" max="2" width="3.33203125" customWidth="1"/>
    <col min="3" max="3" width="4.6640625" customWidth="1"/>
    <col min="4" max="4" width="4.33203125" customWidth="1"/>
    <col min="5" max="5" width="5.5546875" customWidth="1"/>
    <col min="6" max="6" width="12.6640625" customWidth="1"/>
    <col min="7" max="7" width="2.6640625" customWidth="1"/>
    <col min="8" max="8" width="5" customWidth="1"/>
    <col min="9" max="9" width="5.88671875" customWidth="1"/>
    <col min="10" max="10" width="1.6640625" style="134" customWidth="1"/>
    <col min="11" max="11" width="10.6640625" customWidth="1"/>
    <col min="12" max="12" width="1.6640625" style="134" customWidth="1"/>
    <col min="13" max="13" width="10.6640625" customWidth="1"/>
    <col min="14" max="14" width="1.6640625" style="135" customWidth="1"/>
    <col min="15" max="15" width="10.6640625" customWidth="1"/>
    <col min="16" max="16" width="1.6640625" style="134" customWidth="1"/>
    <col min="17" max="17" width="10.6640625" customWidth="1"/>
    <col min="18" max="18" width="1.6640625" style="135" customWidth="1"/>
    <col min="20" max="20" width="8.6640625" customWidth="1"/>
    <col min="21" max="21" width="8.88671875" hidden="1" customWidth="1"/>
    <col min="22" max="22" width="5.6640625" customWidth="1"/>
  </cols>
  <sheetData>
    <row r="1" spans="1:21" s="136" customFormat="1" ht="21.75" customHeight="1" x14ac:dyDescent="0.4">
      <c r="A1" s="93" t="str">
        <f>Altalanos!$A$6</f>
        <v xml:space="preserve">Diákolimpia Tolna megye - Paks </v>
      </c>
      <c r="B1" s="138"/>
      <c r="I1" s="389"/>
      <c r="J1" s="137"/>
      <c r="K1" s="302" t="s">
        <v>145</v>
      </c>
      <c r="L1" s="302"/>
      <c r="M1" s="303"/>
      <c r="N1" s="137"/>
      <c r="O1" s="137"/>
      <c r="P1" s="137" t="s">
        <v>3</v>
      </c>
      <c r="R1" s="137"/>
    </row>
    <row r="2" spans="1:21" s="108" customFormat="1" x14ac:dyDescent="0.25">
      <c r="A2" s="491" t="s">
        <v>122</v>
      </c>
      <c r="B2" s="96"/>
      <c r="C2" s="96"/>
      <c r="D2" s="96"/>
      <c r="E2" s="96"/>
      <c r="F2" s="96">
        <f>Altalanos!$A$8</f>
        <v>0</v>
      </c>
      <c r="G2" s="141"/>
      <c r="J2" s="135"/>
      <c r="K2" s="302"/>
      <c r="L2" s="302"/>
      <c r="M2" s="302"/>
      <c r="N2" s="135"/>
      <c r="P2" s="135"/>
      <c r="R2" s="135"/>
    </row>
    <row r="3" spans="1:21" s="19" customFormat="1" ht="10.5" customHeight="1" x14ac:dyDescent="0.25">
      <c r="A3" s="54" t="s">
        <v>82</v>
      </c>
      <c r="B3" s="54"/>
      <c r="C3" s="54"/>
      <c r="D3" s="54"/>
      <c r="E3" s="54"/>
      <c r="F3" s="54"/>
      <c r="G3" s="54" t="s">
        <v>79</v>
      </c>
      <c r="H3" s="54"/>
      <c r="I3" s="54"/>
      <c r="J3" s="304"/>
      <c r="K3" s="55" t="s">
        <v>87</v>
      </c>
      <c r="L3" s="144"/>
      <c r="M3" s="88"/>
      <c r="N3" s="304"/>
      <c r="O3" s="54"/>
      <c r="P3" s="304"/>
      <c r="Q3" s="54"/>
      <c r="R3" s="305" t="s">
        <v>88</v>
      </c>
    </row>
    <row r="4" spans="1:21" s="31" customFormat="1" ht="11.25" customHeight="1" thickBot="1" x14ac:dyDescent="0.3">
      <c r="A4" s="821" t="str">
        <f>Altalanos!$A$10</f>
        <v>2025.04.28-29</v>
      </c>
      <c r="B4" s="821"/>
      <c r="C4" s="821"/>
      <c r="D4" s="145"/>
      <c r="E4" s="145"/>
      <c r="F4" s="145"/>
      <c r="G4" s="146" t="str">
        <f>Altalanos!$C$10</f>
        <v>Paks</v>
      </c>
      <c r="H4" s="306"/>
      <c r="I4" s="145"/>
      <c r="J4" s="307"/>
      <c r="K4" s="148"/>
      <c r="L4" s="147"/>
      <c r="M4" s="104"/>
      <c r="N4" s="307"/>
      <c r="O4" s="145"/>
      <c r="P4" s="307"/>
      <c r="Q4" s="145"/>
      <c r="R4" s="89" t="str">
        <f>Altalanos!$E$10</f>
        <v>Lakatosné Klopcsik Diana</v>
      </c>
    </row>
    <row r="5" spans="1:21" s="19" customFormat="1" ht="9.6" x14ac:dyDescent="0.25">
      <c r="A5" s="308"/>
      <c r="B5" s="57" t="s">
        <v>4</v>
      </c>
      <c r="C5" s="57" t="s">
        <v>148</v>
      </c>
      <c r="D5" s="57" t="s">
        <v>101</v>
      </c>
      <c r="E5" s="487" t="s">
        <v>91</v>
      </c>
      <c r="F5" s="67" t="s">
        <v>85</v>
      </c>
      <c r="G5" s="67" t="s">
        <v>86</v>
      </c>
      <c r="H5" s="67"/>
      <c r="I5" s="67" t="s">
        <v>90</v>
      </c>
      <c r="J5" s="67"/>
      <c r="K5" s="57" t="s">
        <v>102</v>
      </c>
      <c r="L5" s="309"/>
      <c r="M5" s="57" t="s">
        <v>130</v>
      </c>
      <c r="N5" s="309"/>
      <c r="O5" s="57" t="s">
        <v>129</v>
      </c>
      <c r="P5" s="309"/>
      <c r="Q5" s="57" t="s">
        <v>149</v>
      </c>
      <c r="R5" s="310"/>
    </row>
    <row r="6" spans="1:21" s="19" customFormat="1" ht="3.75" customHeight="1" thickBot="1" x14ac:dyDescent="0.3">
      <c r="A6" s="311"/>
      <c r="B6" s="99"/>
      <c r="C6" s="99"/>
      <c r="D6" s="99"/>
      <c r="E6" s="99"/>
      <c r="F6" s="22"/>
      <c r="G6" s="22"/>
      <c r="H6" s="101"/>
      <c r="I6" s="22"/>
      <c r="J6" s="122"/>
      <c r="K6" s="99"/>
      <c r="L6" s="122"/>
      <c r="M6" s="99"/>
      <c r="N6" s="122"/>
      <c r="O6" s="99"/>
      <c r="P6" s="122"/>
      <c r="Q6" s="99"/>
      <c r="R6" s="143"/>
    </row>
    <row r="7" spans="1:21" s="38" customFormat="1" ht="10.5" customHeight="1" x14ac:dyDescent="0.25">
      <c r="A7" s="312">
        <v>1</v>
      </c>
      <c r="B7" s="395" t="str">
        <f>IF($D7="","",VLOOKUP($D7,#REF!,14))</f>
        <v/>
      </c>
      <c r="C7" s="395" t="str">
        <f>IF($D7="","",VLOOKUP($D7,#REF!,15))</f>
        <v/>
      </c>
      <c r="D7" s="164"/>
      <c r="E7" s="508" t="str">
        <f>UPPER(IF($D7="","",VLOOKUP($D7,#REF!,5)))</f>
        <v/>
      </c>
      <c r="F7" s="165" t="s">
        <v>311</v>
      </c>
      <c r="G7" s="165" t="s">
        <v>241</v>
      </c>
      <c r="H7" s="313"/>
      <c r="I7" s="165" t="str">
        <f>IF($D7="","",VLOOKUP($D7,#REF!,4))</f>
        <v/>
      </c>
      <c r="J7" s="314"/>
      <c r="K7" s="168"/>
      <c r="L7" s="170"/>
      <c r="M7" s="168"/>
      <c r="N7" s="170"/>
      <c r="O7" s="168"/>
      <c r="P7" s="170"/>
      <c r="Q7" s="168"/>
      <c r="R7" s="171"/>
      <c r="S7" s="174"/>
      <c r="U7" s="175" t="str">
        <f>Birók!P21</f>
        <v>Bíró</v>
      </c>
    </row>
    <row r="8" spans="1:21" s="38" customFormat="1" ht="9.6" customHeight="1" x14ac:dyDescent="0.25">
      <c r="A8" s="286"/>
      <c r="B8" s="315"/>
      <c r="C8" s="315"/>
      <c r="D8" s="315"/>
      <c r="E8" s="508" t="str">
        <f>UPPER(IF($D7="","",VLOOKUP($D7,#REF!,11)))</f>
        <v/>
      </c>
      <c r="F8" s="165" t="str">
        <f>UPPER(IF($D7="","",VLOOKUP($D7,#REF!,8)))</f>
        <v/>
      </c>
      <c r="G8" s="165" t="str">
        <f>IF($D7="","",VLOOKUP($D7,#REF!,9))</f>
        <v/>
      </c>
      <c r="H8" s="313"/>
      <c r="I8" s="165" t="str">
        <f>IF($D7="","",VLOOKUP($D7,#REF!,10))</f>
        <v/>
      </c>
      <c r="J8" s="316"/>
      <c r="K8" s="161" t="str">
        <f>IF(J8="a",F7,IF(J8="b",F9,""))</f>
        <v/>
      </c>
      <c r="L8" s="170"/>
      <c r="M8" s="168"/>
      <c r="N8" s="170"/>
      <c r="O8" s="168"/>
      <c r="P8" s="170"/>
      <c r="Q8" s="168"/>
      <c r="R8" s="171"/>
      <c r="S8" s="174"/>
      <c r="U8" s="183" t="str">
        <f>Birók!P22</f>
        <v xml:space="preserve">T Lisztmajer </v>
      </c>
    </row>
    <row r="9" spans="1:21" s="38" customFormat="1" ht="9.6" customHeight="1" x14ac:dyDescent="0.25">
      <c r="A9" s="286"/>
      <c r="B9" s="177"/>
      <c r="C9" s="177"/>
      <c r="D9" s="177"/>
      <c r="E9" s="509"/>
      <c r="F9" s="163"/>
      <c r="G9" s="163"/>
      <c r="H9" s="101"/>
      <c r="I9" s="163"/>
      <c r="J9" s="317"/>
      <c r="K9" s="318" t="str">
        <f>UPPER(IF(OR(J10="a",J10="as"),F7,IF(OR(J10="b",J10="bs"),F11,)))</f>
        <v/>
      </c>
      <c r="L9" s="319"/>
      <c r="M9" s="168"/>
      <c r="N9" s="170"/>
      <c r="O9" s="168"/>
      <c r="P9" s="170"/>
      <c r="Q9" s="168"/>
      <c r="R9" s="171"/>
      <c r="S9" s="174"/>
      <c r="U9" s="183" t="str">
        <f>Birók!P23</f>
        <v xml:space="preserve">P Lisztmajer </v>
      </c>
    </row>
    <row r="10" spans="1:21" s="38" customFormat="1" ht="9.6" customHeight="1" x14ac:dyDescent="0.25">
      <c r="A10" s="286"/>
      <c r="B10" s="177"/>
      <c r="C10" s="177"/>
      <c r="D10" s="177"/>
      <c r="E10" s="510"/>
      <c r="F10" s="506"/>
      <c r="G10" s="506"/>
      <c r="H10" s="507"/>
      <c r="I10" s="495" t="s">
        <v>0</v>
      </c>
      <c r="J10" s="189"/>
      <c r="K10" s="320" t="s">
        <v>312</v>
      </c>
      <c r="L10" s="321"/>
      <c r="M10" s="168"/>
      <c r="N10" s="170"/>
      <c r="O10" s="168"/>
      <c r="P10" s="170"/>
      <c r="Q10" s="168"/>
      <c r="R10" s="171"/>
      <c r="S10" s="174"/>
      <c r="U10" s="183" t="str">
        <f>Birók!P24</f>
        <v xml:space="preserve">N Németh </v>
      </c>
    </row>
    <row r="11" spans="1:21" s="38" customFormat="1" ht="9.6" customHeight="1" x14ac:dyDescent="0.25">
      <c r="A11" s="286">
        <v>2</v>
      </c>
      <c r="B11" s="395" t="str">
        <f>IF($D11="","",VLOOKUP($D11,#REF!,14))</f>
        <v/>
      </c>
      <c r="C11" s="395" t="str">
        <f>IF($D11="","",VLOOKUP($D11,#REF!,15))</f>
        <v/>
      </c>
      <c r="D11" s="164"/>
      <c r="E11" s="503" t="str">
        <f>UPPER(IF($D11="","",VLOOKUP($D11,#REF!,5)))</f>
        <v/>
      </c>
      <c r="F11" s="796" t="s">
        <v>202</v>
      </c>
      <c r="G11" s="492" t="str">
        <f>IF($D11="","",VLOOKUP($D11,#REF!,3))</f>
        <v/>
      </c>
      <c r="H11" s="504"/>
      <c r="I11" s="492" t="str">
        <f>IF($D11="","",VLOOKUP($D11,#REF!,4))</f>
        <v/>
      </c>
      <c r="J11" s="322"/>
      <c r="K11" s="168"/>
      <c r="L11" s="323"/>
      <c r="M11" s="206"/>
      <c r="N11" s="319"/>
      <c r="O11" s="168"/>
      <c r="P11" s="170"/>
      <c r="Q11" s="168"/>
      <c r="R11" s="171"/>
      <c r="S11" s="174"/>
      <c r="U11" s="183" t="str">
        <f>Birók!P25</f>
        <v xml:space="preserve">D Gerzsei </v>
      </c>
    </row>
    <row r="12" spans="1:21" s="38" customFormat="1" ht="9.6" customHeight="1" x14ac:dyDescent="0.25">
      <c r="A12" s="286"/>
      <c r="B12" s="315"/>
      <c r="C12" s="315"/>
      <c r="D12" s="315"/>
      <c r="E12" s="503" t="str">
        <f>UPPER(IF($D11="","",VLOOKUP($D11,#REF!,11)))</f>
        <v/>
      </c>
      <c r="F12" s="492" t="str">
        <f>UPPER(IF($D11="","",VLOOKUP($D11,#REF!,8)))</f>
        <v/>
      </c>
      <c r="G12" s="492" t="str">
        <f>IF($D11="","",VLOOKUP($D11,#REF!,9))</f>
        <v/>
      </c>
      <c r="H12" s="504"/>
      <c r="I12" s="492" t="str">
        <f>IF($D11="","",VLOOKUP($D11,#REF!,10))</f>
        <v/>
      </c>
      <c r="J12" s="316"/>
      <c r="K12" s="168"/>
      <c r="L12" s="323"/>
      <c r="M12" s="290"/>
      <c r="N12" s="324"/>
      <c r="O12" s="168"/>
      <c r="P12" s="170"/>
      <c r="Q12" s="168"/>
      <c r="R12" s="171"/>
      <c r="S12" s="174"/>
      <c r="U12" s="183" t="str">
        <f>Birók!P26</f>
        <v>G Rosta</v>
      </c>
    </row>
    <row r="13" spans="1:21" s="38" customFormat="1" ht="9.6" customHeight="1" x14ac:dyDescent="0.25">
      <c r="A13" s="286"/>
      <c r="B13" s="177"/>
      <c r="C13" s="177"/>
      <c r="D13" s="187"/>
      <c r="E13" s="511"/>
      <c r="F13" s="506"/>
      <c r="G13" s="506"/>
      <c r="H13" s="507"/>
      <c r="I13" s="506"/>
      <c r="J13" s="325"/>
      <c r="K13" s="168"/>
      <c r="L13" s="317"/>
      <c r="M13" s="318" t="str">
        <f>UPPER(IF(OR(L14="a",L14="as"),K9,IF(OR(L14="b",L14="bs"),K17,)))</f>
        <v/>
      </c>
      <c r="N13" s="170"/>
      <c r="O13" s="168"/>
      <c r="P13" s="170"/>
      <c r="Q13" s="168"/>
      <c r="R13" s="171"/>
      <c r="S13" s="174"/>
      <c r="U13" s="183" t="str">
        <f>Birók!P27</f>
        <v>A Korpácsi</v>
      </c>
    </row>
    <row r="14" spans="1:21" s="38" customFormat="1" ht="9.6" customHeight="1" x14ac:dyDescent="0.25">
      <c r="A14" s="286"/>
      <c r="B14" s="177"/>
      <c r="C14" s="177"/>
      <c r="D14" s="187"/>
      <c r="E14" s="511"/>
      <c r="F14" s="506"/>
      <c r="G14" s="506"/>
      <c r="H14" s="507"/>
      <c r="I14" s="506"/>
      <c r="J14" s="325"/>
      <c r="K14" s="180" t="s">
        <v>0</v>
      </c>
      <c r="L14" s="189"/>
      <c r="M14" s="320" t="str">
        <f>UPPER(IF(OR(L14="a",L14="as"),K10,IF(OR(L14="b",L14="bs"),K18,)))</f>
        <v/>
      </c>
      <c r="N14" s="321"/>
      <c r="O14" s="168"/>
      <c r="P14" s="170"/>
      <c r="Q14" s="168"/>
      <c r="R14" s="171"/>
      <c r="S14" s="174"/>
      <c r="U14" s="183" t="str">
        <f>Birók!P28</f>
        <v xml:space="preserve">L Gáspár </v>
      </c>
    </row>
    <row r="15" spans="1:21" s="38" customFormat="1" ht="9.6" customHeight="1" x14ac:dyDescent="0.25">
      <c r="A15" s="326">
        <v>3</v>
      </c>
      <c r="B15" s="395" t="str">
        <f>IF($D15="","",VLOOKUP($D15,#REF!,14))</f>
        <v/>
      </c>
      <c r="C15" s="395" t="str">
        <f>IF($D15="","",VLOOKUP($D15,#REF!,15))</f>
        <v/>
      </c>
      <c r="D15" s="164"/>
      <c r="E15" s="503" t="str">
        <f>UPPER(IF($D15="","",VLOOKUP($D15,#REF!,5)))</f>
        <v/>
      </c>
      <c r="F15" s="796" t="s">
        <v>313</v>
      </c>
      <c r="G15" s="796" t="s">
        <v>314</v>
      </c>
      <c r="H15" s="504"/>
      <c r="I15" s="492" t="str">
        <f>IF($D15="","",VLOOKUP($D15,#REF!,4))</f>
        <v/>
      </c>
      <c r="J15" s="314"/>
      <c r="K15" s="168"/>
      <c r="L15" s="323"/>
      <c r="M15" s="168"/>
      <c r="N15" s="323"/>
      <c r="O15" s="206"/>
      <c r="P15" s="170"/>
      <c r="Q15" s="168"/>
      <c r="R15" s="171"/>
      <c r="S15" s="174"/>
      <c r="U15" s="183" t="str">
        <f>Birók!P29</f>
        <v xml:space="preserve"> </v>
      </c>
    </row>
    <row r="16" spans="1:21" s="38" customFormat="1" ht="9.6" customHeight="1" thickBot="1" x14ac:dyDescent="0.3">
      <c r="A16" s="286"/>
      <c r="B16" s="315"/>
      <c r="C16" s="315"/>
      <c r="D16" s="315"/>
      <c r="E16" s="503" t="str">
        <f>UPPER(IF($D15="","",VLOOKUP($D15,#REF!,11)))</f>
        <v/>
      </c>
      <c r="F16" s="492" t="str">
        <f>UPPER(IF($D15="","",VLOOKUP($D15,#REF!,8)))</f>
        <v/>
      </c>
      <c r="G16" s="492" t="str">
        <f>IF($D15="","",VLOOKUP($D15,#REF!,9))</f>
        <v/>
      </c>
      <c r="H16" s="504"/>
      <c r="I16" s="492" t="str">
        <f>IF($D15="","",VLOOKUP($D15,#REF!,10))</f>
        <v/>
      </c>
      <c r="J16" s="316"/>
      <c r="K16" s="161" t="str">
        <f>IF(J16="a",F15,IF(J16="b",F17,""))</f>
        <v/>
      </c>
      <c r="L16" s="323"/>
      <c r="M16" s="168"/>
      <c r="N16" s="323"/>
      <c r="O16" s="168"/>
      <c r="P16" s="170"/>
      <c r="Q16" s="168"/>
      <c r="R16" s="171"/>
      <c r="S16" s="174"/>
      <c r="U16" s="198" t="str">
        <f>Birók!P30</f>
        <v>Egyik sem</v>
      </c>
    </row>
    <row r="17" spans="1:19" s="38" customFormat="1" ht="9.6" customHeight="1" x14ac:dyDescent="0.25">
      <c r="A17" s="286"/>
      <c r="B17" s="177"/>
      <c r="C17" s="177"/>
      <c r="D17" s="187"/>
      <c r="E17" s="511"/>
      <c r="F17" s="506"/>
      <c r="G17" s="506"/>
      <c r="H17" s="507"/>
      <c r="I17" s="506"/>
      <c r="J17" s="317"/>
      <c r="K17" s="318" t="str">
        <f>UPPER(IF(OR(J18="a",J18="as"),F15,IF(OR(J18="b",J18="bs"),F19,)))</f>
        <v/>
      </c>
      <c r="L17" s="327"/>
      <c r="M17" s="168"/>
      <c r="N17" s="323"/>
      <c r="O17" s="168"/>
      <c r="P17" s="170"/>
      <c r="Q17" s="168"/>
      <c r="R17" s="171"/>
      <c r="S17" s="174"/>
    </row>
    <row r="18" spans="1:19" s="38" customFormat="1" ht="9.6" customHeight="1" x14ac:dyDescent="0.25">
      <c r="A18" s="286"/>
      <c r="B18" s="177"/>
      <c r="C18" s="177"/>
      <c r="D18" s="187"/>
      <c r="E18" s="511"/>
      <c r="F18" s="506"/>
      <c r="G18" s="506"/>
      <c r="H18" s="507"/>
      <c r="I18" s="495" t="s">
        <v>0</v>
      </c>
      <c r="J18" s="189"/>
      <c r="K18" s="320" t="str">
        <f>UPPER(IF(OR(J18="a",J18="as"),F16,IF(OR(J18="b",J18="bs"),F20,)))</f>
        <v/>
      </c>
      <c r="L18" s="316"/>
      <c r="M18" s="168"/>
      <c r="N18" s="323"/>
      <c r="O18" s="168"/>
      <c r="P18" s="170"/>
      <c r="Q18" s="168"/>
      <c r="R18" s="171"/>
      <c r="S18" s="174"/>
    </row>
    <row r="19" spans="1:19" s="38" customFormat="1" ht="9.6" customHeight="1" x14ac:dyDescent="0.25">
      <c r="A19" s="286">
        <v>4</v>
      </c>
      <c r="B19" s="395" t="str">
        <f>IF($D19="","",VLOOKUP($D19,#REF!,14))</f>
        <v/>
      </c>
      <c r="C19" s="395" t="str">
        <f>IF($D19="","",VLOOKUP($D19,#REF!,15))</f>
        <v/>
      </c>
      <c r="D19" s="164"/>
      <c r="E19" s="503" t="str">
        <f>UPPER(IF($D19="","",VLOOKUP($D19,#REF!,5)))</f>
        <v/>
      </c>
      <c r="F19" s="796" t="s">
        <v>315</v>
      </c>
      <c r="G19" s="796" t="s">
        <v>316</v>
      </c>
      <c r="H19" s="504"/>
      <c r="I19" s="492" t="str">
        <f>IF($D19="","",VLOOKUP($D19,#REF!,4))</f>
        <v/>
      </c>
      <c r="J19" s="322"/>
      <c r="K19" s="168"/>
      <c r="L19" s="170"/>
      <c r="M19" s="206"/>
      <c r="N19" s="327"/>
      <c r="O19" s="168"/>
      <c r="P19" s="170"/>
      <c r="Q19" s="168"/>
      <c r="R19" s="171"/>
      <c r="S19" s="174"/>
    </row>
    <row r="20" spans="1:19" s="38" customFormat="1" ht="9.6" customHeight="1" x14ac:dyDescent="0.25">
      <c r="A20" s="286"/>
      <c r="B20" s="315"/>
      <c r="C20" s="315"/>
      <c r="D20" s="315"/>
      <c r="E20" s="503" t="str">
        <f>UPPER(IF($D19="","",VLOOKUP($D19,#REF!,11)))</f>
        <v/>
      </c>
      <c r="F20" s="492" t="str">
        <f>UPPER(IF($D19="","",VLOOKUP($D19,#REF!,8)))</f>
        <v/>
      </c>
      <c r="G20" s="492" t="str">
        <f>IF($D19="","",VLOOKUP($D19,#REF!,9))</f>
        <v/>
      </c>
      <c r="H20" s="504"/>
      <c r="I20" s="492" t="str">
        <f>IF($D19="","",VLOOKUP($D19,#REF!,10))</f>
        <v/>
      </c>
      <c r="J20" s="316"/>
      <c r="K20" s="168"/>
      <c r="L20" s="170"/>
      <c r="M20" s="290"/>
      <c r="N20" s="328"/>
      <c r="O20" s="168"/>
      <c r="P20" s="170"/>
      <c r="Q20" s="168"/>
      <c r="R20" s="171"/>
      <c r="S20" s="174"/>
    </row>
    <row r="21" spans="1:19" s="38" customFormat="1" ht="9.6" customHeight="1" x14ac:dyDescent="0.25">
      <c r="A21" s="286"/>
      <c r="B21" s="177"/>
      <c r="C21" s="177"/>
      <c r="D21" s="177"/>
      <c r="E21" s="510"/>
      <c r="F21" s="506"/>
      <c r="G21" s="506"/>
      <c r="H21" s="507"/>
      <c r="I21" s="506"/>
      <c r="J21" s="325"/>
      <c r="K21" s="168"/>
      <c r="L21" s="170"/>
      <c r="M21" s="168"/>
      <c r="N21" s="317"/>
      <c r="O21" s="318" t="str">
        <f>UPPER(IF(OR(N22="a",N22="as"),M13,IF(OR(N22="b",N22="bs"),M29,)))</f>
        <v/>
      </c>
      <c r="P21" s="170"/>
      <c r="Q21" s="168"/>
      <c r="R21" s="171"/>
      <c r="S21" s="174"/>
    </row>
    <row r="22" spans="1:19" s="38" customFormat="1" ht="9.6" customHeight="1" x14ac:dyDescent="0.25">
      <c r="A22" s="286"/>
      <c r="B22" s="177"/>
      <c r="C22" s="177"/>
      <c r="D22" s="177"/>
      <c r="E22" s="509"/>
      <c r="F22" s="163"/>
      <c r="G22" s="163"/>
      <c r="H22" s="101"/>
      <c r="I22" s="163"/>
      <c r="J22" s="325"/>
      <c r="K22" s="168"/>
      <c r="L22" s="170"/>
      <c r="M22" s="180" t="s">
        <v>0</v>
      </c>
      <c r="N22" s="189"/>
      <c r="O22" s="320" t="str">
        <f>UPPER(IF(OR(N22="a",N22="as"),M14,IF(OR(N22="b",N22="bs"),M30,)))</f>
        <v/>
      </c>
      <c r="P22" s="321"/>
      <c r="Q22" s="168"/>
      <c r="R22" s="171"/>
      <c r="S22" s="174"/>
    </row>
    <row r="23" spans="1:19" s="38" customFormat="1" ht="9.6" customHeight="1" x14ac:dyDescent="0.25">
      <c r="A23" s="312">
        <v>5</v>
      </c>
      <c r="B23" s="395" t="str">
        <f>IF($D23="","",VLOOKUP($D23,#REF!,14))</f>
        <v/>
      </c>
      <c r="C23" s="395" t="str">
        <f>IF($D23="","",VLOOKUP($D23,#REF!,15))</f>
        <v/>
      </c>
      <c r="D23" s="164"/>
      <c r="E23" s="508" t="str">
        <f>UPPER(IF($D23="","",VLOOKUP($D23,#REF!,5)))</f>
        <v/>
      </c>
      <c r="F23" s="165" t="s">
        <v>317</v>
      </c>
      <c r="G23" s="165" t="s">
        <v>241</v>
      </c>
      <c r="H23" s="313"/>
      <c r="I23" s="165" t="str">
        <f>IF($D23="","",VLOOKUP($D23,#REF!,4))</f>
        <v/>
      </c>
      <c r="J23" s="314"/>
      <c r="K23" s="168"/>
      <c r="L23" s="170"/>
      <c r="M23" s="168"/>
      <c r="N23" s="323"/>
      <c r="O23" s="168"/>
      <c r="P23" s="323"/>
      <c r="Q23" s="168"/>
      <c r="R23" s="171"/>
      <c r="S23" s="174"/>
    </row>
    <row r="24" spans="1:19" s="38" customFormat="1" ht="9.6" customHeight="1" x14ac:dyDescent="0.25">
      <c r="A24" s="286"/>
      <c r="B24" s="315"/>
      <c r="C24" s="315"/>
      <c r="D24" s="315"/>
      <c r="E24" s="694" t="str">
        <f>UPPER(IF($D23="","",VLOOKUP($D23,#REF!,11)))</f>
        <v/>
      </c>
      <c r="F24" s="695" t="str">
        <f>UPPER(IF($D23="","",VLOOKUP($D23,#REF!,8)))</f>
        <v/>
      </c>
      <c r="G24" s="695" t="str">
        <f>IF($D23="","",VLOOKUP($D23,#REF!,9))</f>
        <v/>
      </c>
      <c r="H24" s="696"/>
      <c r="I24" s="695" t="str">
        <f>IF($D23="","",VLOOKUP($D23,#REF!,10))</f>
        <v/>
      </c>
      <c r="J24" s="316"/>
      <c r="K24" s="161" t="str">
        <f>IF(J24="a",F23,IF(J24="b",F25,""))</f>
        <v/>
      </c>
      <c r="L24" s="170"/>
      <c r="M24" s="168"/>
      <c r="N24" s="323"/>
      <c r="O24" s="168"/>
      <c r="P24" s="323"/>
      <c r="Q24" s="168"/>
      <c r="R24" s="171"/>
      <c r="S24" s="174"/>
    </row>
    <row r="25" spans="1:19" s="38" customFormat="1" ht="9.6" customHeight="1" x14ac:dyDescent="0.25">
      <c r="A25" s="286"/>
      <c r="B25" s="177"/>
      <c r="C25" s="177"/>
      <c r="D25" s="177"/>
      <c r="E25" s="509"/>
      <c r="F25" s="163"/>
      <c r="G25" s="163"/>
      <c r="H25" s="101"/>
      <c r="I25" s="163"/>
      <c r="J25" s="317"/>
      <c r="K25" s="318" t="str">
        <f>UPPER(IF(OR(J26="a",J26="as"),F23,IF(OR(J26="b",J26="bs"),F27,)))</f>
        <v/>
      </c>
      <c r="L25" s="319"/>
      <c r="M25" s="168"/>
      <c r="N25" s="323"/>
      <c r="O25" s="168"/>
      <c r="P25" s="323"/>
      <c r="Q25" s="168"/>
      <c r="R25" s="171"/>
      <c r="S25" s="174"/>
    </row>
    <row r="26" spans="1:19" s="38" customFormat="1" ht="9.6" customHeight="1" x14ac:dyDescent="0.25">
      <c r="A26" s="286"/>
      <c r="B26" s="177"/>
      <c r="C26" s="177"/>
      <c r="D26" s="177"/>
      <c r="E26" s="510"/>
      <c r="F26" s="506"/>
      <c r="G26" s="506"/>
      <c r="H26" s="507"/>
      <c r="I26" s="495" t="s">
        <v>0</v>
      </c>
      <c r="J26" s="189"/>
      <c r="K26" s="320" t="s">
        <v>318</v>
      </c>
      <c r="L26" s="321"/>
      <c r="M26" s="168"/>
      <c r="N26" s="323"/>
      <c r="O26" s="168"/>
      <c r="P26" s="323"/>
      <c r="Q26" s="168"/>
      <c r="R26" s="171"/>
      <c r="S26" s="174"/>
    </row>
    <row r="27" spans="1:19" s="38" customFormat="1" ht="9.6" customHeight="1" x14ac:dyDescent="0.25">
      <c r="A27" s="286">
        <v>6</v>
      </c>
      <c r="B27" s="395" t="str">
        <f>IF($D27="","",VLOOKUP($D27,#REF!,14))</f>
        <v/>
      </c>
      <c r="C27" s="395" t="str">
        <f>IF($D27="","",VLOOKUP($D27,#REF!,15))</f>
        <v/>
      </c>
      <c r="D27" s="164"/>
      <c r="E27" s="503" t="str">
        <f>UPPER(IF($D27="","",VLOOKUP($D27,#REF!,5)))</f>
        <v/>
      </c>
      <c r="F27" s="796" t="s">
        <v>202</v>
      </c>
      <c r="G27" s="492" t="str">
        <f>IF($D27="","",VLOOKUP($D27,#REF!,3))</f>
        <v/>
      </c>
      <c r="H27" s="504"/>
      <c r="I27" s="492" t="str">
        <f>IF($D27="","",VLOOKUP($D27,#REF!,4))</f>
        <v/>
      </c>
      <c r="J27" s="322"/>
      <c r="K27" s="168"/>
      <c r="L27" s="323"/>
      <c r="M27" s="206"/>
      <c r="N27" s="327"/>
      <c r="O27" s="168"/>
      <c r="P27" s="323"/>
      <c r="Q27" s="168"/>
      <c r="R27" s="171"/>
      <c r="S27" s="174"/>
    </row>
    <row r="28" spans="1:19" s="38" customFormat="1" ht="9.6" customHeight="1" x14ac:dyDescent="0.25">
      <c r="A28" s="286"/>
      <c r="B28" s="315"/>
      <c r="C28" s="315"/>
      <c r="D28" s="315"/>
      <c r="E28" s="503" t="str">
        <f>UPPER(IF($D27="","",VLOOKUP($D27,#REF!,11)))</f>
        <v/>
      </c>
      <c r="F28" s="492" t="str">
        <f>UPPER(IF($D27="","",VLOOKUP($D27,#REF!,8)))</f>
        <v/>
      </c>
      <c r="G28" s="492" t="str">
        <f>IF($D27="","",VLOOKUP($D27,#REF!,9))</f>
        <v/>
      </c>
      <c r="H28" s="504"/>
      <c r="I28" s="492" t="str">
        <f>IF($D27="","",VLOOKUP($D27,#REF!,10))</f>
        <v/>
      </c>
      <c r="J28" s="316"/>
      <c r="K28" s="168"/>
      <c r="L28" s="323"/>
      <c r="M28" s="290"/>
      <c r="N28" s="328"/>
      <c r="O28" s="168"/>
      <c r="P28" s="323"/>
      <c r="Q28" s="168"/>
      <c r="R28" s="171"/>
      <c r="S28" s="174"/>
    </row>
    <row r="29" spans="1:19" s="38" customFormat="1" ht="9.6" customHeight="1" x14ac:dyDescent="0.25">
      <c r="A29" s="286"/>
      <c r="B29" s="177"/>
      <c r="C29" s="177"/>
      <c r="D29" s="187"/>
      <c r="E29" s="511"/>
      <c r="F29" s="506"/>
      <c r="G29" s="506"/>
      <c r="H29" s="507"/>
      <c r="I29" s="506"/>
      <c r="J29" s="325"/>
      <c r="K29" s="168"/>
      <c r="L29" s="317"/>
      <c r="M29" s="318" t="str">
        <f>UPPER(IF(OR(L30="a",L30="as"),K25,IF(OR(L30="b",L30="bs"),K33,)))</f>
        <v/>
      </c>
      <c r="N29" s="323"/>
      <c r="O29" s="168"/>
      <c r="P29" s="323"/>
      <c r="Q29" s="168"/>
      <c r="R29" s="171"/>
      <c r="S29" s="174"/>
    </row>
    <row r="30" spans="1:19" s="38" customFormat="1" ht="9.6" customHeight="1" x14ac:dyDescent="0.25">
      <c r="A30" s="286"/>
      <c r="B30" s="177"/>
      <c r="C30" s="177"/>
      <c r="D30" s="187"/>
      <c r="E30" s="511"/>
      <c r="F30" s="506"/>
      <c r="G30" s="506"/>
      <c r="H30" s="507"/>
      <c r="I30" s="506"/>
      <c r="J30" s="325"/>
      <c r="K30" s="180" t="s">
        <v>0</v>
      </c>
      <c r="L30" s="189"/>
      <c r="M30" s="320" t="str">
        <f>UPPER(IF(OR(L30="a",L30="as"),K26,IF(OR(L30="b",L30="bs"),K34,)))</f>
        <v/>
      </c>
      <c r="N30" s="316"/>
      <c r="O30" s="168"/>
      <c r="P30" s="323"/>
      <c r="Q30" s="168"/>
      <c r="R30" s="171"/>
      <c r="S30" s="174"/>
    </row>
    <row r="31" spans="1:19" s="38" customFormat="1" ht="9.6" customHeight="1" x14ac:dyDescent="0.25">
      <c r="A31" s="326">
        <v>7</v>
      </c>
      <c r="B31" s="395" t="str">
        <f>IF($D31="","",VLOOKUP($D31,#REF!,14))</f>
        <v/>
      </c>
      <c r="C31" s="395" t="str">
        <f>IF($D31="","",VLOOKUP($D31,#REF!,15))</f>
        <v/>
      </c>
      <c r="D31" s="164"/>
      <c r="E31" s="503" t="str">
        <f>UPPER(IF($D31="","",VLOOKUP($D31,#REF!,5)))</f>
        <v/>
      </c>
      <c r="F31" s="796" t="s">
        <v>319</v>
      </c>
      <c r="G31" s="796" t="s">
        <v>236</v>
      </c>
      <c r="H31" s="504"/>
      <c r="I31" s="492" t="str">
        <f>IF($D31="","",VLOOKUP($D31,#REF!,4))</f>
        <v/>
      </c>
      <c r="J31" s="314"/>
      <c r="K31" s="168"/>
      <c r="L31" s="323"/>
      <c r="M31" s="168"/>
      <c r="N31" s="170"/>
      <c r="O31" s="206"/>
      <c r="P31" s="323"/>
      <c r="Q31" s="168"/>
      <c r="R31" s="171"/>
      <c r="S31" s="174"/>
    </row>
    <row r="32" spans="1:19" s="38" customFormat="1" ht="9.6" customHeight="1" x14ac:dyDescent="0.25">
      <c r="A32" s="286"/>
      <c r="B32" s="315"/>
      <c r="C32" s="315"/>
      <c r="D32" s="315"/>
      <c r="E32" s="503" t="str">
        <f>UPPER(IF($D31="","",VLOOKUP($D31,#REF!,11)))</f>
        <v/>
      </c>
      <c r="F32" s="492" t="str">
        <f>UPPER(IF($D31="","",VLOOKUP($D31,#REF!,8)))</f>
        <v/>
      </c>
      <c r="G32" s="492" t="str">
        <f>IF($D31="","",VLOOKUP($D31,#REF!,9))</f>
        <v/>
      </c>
      <c r="H32" s="504"/>
      <c r="I32" s="492" t="str">
        <f>IF($D31="","",VLOOKUP($D31,#REF!,10))</f>
        <v/>
      </c>
      <c r="J32" s="316"/>
      <c r="K32" s="161" t="str">
        <f>IF(J32="a",F31,IF(J32="b",F33,""))</f>
        <v/>
      </c>
      <c r="L32" s="323"/>
      <c r="M32" s="168"/>
      <c r="N32" s="170"/>
      <c r="O32" s="168"/>
      <c r="P32" s="323"/>
      <c r="Q32" s="168"/>
      <c r="R32" s="171"/>
      <c r="S32" s="174"/>
    </row>
    <row r="33" spans="1:19" s="38" customFormat="1" ht="9.6" customHeight="1" x14ac:dyDescent="0.25">
      <c r="A33" s="286"/>
      <c r="B33" s="177"/>
      <c r="C33" s="177"/>
      <c r="D33" s="187"/>
      <c r="E33" s="511"/>
      <c r="F33" s="506"/>
      <c r="G33" s="506"/>
      <c r="H33" s="507"/>
      <c r="I33" s="506"/>
      <c r="J33" s="317"/>
      <c r="K33" s="318" t="str">
        <f>UPPER(IF(OR(J34="a",J34="as"),F31,IF(OR(J34="b",J34="bs"),F35,)))</f>
        <v/>
      </c>
      <c r="L33" s="327"/>
      <c r="M33" s="168"/>
      <c r="N33" s="170"/>
      <c r="O33" s="168"/>
      <c r="P33" s="323"/>
      <c r="Q33" s="168"/>
      <c r="R33" s="171"/>
      <c r="S33" s="174"/>
    </row>
    <row r="34" spans="1:19" s="38" customFormat="1" ht="9.6" customHeight="1" x14ac:dyDescent="0.25">
      <c r="A34" s="286"/>
      <c r="B34" s="177"/>
      <c r="C34" s="177"/>
      <c r="D34" s="187"/>
      <c r="E34" s="511"/>
      <c r="F34" s="506"/>
      <c r="G34" s="506"/>
      <c r="H34" s="507"/>
      <c r="I34" s="495" t="s">
        <v>0</v>
      </c>
      <c r="J34" s="189"/>
      <c r="K34" s="320" t="s">
        <v>320</v>
      </c>
      <c r="L34" s="316"/>
      <c r="M34" s="168"/>
      <c r="N34" s="170"/>
      <c r="O34" s="168"/>
      <c r="P34" s="323"/>
      <c r="Q34" s="168"/>
      <c r="R34" s="171"/>
      <c r="S34" s="174"/>
    </row>
    <row r="35" spans="1:19" s="38" customFormat="1" ht="9.6" customHeight="1" x14ac:dyDescent="0.25">
      <c r="A35" s="286">
        <v>8</v>
      </c>
      <c r="B35" s="395" t="str">
        <f>IF($D35="","",VLOOKUP($D35,#REF!,14))</f>
        <v/>
      </c>
      <c r="C35" s="395" t="str">
        <f>IF($D35="","",VLOOKUP($D35,#REF!,15))</f>
        <v/>
      </c>
      <c r="D35" s="164"/>
      <c r="E35" s="503" t="str">
        <f>UPPER(IF($D35="","",VLOOKUP($D35,#REF!,5)))</f>
        <v/>
      </c>
      <c r="F35" s="796" t="s">
        <v>202</v>
      </c>
      <c r="G35" s="492" t="str">
        <f>IF($D35="","",VLOOKUP($D35,#REF!,3))</f>
        <v/>
      </c>
      <c r="H35" s="504"/>
      <c r="I35" s="492" t="str">
        <f>IF($D35="","",VLOOKUP($D35,#REF!,4))</f>
        <v/>
      </c>
      <c r="J35" s="322"/>
      <c r="K35" s="168"/>
      <c r="L35" s="170"/>
      <c r="M35" s="206"/>
      <c r="N35" s="319"/>
      <c r="O35" s="168"/>
      <c r="P35" s="323"/>
      <c r="Q35" s="168"/>
      <c r="R35" s="171"/>
      <c r="S35" s="174"/>
    </row>
    <row r="36" spans="1:19" s="38" customFormat="1" ht="9.6" customHeight="1" x14ac:dyDescent="0.25">
      <c r="A36" s="286"/>
      <c r="B36" s="315"/>
      <c r="C36" s="315"/>
      <c r="D36" s="315"/>
      <c r="E36" s="503" t="str">
        <f>UPPER(IF($D35="","",VLOOKUP($D35,#REF!,11)))</f>
        <v/>
      </c>
      <c r="F36" s="492" t="str">
        <f>UPPER(IF($D35="","",VLOOKUP($D35,#REF!,8)))</f>
        <v/>
      </c>
      <c r="G36" s="492" t="str">
        <f>IF($D35="","",VLOOKUP($D35,#REF!,9))</f>
        <v/>
      </c>
      <c r="H36" s="504"/>
      <c r="I36" s="492" t="str">
        <f>IF($D35="","",VLOOKUP($D35,#REF!,10))</f>
        <v/>
      </c>
      <c r="J36" s="316"/>
      <c r="K36" s="168"/>
      <c r="L36" s="170"/>
      <c r="M36" s="290"/>
      <c r="N36" s="324"/>
      <c r="O36" s="168"/>
      <c r="P36" s="323"/>
      <c r="Q36" s="168"/>
      <c r="R36" s="171"/>
      <c r="S36" s="174"/>
    </row>
    <row r="37" spans="1:19" s="38" customFormat="1" ht="9.6" customHeight="1" x14ac:dyDescent="0.25">
      <c r="A37" s="286"/>
      <c r="B37" s="177"/>
      <c r="C37" s="177"/>
      <c r="D37" s="187"/>
      <c r="E37" s="511"/>
      <c r="F37" s="506"/>
      <c r="G37" s="506"/>
      <c r="H37" s="507"/>
      <c r="I37" s="506"/>
      <c r="J37" s="325"/>
      <c r="K37" s="168"/>
      <c r="L37" s="170"/>
      <c r="M37" s="168"/>
      <c r="N37" s="170"/>
      <c r="O37" s="170"/>
      <c r="P37" s="317"/>
      <c r="Q37" s="318" t="str">
        <f>UPPER(IF(OR(P38="a",P38="as"),O21,IF(OR(P38="b",P38="bs"),O53,)))</f>
        <v/>
      </c>
      <c r="R37" s="329"/>
      <c r="S37" s="174"/>
    </row>
    <row r="38" spans="1:19" s="38" customFormat="1" ht="9.6" customHeight="1" x14ac:dyDescent="0.25">
      <c r="A38" s="286"/>
      <c r="B38" s="177"/>
      <c r="C38" s="177"/>
      <c r="D38" s="187"/>
      <c r="E38" s="511"/>
      <c r="F38" s="506"/>
      <c r="G38" s="506"/>
      <c r="H38" s="507"/>
      <c r="I38" s="506"/>
      <c r="J38" s="325"/>
      <c r="K38" s="168"/>
      <c r="L38" s="170"/>
      <c r="M38" s="168"/>
      <c r="N38" s="170"/>
      <c r="O38" s="180" t="s">
        <v>0</v>
      </c>
      <c r="P38" s="189"/>
      <c r="Q38" s="320" t="str">
        <f>UPPER(IF(OR(P38="a",P38="as"),O22,IF(OR(P38="b",P38="bs"),O54,)))</f>
        <v/>
      </c>
      <c r="R38" s="330"/>
      <c r="S38" s="174"/>
    </row>
    <row r="39" spans="1:19" s="38" customFormat="1" ht="9.6" customHeight="1" x14ac:dyDescent="0.25">
      <c r="A39" s="326">
        <v>9</v>
      </c>
      <c r="B39" s="395" t="str">
        <f>IF($D39="","",VLOOKUP($D39,#REF!,14))</f>
        <v/>
      </c>
      <c r="C39" s="395" t="str">
        <f>IF($D39="","",VLOOKUP($D39,#REF!,15))</f>
        <v/>
      </c>
      <c r="D39" s="164"/>
      <c r="E39" s="503" t="str">
        <f>UPPER(IF($D39="","",VLOOKUP($D39,#REF!,5)))</f>
        <v/>
      </c>
      <c r="F39" s="796" t="s">
        <v>321</v>
      </c>
      <c r="G39" s="796" t="s">
        <v>322</v>
      </c>
      <c r="H39" s="504"/>
      <c r="I39" s="492" t="str">
        <f>IF($D39="","",VLOOKUP($D39,#REF!,4))</f>
        <v/>
      </c>
      <c r="J39" s="314"/>
      <c r="K39" s="168"/>
      <c r="L39" s="170"/>
      <c r="M39" s="168"/>
      <c r="N39" s="170"/>
      <c r="O39" s="168"/>
      <c r="P39" s="323"/>
      <c r="Q39" s="206"/>
      <c r="R39" s="171"/>
      <c r="S39" s="174"/>
    </row>
    <row r="40" spans="1:19" s="38" customFormat="1" ht="9.6" customHeight="1" x14ac:dyDescent="0.25">
      <c r="A40" s="286"/>
      <c r="B40" s="315"/>
      <c r="C40" s="315"/>
      <c r="D40" s="315"/>
      <c r="E40" s="503" t="str">
        <f>UPPER(IF($D39="","",VLOOKUP($D39,#REF!,11)))</f>
        <v/>
      </c>
      <c r="F40" s="492" t="str">
        <f>UPPER(IF($D39="","",VLOOKUP($D39,#REF!,8)))</f>
        <v/>
      </c>
      <c r="G40" s="492" t="str">
        <f>IF($D39="","",VLOOKUP($D39,#REF!,9))</f>
        <v/>
      </c>
      <c r="H40" s="504"/>
      <c r="I40" s="492" t="str">
        <f>IF($D39="","",VLOOKUP($D39,#REF!,10))</f>
        <v/>
      </c>
      <c r="J40" s="316"/>
      <c r="K40" s="161" t="str">
        <f>IF(J40="a",F39,IF(J40="b",F41,""))</f>
        <v/>
      </c>
      <c r="L40" s="170"/>
      <c r="M40" s="168"/>
      <c r="N40" s="170"/>
      <c r="O40" s="168"/>
      <c r="P40" s="323"/>
      <c r="Q40" s="290"/>
      <c r="R40" s="331"/>
      <c r="S40" s="174"/>
    </row>
    <row r="41" spans="1:19" s="38" customFormat="1" ht="9.6" customHeight="1" x14ac:dyDescent="0.25">
      <c r="A41" s="286"/>
      <c r="B41" s="177"/>
      <c r="C41" s="177"/>
      <c r="D41" s="187"/>
      <c r="E41" s="511"/>
      <c r="F41" s="506"/>
      <c r="G41" s="506"/>
      <c r="H41" s="507"/>
      <c r="I41" s="506"/>
      <c r="J41" s="317"/>
      <c r="K41" s="318" t="str">
        <f>UPPER(IF(OR(J42="a",J42="as"),F39,IF(OR(J42="b",J42="bs"),F43,)))</f>
        <v/>
      </c>
      <c r="L41" s="319"/>
      <c r="M41" s="168"/>
      <c r="N41" s="170"/>
      <c r="O41" s="168"/>
      <c r="P41" s="323"/>
      <c r="Q41" s="168"/>
      <c r="R41" s="171"/>
      <c r="S41" s="174"/>
    </row>
    <row r="42" spans="1:19" s="38" customFormat="1" ht="9.6" customHeight="1" x14ac:dyDescent="0.25">
      <c r="A42" s="286"/>
      <c r="B42" s="177"/>
      <c r="C42" s="177"/>
      <c r="D42" s="187"/>
      <c r="E42" s="511"/>
      <c r="F42" s="506"/>
      <c r="G42" s="506"/>
      <c r="H42" s="507"/>
      <c r="I42" s="495" t="s">
        <v>0</v>
      </c>
      <c r="J42" s="189"/>
      <c r="K42" s="320" t="s">
        <v>326</v>
      </c>
      <c r="L42" s="321"/>
      <c r="M42" s="168"/>
      <c r="N42" s="170"/>
      <c r="O42" s="168"/>
      <c r="P42" s="323"/>
      <c r="Q42" s="168"/>
      <c r="R42" s="171"/>
      <c r="S42" s="174"/>
    </row>
    <row r="43" spans="1:19" s="38" customFormat="1" ht="9.6" customHeight="1" x14ac:dyDescent="0.25">
      <c r="A43" s="286">
        <v>10</v>
      </c>
      <c r="B43" s="395" t="str">
        <f>IF($D43="","",VLOOKUP($D43,#REF!,14))</f>
        <v/>
      </c>
      <c r="C43" s="395" t="str">
        <f>IF($D43="","",VLOOKUP($D43,#REF!,15))</f>
        <v/>
      </c>
      <c r="D43" s="164"/>
      <c r="E43" s="503" t="str">
        <f>UPPER(IF($D43="","",VLOOKUP($D43,#REF!,5)))</f>
        <v/>
      </c>
      <c r="F43" s="796" t="s">
        <v>202</v>
      </c>
      <c r="G43" s="796"/>
      <c r="H43" s="504"/>
      <c r="I43" s="492" t="str">
        <f>IF($D43="","",VLOOKUP($D43,#REF!,4))</f>
        <v/>
      </c>
      <c r="J43" s="322"/>
      <c r="K43" s="168"/>
      <c r="L43" s="323"/>
      <c r="M43" s="206"/>
      <c r="N43" s="319"/>
      <c r="O43" s="168"/>
      <c r="P43" s="323"/>
      <c r="Q43" s="168"/>
      <c r="R43" s="171"/>
      <c r="S43" s="174"/>
    </row>
    <row r="44" spans="1:19" s="38" customFormat="1" ht="9.6" customHeight="1" x14ac:dyDescent="0.25">
      <c r="A44" s="286"/>
      <c r="B44" s="315"/>
      <c r="C44" s="315"/>
      <c r="D44" s="315"/>
      <c r="E44" s="503" t="str">
        <f>UPPER(IF($D43="","",VLOOKUP($D43,#REF!,11)))</f>
        <v/>
      </c>
      <c r="F44" s="492" t="str">
        <f>UPPER(IF($D43="","",VLOOKUP($D43,#REF!,8)))</f>
        <v/>
      </c>
      <c r="G44" s="492" t="str">
        <f>IF($D43="","",VLOOKUP($D43,#REF!,9))</f>
        <v/>
      </c>
      <c r="H44" s="504"/>
      <c r="I44" s="492" t="str">
        <f>IF($D43="","",VLOOKUP($D43,#REF!,10))</f>
        <v/>
      </c>
      <c r="J44" s="316"/>
      <c r="K44" s="168"/>
      <c r="L44" s="323"/>
      <c r="M44" s="290"/>
      <c r="N44" s="324"/>
      <c r="O44" s="168"/>
      <c r="P44" s="323"/>
      <c r="Q44" s="168"/>
      <c r="R44" s="171"/>
      <c r="S44" s="174"/>
    </row>
    <row r="45" spans="1:19" s="38" customFormat="1" ht="9.6" customHeight="1" x14ac:dyDescent="0.25">
      <c r="A45" s="286"/>
      <c r="B45" s="177"/>
      <c r="C45" s="177"/>
      <c r="D45" s="187"/>
      <c r="E45" s="511"/>
      <c r="F45" s="506"/>
      <c r="G45" s="506"/>
      <c r="H45" s="507"/>
      <c r="I45" s="506"/>
      <c r="J45" s="325"/>
      <c r="K45" s="168"/>
      <c r="L45" s="317"/>
      <c r="M45" s="318" t="str">
        <f>UPPER(IF(OR(L46="a",L46="as"),K41,IF(OR(L46="b",L46="bs"),K49,)))</f>
        <v/>
      </c>
      <c r="N45" s="170"/>
      <c r="O45" s="168"/>
      <c r="P45" s="323"/>
      <c r="Q45" s="168"/>
      <c r="R45" s="171"/>
      <c r="S45" s="174"/>
    </row>
    <row r="46" spans="1:19" s="38" customFormat="1" ht="9.6" customHeight="1" x14ac:dyDescent="0.25">
      <c r="A46" s="286"/>
      <c r="B46" s="177"/>
      <c r="C46" s="177"/>
      <c r="D46" s="187"/>
      <c r="E46" s="511"/>
      <c r="F46" s="506"/>
      <c r="G46" s="506"/>
      <c r="H46" s="507"/>
      <c r="I46" s="506"/>
      <c r="J46" s="325"/>
      <c r="K46" s="180" t="s">
        <v>0</v>
      </c>
      <c r="L46" s="189"/>
      <c r="M46" s="320" t="str">
        <f>UPPER(IF(OR(L46="a",L46="as"),K42,IF(OR(L46="b",L46="bs"),K50,)))</f>
        <v/>
      </c>
      <c r="N46" s="321"/>
      <c r="O46" s="168"/>
      <c r="P46" s="323"/>
      <c r="Q46" s="168"/>
      <c r="R46" s="171"/>
      <c r="S46" s="174"/>
    </row>
    <row r="47" spans="1:19" s="38" customFormat="1" ht="9.6" customHeight="1" x14ac:dyDescent="0.25">
      <c r="A47" s="326">
        <v>11</v>
      </c>
      <c r="B47" s="395" t="str">
        <f>IF($D47="","",VLOOKUP($D47,#REF!,14))</f>
        <v/>
      </c>
      <c r="C47" s="395" t="str">
        <f>IF($D47="","",VLOOKUP($D47,#REF!,15))</f>
        <v/>
      </c>
      <c r="D47" s="164"/>
      <c r="E47" s="503" t="str">
        <f>UPPER(IF($D47="","",VLOOKUP($D47,#REF!,5)))</f>
        <v/>
      </c>
      <c r="F47" s="796" t="s">
        <v>324</v>
      </c>
      <c r="G47" s="796" t="s">
        <v>325</v>
      </c>
      <c r="H47" s="504"/>
      <c r="I47" s="492" t="str">
        <f>IF($D47="","",VLOOKUP($D47,#REF!,4))</f>
        <v/>
      </c>
      <c r="J47" s="314"/>
      <c r="K47" s="168"/>
      <c r="L47" s="323"/>
      <c r="M47" s="168"/>
      <c r="N47" s="323"/>
      <c r="O47" s="206"/>
      <c r="P47" s="323"/>
      <c r="Q47" s="168"/>
      <c r="R47" s="171"/>
      <c r="S47" s="174"/>
    </row>
    <row r="48" spans="1:19" s="38" customFormat="1" ht="9.6" customHeight="1" x14ac:dyDescent="0.25">
      <c r="A48" s="286"/>
      <c r="B48" s="315"/>
      <c r="C48" s="315"/>
      <c r="D48" s="315"/>
      <c r="E48" s="503" t="str">
        <f>UPPER(IF($D47="","",VLOOKUP($D47,#REF!,11)))</f>
        <v/>
      </c>
      <c r="F48" s="492" t="str">
        <f>UPPER(IF($D47="","",VLOOKUP($D47,#REF!,8)))</f>
        <v/>
      </c>
      <c r="G48" s="492" t="str">
        <f>IF($D47="","",VLOOKUP($D47,#REF!,9))</f>
        <v/>
      </c>
      <c r="H48" s="504"/>
      <c r="I48" s="492" t="str">
        <f>IF($D47="","",VLOOKUP($D47,#REF!,10))</f>
        <v/>
      </c>
      <c r="J48" s="316"/>
      <c r="K48" s="161" t="str">
        <f>IF(J48="a",F47,IF(J48="b",F49,""))</f>
        <v/>
      </c>
      <c r="L48" s="323"/>
      <c r="M48" s="168"/>
      <c r="N48" s="323"/>
      <c r="O48" s="168"/>
      <c r="P48" s="323"/>
      <c r="Q48" s="168"/>
      <c r="R48" s="171"/>
      <c r="S48" s="174"/>
    </row>
    <row r="49" spans="1:19" s="38" customFormat="1" ht="9.6" customHeight="1" x14ac:dyDescent="0.25">
      <c r="A49" s="286"/>
      <c r="B49" s="177"/>
      <c r="C49" s="177"/>
      <c r="D49" s="177"/>
      <c r="E49" s="510"/>
      <c r="F49" s="506"/>
      <c r="G49" s="506"/>
      <c r="H49" s="507"/>
      <c r="I49" s="506"/>
      <c r="J49" s="317"/>
      <c r="K49" s="318" t="str">
        <f>UPPER(IF(OR(J50="a",J50="as"),F47,IF(OR(J50="b",J50="bs"),F51,)))</f>
        <v/>
      </c>
      <c r="L49" s="327"/>
      <c r="M49" s="168"/>
      <c r="N49" s="323"/>
      <c r="O49" s="168"/>
      <c r="P49" s="323"/>
      <c r="Q49" s="168"/>
      <c r="R49" s="171"/>
      <c r="S49" s="174"/>
    </row>
    <row r="50" spans="1:19" s="38" customFormat="1" ht="9.6" customHeight="1" x14ac:dyDescent="0.25">
      <c r="A50" s="286"/>
      <c r="B50" s="177"/>
      <c r="C50" s="177"/>
      <c r="D50" s="177"/>
      <c r="E50" s="509"/>
      <c r="F50" s="163"/>
      <c r="G50" s="163"/>
      <c r="H50" s="101"/>
      <c r="I50" s="180" t="s">
        <v>0</v>
      </c>
      <c r="J50" s="189"/>
      <c r="K50" s="320" t="str">
        <f>UPPER(IF(OR(J50="a",J50="as"),F48,IF(OR(J50="b",J50="bs"),F52,)))</f>
        <v/>
      </c>
      <c r="L50" s="316"/>
      <c r="M50" s="168"/>
      <c r="N50" s="323"/>
      <c r="O50" s="168"/>
      <c r="P50" s="323"/>
      <c r="Q50" s="168"/>
      <c r="R50" s="171"/>
      <c r="S50" s="174"/>
    </row>
    <row r="51" spans="1:19" s="38" customFormat="1" ht="9.6" customHeight="1" x14ac:dyDescent="0.25">
      <c r="A51" s="332">
        <v>12</v>
      </c>
      <c r="B51" s="395" t="str">
        <f>IF($D51="","",VLOOKUP($D51,#REF!,14))</f>
        <v/>
      </c>
      <c r="C51" s="395" t="str">
        <f>IF($D51="","",VLOOKUP($D51,#REF!,15))</f>
        <v/>
      </c>
      <c r="D51" s="164"/>
      <c r="E51" s="508" t="str">
        <f>UPPER(IF($D51="","",VLOOKUP($D51,#REF!,5)))</f>
        <v/>
      </c>
      <c r="F51" s="165" t="s">
        <v>323</v>
      </c>
      <c r="G51" s="165" t="s">
        <v>236</v>
      </c>
      <c r="H51" s="313"/>
      <c r="I51" s="165" t="str">
        <f>IF($D51="","",VLOOKUP($D51,#REF!,4))</f>
        <v/>
      </c>
      <c r="J51" s="322"/>
      <c r="K51" s="168"/>
      <c r="L51" s="170"/>
      <c r="M51" s="206"/>
      <c r="N51" s="327"/>
      <c r="O51" s="168"/>
      <c r="P51" s="323"/>
      <c r="Q51" s="168"/>
      <c r="R51" s="171"/>
      <c r="S51" s="174"/>
    </row>
    <row r="52" spans="1:19" s="38" customFormat="1" ht="9.6" customHeight="1" x14ac:dyDescent="0.25">
      <c r="A52" s="286"/>
      <c r="B52" s="315"/>
      <c r="C52" s="315"/>
      <c r="D52" s="315"/>
      <c r="E52" s="694" t="str">
        <f>UPPER(IF($D51="","",VLOOKUP($D51,#REF!,11)))</f>
        <v/>
      </c>
      <c r="F52" s="695" t="str">
        <f>UPPER(IF($D51="","",VLOOKUP($D51,#REF!,8)))</f>
        <v/>
      </c>
      <c r="G52" s="695" t="str">
        <f>IF($D51="","",VLOOKUP($D51,#REF!,9))</f>
        <v/>
      </c>
      <c r="H52" s="696"/>
      <c r="I52" s="695" t="str">
        <f>IF($D51="","",VLOOKUP($D51,#REF!,10))</f>
        <v/>
      </c>
      <c r="J52" s="316"/>
      <c r="K52" s="168"/>
      <c r="L52" s="170"/>
      <c r="M52" s="290"/>
      <c r="N52" s="328"/>
      <c r="O52" s="168"/>
      <c r="P52" s="323"/>
      <c r="Q52" s="168"/>
      <c r="R52" s="171"/>
      <c r="S52" s="174"/>
    </row>
    <row r="53" spans="1:19" s="38" customFormat="1" ht="9.6" customHeight="1" x14ac:dyDescent="0.25">
      <c r="A53" s="286"/>
      <c r="B53" s="177"/>
      <c r="C53" s="177"/>
      <c r="D53" s="177"/>
      <c r="E53" s="509"/>
      <c r="F53" s="163"/>
      <c r="G53" s="163"/>
      <c r="H53" s="101"/>
      <c r="I53" s="163"/>
      <c r="J53" s="325"/>
      <c r="K53" s="168"/>
      <c r="L53" s="170"/>
      <c r="M53" s="168"/>
      <c r="N53" s="317"/>
      <c r="O53" s="318" t="str">
        <f>UPPER(IF(OR(N54="a",N54="as"),M45,IF(OR(N54="b",N54="bs"),M61,)))</f>
        <v/>
      </c>
      <c r="P53" s="323"/>
      <c r="Q53" s="168"/>
      <c r="R53" s="171"/>
      <c r="S53" s="174"/>
    </row>
    <row r="54" spans="1:19" s="38" customFormat="1" ht="9.6" customHeight="1" x14ac:dyDescent="0.25">
      <c r="A54" s="286"/>
      <c r="B54" s="177"/>
      <c r="C54" s="177"/>
      <c r="D54" s="177"/>
      <c r="E54" s="510"/>
      <c r="F54" s="506"/>
      <c r="G54" s="506"/>
      <c r="H54" s="507"/>
      <c r="I54" s="506"/>
      <c r="J54" s="325"/>
      <c r="K54" s="168"/>
      <c r="L54" s="170"/>
      <c r="M54" s="180" t="s">
        <v>0</v>
      </c>
      <c r="N54" s="189"/>
      <c r="O54" s="320" t="str">
        <f>UPPER(IF(OR(N54="a",N54="as"),M46,IF(OR(N54="b",N54="bs"),M62,)))</f>
        <v/>
      </c>
      <c r="P54" s="316"/>
      <c r="Q54" s="168"/>
      <c r="R54" s="171"/>
      <c r="S54" s="174"/>
    </row>
    <row r="55" spans="1:19" s="38" customFormat="1" ht="9.6" customHeight="1" x14ac:dyDescent="0.25">
      <c r="A55" s="326">
        <v>13</v>
      </c>
      <c r="B55" s="395" t="str">
        <f>IF($D55="","",VLOOKUP($D55,#REF!,14))</f>
        <v/>
      </c>
      <c r="C55" s="395" t="str">
        <f>IF($D55="","",VLOOKUP($D55,#REF!,15))</f>
        <v/>
      </c>
      <c r="D55" s="164"/>
      <c r="E55" s="503" t="str">
        <f>UPPER(IF($D55="","",VLOOKUP($D55,#REF!,5)))</f>
        <v/>
      </c>
      <c r="F55" s="796" t="s">
        <v>327</v>
      </c>
      <c r="G55" s="796" t="s">
        <v>328</v>
      </c>
      <c r="H55" s="504"/>
      <c r="I55" s="492" t="str">
        <f>IF($D55="","",VLOOKUP($D55,#REF!,4))</f>
        <v/>
      </c>
      <c r="J55" s="314"/>
      <c r="K55" s="168"/>
      <c r="L55" s="170"/>
      <c r="M55" s="168"/>
      <c r="N55" s="323"/>
      <c r="O55" s="168"/>
      <c r="P55" s="170"/>
      <c r="Q55" s="168"/>
      <c r="R55" s="171"/>
      <c r="S55" s="174"/>
    </row>
    <row r="56" spans="1:19" s="38" customFormat="1" ht="9.6" customHeight="1" x14ac:dyDescent="0.25">
      <c r="A56" s="286"/>
      <c r="B56" s="315"/>
      <c r="C56" s="315"/>
      <c r="D56" s="315"/>
      <c r="E56" s="503" t="str">
        <f>UPPER(IF($D55="","",VLOOKUP($D55,#REF!,11)))</f>
        <v/>
      </c>
      <c r="F56" s="492" t="str">
        <f>UPPER(IF($D55="","",VLOOKUP($D55,#REF!,8)))</f>
        <v/>
      </c>
      <c r="G56" s="492" t="str">
        <f>IF($D55="","",VLOOKUP($D55,#REF!,9))</f>
        <v/>
      </c>
      <c r="H56" s="504"/>
      <c r="I56" s="492" t="str">
        <f>IF($D55="","",VLOOKUP($D55,#REF!,10))</f>
        <v/>
      </c>
      <c r="J56" s="316"/>
      <c r="K56" s="161" t="str">
        <f>IF(J56="a",F55,IF(J56="b",F57,""))</f>
        <v/>
      </c>
      <c r="L56" s="170"/>
      <c r="M56" s="168"/>
      <c r="N56" s="323"/>
      <c r="O56" s="168"/>
      <c r="P56" s="170"/>
      <c r="Q56" s="168"/>
      <c r="R56" s="171"/>
      <c r="S56" s="174"/>
    </row>
    <row r="57" spans="1:19" s="38" customFormat="1" ht="9.6" customHeight="1" x14ac:dyDescent="0.25">
      <c r="A57" s="286"/>
      <c r="B57" s="177"/>
      <c r="C57" s="177"/>
      <c r="D57" s="187"/>
      <c r="E57" s="511"/>
      <c r="F57" s="506"/>
      <c r="G57" s="506"/>
      <c r="H57" s="507"/>
      <c r="I57" s="506"/>
      <c r="J57" s="317"/>
      <c r="K57" s="318" t="str">
        <f>UPPER(IF(OR(J58="a",J58="as"),F55,IF(OR(J58="b",J58="bs"),F59,)))</f>
        <v/>
      </c>
      <c r="L57" s="319"/>
      <c r="M57" s="168"/>
      <c r="N57" s="323"/>
      <c r="O57" s="168"/>
      <c r="P57" s="170"/>
      <c r="Q57" s="168"/>
      <c r="R57" s="171"/>
      <c r="S57" s="174"/>
    </row>
    <row r="58" spans="1:19" s="38" customFormat="1" ht="9.6" customHeight="1" x14ac:dyDescent="0.25">
      <c r="A58" s="286"/>
      <c r="B58" s="177"/>
      <c r="C58" s="177"/>
      <c r="D58" s="187"/>
      <c r="E58" s="511"/>
      <c r="F58" s="506"/>
      <c r="G58" s="506"/>
      <c r="H58" s="507"/>
      <c r="I58" s="495" t="s">
        <v>0</v>
      </c>
      <c r="J58" s="189"/>
      <c r="K58" s="320" t="str">
        <f>UPPER(IF(OR(J58="a",J58="as"),F56,IF(OR(J58="b",J58="bs"),F60,)))</f>
        <v/>
      </c>
      <c r="L58" s="321"/>
      <c r="M58" s="168"/>
      <c r="N58" s="323"/>
      <c r="O58" s="168"/>
      <c r="P58" s="170"/>
      <c r="Q58" s="168"/>
      <c r="R58" s="171"/>
      <c r="S58" s="174"/>
    </row>
    <row r="59" spans="1:19" s="38" customFormat="1" ht="9.6" customHeight="1" x14ac:dyDescent="0.25">
      <c r="A59" s="286">
        <v>14</v>
      </c>
      <c r="B59" s="395" t="str">
        <f>IF($D59="","",VLOOKUP($D59,#REF!,14))</f>
        <v/>
      </c>
      <c r="C59" s="395" t="str">
        <f>IF($D59="","",VLOOKUP($D59,#REF!,15))</f>
        <v/>
      </c>
      <c r="D59" s="164"/>
      <c r="E59" s="503" t="str">
        <f>UPPER(IF($D59="","",VLOOKUP($D59,#REF!,5)))</f>
        <v/>
      </c>
      <c r="F59" s="796" t="s">
        <v>306</v>
      </c>
      <c r="G59" s="796" t="s">
        <v>329</v>
      </c>
      <c r="H59" s="504"/>
      <c r="I59" s="492" t="str">
        <f>IF($D59="","",VLOOKUP($D59,#REF!,4))</f>
        <v/>
      </c>
      <c r="J59" s="322"/>
      <c r="K59" s="168"/>
      <c r="L59" s="323"/>
      <c r="M59" s="206"/>
      <c r="N59" s="327"/>
      <c r="O59" s="168"/>
      <c r="P59" s="170"/>
      <c r="Q59" s="168"/>
      <c r="R59" s="171"/>
      <c r="S59" s="174"/>
    </row>
    <row r="60" spans="1:19" s="38" customFormat="1" ht="9.6" customHeight="1" x14ac:dyDescent="0.25">
      <c r="A60" s="286"/>
      <c r="B60" s="315"/>
      <c r="C60" s="315"/>
      <c r="D60" s="315"/>
      <c r="E60" s="503" t="str">
        <f>UPPER(IF($D59="","",VLOOKUP($D59,#REF!,11)))</f>
        <v/>
      </c>
      <c r="F60" s="492" t="str">
        <f>UPPER(IF($D59="","",VLOOKUP($D59,#REF!,8)))</f>
        <v/>
      </c>
      <c r="G60" s="492" t="str">
        <f>IF($D59="","",VLOOKUP($D59,#REF!,9))</f>
        <v/>
      </c>
      <c r="H60" s="504"/>
      <c r="I60" s="492" t="str">
        <f>IF($D59="","",VLOOKUP($D59,#REF!,10))</f>
        <v/>
      </c>
      <c r="J60" s="316"/>
      <c r="K60" s="168"/>
      <c r="L60" s="323"/>
      <c r="M60" s="290"/>
      <c r="N60" s="328"/>
      <c r="O60" s="168"/>
      <c r="P60" s="170"/>
      <c r="Q60" s="168"/>
      <c r="R60" s="171"/>
      <c r="S60" s="174"/>
    </row>
    <row r="61" spans="1:19" s="38" customFormat="1" ht="9.6" customHeight="1" x14ac:dyDescent="0.25">
      <c r="A61" s="286"/>
      <c r="B61" s="177"/>
      <c r="C61" s="177"/>
      <c r="D61" s="187"/>
      <c r="E61" s="511"/>
      <c r="F61" s="506"/>
      <c r="G61" s="506"/>
      <c r="H61" s="507"/>
      <c r="I61" s="506"/>
      <c r="J61" s="325"/>
      <c r="K61" s="168"/>
      <c r="L61" s="317"/>
      <c r="M61" s="318" t="str">
        <f>UPPER(IF(OR(L62="a",L62="as"),K57,IF(OR(L62="b",L62="bs"),K65,)))</f>
        <v/>
      </c>
      <c r="N61" s="323"/>
      <c r="O61" s="168"/>
      <c r="P61" s="170"/>
      <c r="Q61" s="168"/>
      <c r="R61" s="171"/>
      <c r="S61" s="174"/>
    </row>
    <row r="62" spans="1:19" s="38" customFormat="1" ht="9.6" customHeight="1" x14ac:dyDescent="0.25">
      <c r="A62" s="286"/>
      <c r="B62" s="177"/>
      <c r="C62" s="177"/>
      <c r="D62" s="187"/>
      <c r="E62" s="511"/>
      <c r="F62" s="506"/>
      <c r="G62" s="506"/>
      <c r="H62" s="507"/>
      <c r="I62" s="506"/>
      <c r="J62" s="325"/>
      <c r="K62" s="180" t="s">
        <v>0</v>
      </c>
      <c r="L62" s="189"/>
      <c r="M62" s="320" t="str">
        <f>UPPER(IF(OR(L62="a",L62="as"),K58,IF(OR(L62="b",L62="bs"),K66,)))</f>
        <v/>
      </c>
      <c r="N62" s="316"/>
      <c r="O62" s="168"/>
      <c r="P62" s="170"/>
      <c r="Q62" s="168"/>
      <c r="R62" s="171"/>
      <c r="S62" s="174"/>
    </row>
    <row r="63" spans="1:19" s="38" customFormat="1" ht="9.6" customHeight="1" x14ac:dyDescent="0.25">
      <c r="A63" s="326">
        <v>15</v>
      </c>
      <c r="B63" s="395" t="str">
        <f>IF($D63="","",VLOOKUP($D63,#REF!,14))</f>
        <v/>
      </c>
      <c r="C63" s="395" t="str">
        <f>IF($D63="","",VLOOKUP($D63,#REF!,15))</f>
        <v/>
      </c>
      <c r="D63" s="164"/>
      <c r="E63" s="503" t="str">
        <f>UPPER(IF($D63="","",VLOOKUP($D63,#REF!,5)))</f>
        <v/>
      </c>
      <c r="F63" s="796" t="s">
        <v>202</v>
      </c>
      <c r="G63" s="492" t="str">
        <f>IF($D63="","",VLOOKUP($D63,#REF!,3))</f>
        <v/>
      </c>
      <c r="H63" s="504"/>
      <c r="I63" s="492" t="str">
        <f>IF($D63="","",VLOOKUP($D63,#REF!,4))</f>
        <v/>
      </c>
      <c r="J63" s="314"/>
      <c r="K63" s="168"/>
      <c r="L63" s="323"/>
      <c r="M63" s="168"/>
      <c r="N63" s="170"/>
      <c r="O63" s="206"/>
      <c r="P63" s="170"/>
      <c r="Q63" s="168"/>
      <c r="R63" s="171"/>
      <c r="S63" s="174"/>
    </row>
    <row r="64" spans="1:19" s="38" customFormat="1" ht="9.6" customHeight="1" x14ac:dyDescent="0.25">
      <c r="A64" s="286"/>
      <c r="B64" s="315"/>
      <c r="C64" s="315"/>
      <c r="D64" s="315"/>
      <c r="E64" s="503" t="str">
        <f>UPPER(IF($D63="","",VLOOKUP($D63,#REF!,11)))</f>
        <v/>
      </c>
      <c r="F64" s="492" t="str">
        <f>UPPER(IF($D63="","",VLOOKUP($D63,#REF!,8)))</f>
        <v/>
      </c>
      <c r="G64" s="492" t="str">
        <f>IF($D63="","",VLOOKUP($D63,#REF!,9))</f>
        <v/>
      </c>
      <c r="H64" s="504"/>
      <c r="I64" s="492" t="str">
        <f>IF($D63="","",VLOOKUP($D63,#REF!,10))</f>
        <v/>
      </c>
      <c r="J64" s="316"/>
      <c r="K64" s="161" t="str">
        <f>IF(J64="a",F63,IF(J64="b",F65,""))</f>
        <v/>
      </c>
      <c r="L64" s="323"/>
      <c r="M64" s="168"/>
      <c r="N64" s="170"/>
      <c r="O64" s="168"/>
      <c r="P64" s="170"/>
      <c r="Q64" s="168"/>
      <c r="R64" s="171"/>
      <c r="S64" s="174"/>
    </row>
    <row r="65" spans="1:19" s="38" customFormat="1" ht="9.6" customHeight="1" x14ac:dyDescent="0.25">
      <c r="A65" s="286"/>
      <c r="B65" s="177"/>
      <c r="C65" s="177"/>
      <c r="D65" s="177"/>
      <c r="E65" s="510"/>
      <c r="F65" s="506"/>
      <c r="G65" s="506"/>
      <c r="H65" s="507"/>
      <c r="I65" s="506"/>
      <c r="J65" s="317"/>
      <c r="K65" s="318" t="str">
        <f>UPPER(IF(OR(J66="a",J66="as"),F63,IF(OR(J66="b",J66="bs"),F67,)))</f>
        <v/>
      </c>
      <c r="L65" s="327"/>
      <c r="M65" s="168"/>
      <c r="N65" s="170"/>
      <c r="O65" s="168"/>
      <c r="P65" s="170"/>
      <c r="Q65" s="168"/>
      <c r="R65" s="171"/>
      <c r="S65" s="174"/>
    </row>
    <row r="66" spans="1:19" s="38" customFormat="1" ht="9.6" customHeight="1" x14ac:dyDescent="0.25">
      <c r="A66" s="286"/>
      <c r="B66" s="177"/>
      <c r="C66" s="177"/>
      <c r="D66" s="177"/>
      <c r="E66" s="509"/>
      <c r="F66" s="168"/>
      <c r="G66" s="168"/>
      <c r="H66" s="101"/>
      <c r="I66" s="180" t="s">
        <v>0</v>
      </c>
      <c r="J66" s="189"/>
      <c r="K66" s="320" t="s">
        <v>331</v>
      </c>
      <c r="L66" s="316"/>
      <c r="M66" s="168"/>
      <c r="N66" s="170"/>
      <c r="O66" s="168"/>
      <c r="P66" s="170"/>
      <c r="Q66" s="168"/>
      <c r="R66" s="171"/>
      <c r="S66" s="174"/>
    </row>
    <row r="67" spans="1:19" s="38" customFormat="1" ht="9.6" customHeight="1" x14ac:dyDescent="0.25">
      <c r="A67" s="332">
        <v>16</v>
      </c>
      <c r="B67" s="395" t="str">
        <f>IF($D67="","",VLOOKUP($D67,#REF!,14))</f>
        <v/>
      </c>
      <c r="C67" s="395" t="str">
        <f>IF($D67="","",VLOOKUP($D67,#REF!,15))</f>
        <v/>
      </c>
      <c r="D67" s="164"/>
      <c r="E67" s="508" t="str">
        <f>UPPER(IF($D67="","",VLOOKUP($D67,#REF!,5)))</f>
        <v/>
      </c>
      <c r="F67" s="165" t="s">
        <v>330</v>
      </c>
      <c r="G67" s="165" t="s">
        <v>247</v>
      </c>
      <c r="H67" s="313"/>
      <c r="I67" s="165" t="str">
        <f>IF($D67="","",VLOOKUP($D67,#REF!,4))</f>
        <v/>
      </c>
      <c r="J67" s="322"/>
      <c r="K67" s="168"/>
      <c r="L67" s="170"/>
      <c r="M67" s="206"/>
      <c r="N67" s="319"/>
      <c r="O67" s="168"/>
      <c r="P67" s="170"/>
      <c r="Q67" s="168"/>
      <c r="R67" s="171"/>
      <c r="S67" s="174"/>
    </row>
    <row r="68" spans="1:19" s="38" customFormat="1" ht="9.6" customHeight="1" x14ac:dyDescent="0.25">
      <c r="A68" s="286"/>
      <c r="B68" s="315"/>
      <c r="C68" s="315"/>
      <c r="D68" s="315"/>
      <c r="E68" s="694" t="str">
        <f>UPPER(IF($D67="","",VLOOKUP($D67,#REF!,11)))</f>
        <v/>
      </c>
      <c r="F68" s="695" t="str">
        <f>UPPER(IF($D67="","",VLOOKUP($D67,#REF!,8)))</f>
        <v/>
      </c>
      <c r="G68" s="695" t="str">
        <f>IF($D67="","",VLOOKUP($D67,#REF!,9))</f>
        <v/>
      </c>
      <c r="H68" s="696"/>
      <c r="I68" s="695" t="str">
        <f>IF($D67="","",VLOOKUP($D67,#REF!,10))</f>
        <v/>
      </c>
      <c r="J68" s="316"/>
      <c r="K68" s="168"/>
      <c r="L68" s="170"/>
      <c r="M68" s="290"/>
      <c r="N68" s="324"/>
      <c r="O68" s="168"/>
      <c r="P68" s="170"/>
      <c r="Q68" s="168"/>
      <c r="R68" s="171"/>
      <c r="S68" s="174"/>
    </row>
    <row r="69" spans="1:19" s="38" customFormat="1" ht="9.6" customHeight="1" x14ac:dyDescent="0.25">
      <c r="A69" s="333"/>
      <c r="B69" s="334"/>
      <c r="C69" s="334"/>
      <c r="D69" s="335"/>
      <c r="E69" s="335"/>
      <c r="F69" s="204"/>
      <c r="G69" s="204"/>
      <c r="H69" s="158"/>
      <c r="I69" s="204"/>
      <c r="J69" s="336"/>
      <c r="K69" s="172"/>
      <c r="L69" s="173"/>
      <c r="M69" s="172"/>
      <c r="N69" s="173"/>
      <c r="O69" s="172"/>
      <c r="P69" s="173"/>
      <c r="Q69" s="172"/>
      <c r="R69" s="173"/>
      <c r="S69" s="174"/>
    </row>
    <row r="70" spans="1:19" s="2" customFormat="1" ht="6" customHeight="1" x14ac:dyDescent="0.25">
      <c r="A70" s="333"/>
      <c r="B70" s="334"/>
      <c r="C70" s="334"/>
      <c r="D70" s="335"/>
      <c r="E70" s="335"/>
      <c r="F70" s="204"/>
      <c r="G70" s="204"/>
      <c r="H70" s="337"/>
      <c r="I70" s="204"/>
      <c r="J70" s="336"/>
      <c r="K70" s="172"/>
      <c r="L70" s="173"/>
      <c r="M70" s="211"/>
      <c r="N70" s="212"/>
      <c r="O70" s="211"/>
      <c r="P70" s="212"/>
      <c r="Q70" s="211"/>
      <c r="R70" s="212"/>
      <c r="S70" s="213"/>
    </row>
    <row r="71" spans="1:19" s="18" customFormat="1" ht="10.5" customHeight="1" x14ac:dyDescent="0.25">
      <c r="A71" s="214" t="s">
        <v>105</v>
      </c>
      <c r="B71" s="215"/>
      <c r="C71" s="216"/>
      <c r="D71" s="217" t="s">
        <v>6</v>
      </c>
      <c r="E71" s="217"/>
      <c r="F71" s="218" t="s">
        <v>155</v>
      </c>
      <c r="G71" s="218"/>
      <c r="H71" s="218"/>
      <c r="I71" s="287"/>
      <c r="J71" s="218" t="s">
        <v>6</v>
      </c>
      <c r="K71" s="218" t="s">
        <v>108</v>
      </c>
      <c r="L71" s="221"/>
      <c r="M71" s="218" t="s">
        <v>109</v>
      </c>
      <c r="N71" s="222"/>
      <c r="O71" s="223" t="s">
        <v>156</v>
      </c>
      <c r="P71" s="223"/>
      <c r="Q71" s="224"/>
      <c r="R71" s="225"/>
    </row>
    <row r="72" spans="1:19" s="18" customFormat="1" ht="9" customHeight="1" x14ac:dyDescent="0.25">
      <c r="A72" s="227" t="s">
        <v>158</v>
      </c>
      <c r="B72" s="226"/>
      <c r="C72" s="228"/>
      <c r="D72" s="229">
        <v>1</v>
      </c>
      <c r="E72" s="229"/>
      <c r="F72" s="92" t="e">
        <f>IF(D72&gt;$R$79,,UPPER(VLOOKUP(D72,#REF!,2)))</f>
        <v>#REF!</v>
      </c>
      <c r="G72" s="90"/>
      <c r="H72" s="90"/>
      <c r="I72" s="338"/>
      <c r="J72" s="339" t="s">
        <v>7</v>
      </c>
      <c r="K72" s="226"/>
      <c r="L72" s="232"/>
      <c r="M72" s="226"/>
      <c r="N72" s="233"/>
      <c r="O72" s="234" t="s">
        <v>157</v>
      </c>
      <c r="P72" s="235"/>
      <c r="Q72" s="235"/>
      <c r="R72" s="236"/>
    </row>
    <row r="73" spans="1:19" s="18" customFormat="1" ht="9" customHeight="1" x14ac:dyDescent="0.25">
      <c r="A73" s="241" t="s">
        <v>124</v>
      </c>
      <c r="B73" s="239"/>
      <c r="C73" s="242"/>
      <c r="D73" s="229"/>
      <c r="E73" s="229"/>
      <c r="F73" s="92" t="e">
        <f>IF(D72&gt;$R$79,,UPPER(VLOOKUP(D72,#REF!,8)))</f>
        <v>#REF!</v>
      </c>
      <c r="G73" s="90"/>
      <c r="H73" s="90"/>
      <c r="I73" s="338"/>
      <c r="J73" s="339"/>
      <c r="K73" s="226"/>
      <c r="L73" s="232"/>
      <c r="M73" s="226"/>
      <c r="N73" s="233"/>
      <c r="O73" s="239"/>
      <c r="P73" s="238"/>
      <c r="Q73" s="239"/>
      <c r="R73" s="240"/>
    </row>
    <row r="74" spans="1:19" s="18" customFormat="1" ht="9" customHeight="1" x14ac:dyDescent="0.25">
      <c r="A74" s="384"/>
      <c r="B74" s="385"/>
      <c r="C74" s="386"/>
      <c r="D74" s="229">
        <v>2</v>
      </c>
      <c r="E74" s="229"/>
      <c r="F74" s="92" t="e">
        <f>IF(D74&gt;$R$79,,UPPER(VLOOKUP(D74,#REF!,2)))</f>
        <v>#REF!</v>
      </c>
      <c r="G74" s="90"/>
      <c r="H74" s="90"/>
      <c r="I74" s="338"/>
      <c r="J74" s="339" t="s">
        <v>8</v>
      </c>
      <c r="K74" s="226"/>
      <c r="L74" s="232"/>
      <c r="M74" s="226"/>
      <c r="N74" s="233"/>
      <c r="O74" s="234" t="s">
        <v>112</v>
      </c>
      <c r="P74" s="235"/>
      <c r="Q74" s="235"/>
      <c r="R74" s="236"/>
    </row>
    <row r="75" spans="1:19" s="18" customFormat="1" ht="9" customHeight="1" x14ac:dyDescent="0.25">
      <c r="A75" s="243"/>
      <c r="B75" s="150"/>
      <c r="C75" s="244"/>
      <c r="D75" s="229"/>
      <c r="E75" s="229"/>
      <c r="F75" s="92" t="e">
        <f>IF(D74&gt;$R$79,,UPPER(VLOOKUP(D74,#REF!,8)))</f>
        <v>#REF!</v>
      </c>
      <c r="G75" s="90"/>
      <c r="H75" s="90"/>
      <c r="I75" s="338"/>
      <c r="J75" s="339"/>
      <c r="K75" s="226"/>
      <c r="L75" s="232"/>
      <c r="M75" s="226"/>
      <c r="N75" s="233"/>
      <c r="O75" s="226"/>
      <c r="P75" s="232"/>
      <c r="Q75" s="226"/>
      <c r="R75" s="233"/>
    </row>
    <row r="76" spans="1:19" s="18" customFormat="1" ht="9" customHeight="1" x14ac:dyDescent="0.25">
      <c r="A76" s="371"/>
      <c r="B76" s="387"/>
      <c r="C76" s="388"/>
      <c r="D76" s="229">
        <v>3</v>
      </c>
      <c r="E76" s="229"/>
      <c r="F76" s="92" t="e">
        <f>IF(D76&gt;$R$79,,UPPER(VLOOKUP(D76,#REF!,2)))</f>
        <v>#REF!</v>
      </c>
      <c r="G76" s="90"/>
      <c r="H76" s="90"/>
      <c r="I76" s="338"/>
      <c r="J76" s="339" t="s">
        <v>9</v>
      </c>
      <c r="K76" s="226"/>
      <c r="L76" s="232"/>
      <c r="M76" s="226"/>
      <c r="N76" s="233"/>
      <c r="O76" s="239"/>
      <c r="P76" s="238"/>
      <c r="Q76" s="239"/>
      <c r="R76" s="240"/>
    </row>
    <row r="77" spans="1:19" s="18" customFormat="1" ht="9" customHeight="1" x14ac:dyDescent="0.25">
      <c r="A77" s="372"/>
      <c r="B77" s="24"/>
      <c r="C77" s="244"/>
      <c r="D77" s="229"/>
      <c r="E77" s="229"/>
      <c r="F77" s="92" t="e">
        <f>IF(D76&gt;$R$79,,UPPER(VLOOKUP(D76,#REF!,8)))</f>
        <v>#REF!</v>
      </c>
      <c r="G77" s="90"/>
      <c r="H77" s="90"/>
      <c r="I77" s="338"/>
      <c r="J77" s="339"/>
      <c r="K77" s="226"/>
      <c r="L77" s="232"/>
      <c r="M77" s="226"/>
      <c r="N77" s="233"/>
      <c r="O77" s="234" t="s">
        <v>92</v>
      </c>
      <c r="P77" s="235"/>
      <c r="Q77" s="235"/>
      <c r="R77" s="236"/>
    </row>
    <row r="78" spans="1:19" s="18" customFormat="1" ht="9" customHeight="1" x14ac:dyDescent="0.25">
      <c r="A78" s="372"/>
      <c r="B78" s="24"/>
      <c r="C78" s="382"/>
      <c r="D78" s="229">
        <v>4</v>
      </c>
      <c r="E78" s="229"/>
      <c r="F78" s="92" t="e">
        <f>IF(D78&gt;$R$79,,UPPER(VLOOKUP(D78,#REF!,2)))</f>
        <v>#REF!</v>
      </c>
      <c r="G78" s="90"/>
      <c r="H78" s="90"/>
      <c r="I78" s="338"/>
      <c r="J78" s="339" t="s">
        <v>10</v>
      </c>
      <c r="K78" s="226"/>
      <c r="L78" s="232"/>
      <c r="M78" s="226"/>
      <c r="N78" s="233"/>
      <c r="O78" s="226"/>
      <c r="P78" s="232"/>
      <c r="Q78" s="226"/>
      <c r="R78" s="233"/>
    </row>
    <row r="79" spans="1:19" s="18" customFormat="1" ht="9" customHeight="1" x14ac:dyDescent="0.25">
      <c r="A79" s="373"/>
      <c r="B79" s="370"/>
      <c r="C79" s="383"/>
      <c r="D79" s="245"/>
      <c r="E79" s="245"/>
      <c r="F79" s="92" t="e">
        <f>IF(D78&gt;$R$79,,UPPER(VLOOKUP(D78,#REF!,8)))</f>
        <v>#REF!</v>
      </c>
      <c r="G79" s="340"/>
      <c r="H79" s="340"/>
      <c r="I79" s="341"/>
      <c r="J79" s="342"/>
      <c r="K79" s="239"/>
      <c r="L79" s="238"/>
      <c r="M79" s="239"/>
      <c r="N79" s="240"/>
      <c r="O79" s="239" t="str">
        <f>R4</f>
        <v>Lakatosné Klopcsik Diana</v>
      </c>
      <c r="P79" s="238"/>
      <c r="Q79" s="239"/>
      <c r="R79" s="343" t="e">
        <f>MIN(4,#REF!)</f>
        <v>#REF!</v>
      </c>
    </row>
    <row r="80" spans="1:19" ht="15.75" customHeight="1" x14ac:dyDescent="0.25"/>
    <row r="81" ht="9" customHeight="1" x14ac:dyDescent="0.25"/>
  </sheetData>
  <mergeCells count="1">
    <mergeCell ref="A4:C4"/>
  </mergeCells>
  <phoneticPr fontId="72" type="noConversion"/>
  <conditionalFormatting sqref="I10 I58 I42 I50 I34 I26 I18 I66 K30 M22 O38 K62 K46 M54 K14">
    <cfRule type="expression" dxfId="484" priority="2" stopIfTrue="1">
      <formula>AND($O$1="CU",I10="Umpire")</formula>
    </cfRule>
    <cfRule type="expression" dxfId="483" priority="3" stopIfTrue="1">
      <formula>AND($O$1="CU",I10&lt;&gt;"Umpire",J10&lt;&gt;"")</formula>
    </cfRule>
    <cfRule type="expression" dxfId="482" priority="4" stopIfTrue="1">
      <formula>AND($O$1="CU",I10&lt;&gt;"Umpire")</formula>
    </cfRule>
  </conditionalFormatting>
  <conditionalFormatting sqref="M13 M29 M45 M61 O21 O53 Q37 K9 K17 K25 K33 K41 K49 K57 K65">
    <cfRule type="expression" dxfId="481" priority="5" stopIfTrue="1">
      <formula>J10="as"</formula>
    </cfRule>
    <cfRule type="expression" dxfId="480" priority="6" stopIfTrue="1">
      <formula>J10="bs"</formula>
    </cfRule>
  </conditionalFormatting>
  <conditionalFormatting sqref="M14 M30 M46 M62 O22 O54 Q38 K10 K18 K26 K34 K42 K50 K58 K66">
    <cfRule type="expression" dxfId="479" priority="7" stopIfTrue="1">
      <formula>J10="as"</formula>
    </cfRule>
    <cfRule type="expression" dxfId="478" priority="8" stopIfTrue="1">
      <formula>J10="bs"</formula>
    </cfRule>
  </conditionalFormatting>
  <conditionalFormatting sqref="J10 J18 J26 J34 J42 J50 J58 J66 L62 L46 L30 L14 N22 N54 P38">
    <cfRule type="expression" dxfId="477" priority="9" stopIfTrue="1">
      <formula>$O$1="CU"</formula>
    </cfRule>
  </conditionalFormatting>
  <conditionalFormatting sqref="E7:F7 E63:F63 E11:F11 E15:F15 E19:F19 E23:F23 E27:F27 E31:F31 E35:F35 E39:F39 E43:F43 E47:F47 E51:F51 E55:F55 E59:F59 E67:F67">
    <cfRule type="cellIs" dxfId="476" priority="10" stopIfTrue="1" operator="equal">
      <formula>"Bye"</formula>
    </cfRule>
  </conditionalFormatting>
  <conditionalFormatting sqref="D63 D7 D11 D15 D19 D23 D27 D31 D35 D39 D43 D47 D51 D55 D59 D67">
    <cfRule type="cellIs" dxfId="475" priority="11" stopIfTrue="1" operator="lessThan">
      <formula>5</formula>
    </cfRule>
  </conditionalFormatting>
  <dataValidations count="1">
    <dataValidation type="list" allowBlank="1" showInputMessage="1" sqref="I10 K14 M22 K30 O38 M54 K46 K62 I66 I34 I50 I26 I58 I18 I42" xr:uid="{D93665F9-01CF-45F8-93CB-F7CF23A067F2}">
      <formula1>$U$7:$U$16</formula1>
    </dataValidation>
  </dataValidations>
  <printOptions horizontalCentered="1"/>
  <pageMargins left="0.35" right="0.35" top="0.39" bottom="0.39" header="0" footer="0"/>
  <pageSetup paperSize="9" orientation="portrait" horizontalDpi="300" verticalDpi="3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119809" r:id="rId3" name="Button 1">
              <controlPr defaultSize="0" print="0" autoFill="0" autoPict="0" macro="[0]!Jun_Show_CU">
                <anchor moveWithCells="1" sizeWithCells="1">
                  <from>
                    <xdr:col>12</xdr:col>
                    <xdr:colOff>510540</xdr:colOff>
                    <xdr:row>0</xdr:row>
                    <xdr:rowOff>7620</xdr:rowOff>
                  </from>
                  <to>
                    <xdr:col>14</xdr:col>
                    <xdr:colOff>350520</xdr:colOff>
                    <xdr:row>0</xdr:row>
                    <xdr:rowOff>175260</xdr:rowOff>
                  </to>
                </anchor>
              </controlPr>
            </control>
          </mc:Choice>
        </mc:AlternateContent>
        <mc:AlternateContent xmlns:mc="http://schemas.openxmlformats.org/markup-compatibility/2006">
          <mc:Choice Requires="x14">
            <control shapeId="119810" r:id="rId4" name="Button 2">
              <controlPr defaultSize="0" print="0" autoFill="0" autoPict="0" macro="[0]!Jun_Hide_CU">
                <anchor moveWithCells="1" sizeWithCells="1">
                  <from>
                    <xdr:col>12</xdr:col>
                    <xdr:colOff>495300</xdr:colOff>
                    <xdr:row>0</xdr:row>
                    <xdr:rowOff>175260</xdr:rowOff>
                  </from>
                  <to>
                    <xdr:col>14</xdr:col>
                    <xdr:colOff>350520</xdr:colOff>
                    <xdr:row>1</xdr:row>
                    <xdr:rowOff>45720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7D9C8-737B-406E-A194-2FB07ED54652}">
  <sheetPr codeName="Munka5">
    <tabColor indexed="11"/>
  </sheetPr>
  <dimension ref="A1:AK51"/>
  <sheetViews>
    <sheetView workbookViewId="0">
      <selection activeCell="K20" sqref="K20"/>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10.88671875" customWidth="1"/>
    <col min="7" max="7" width="9.33203125" customWidth="1"/>
    <col min="8" max="8" width="7.109375" customWidth="1"/>
    <col min="9" max="9" width="9.33203125" customWidth="1"/>
    <col min="10" max="10" width="7.88671875" customWidth="1"/>
    <col min="11" max="13" width="8.5546875" customWidth="1"/>
    <col min="15" max="16" width="5.33203125" customWidth="1"/>
    <col min="17" max="17" width="11.5546875" customWidth="1"/>
    <col min="25" max="25" width="10.33203125" hidden="1" customWidth="1"/>
    <col min="26" max="37" width="9.109375" hidden="1" customWidth="1"/>
  </cols>
  <sheetData>
    <row r="1" spans="1:37" ht="24.6" x14ac:dyDescent="0.25">
      <c r="A1" s="814" t="str">
        <f>Altalanos!$A$6</f>
        <v xml:space="preserve">Diákolimpia Tolna megye - Paks </v>
      </c>
      <c r="B1" s="814"/>
      <c r="C1" s="814"/>
      <c r="D1" s="814"/>
      <c r="E1" s="814"/>
      <c r="F1" s="814"/>
      <c r="G1" s="513"/>
      <c r="H1" s="516" t="s">
        <v>123</v>
      </c>
      <c r="I1" s="514"/>
      <c r="J1" s="515"/>
      <c r="L1" s="517"/>
      <c r="M1" s="591"/>
      <c r="N1" s="593"/>
      <c r="O1" s="593" t="s">
        <v>71</v>
      </c>
      <c r="P1" s="593"/>
      <c r="Q1" s="594"/>
      <c r="R1" s="593"/>
      <c r="S1" s="595"/>
      <c r="AB1" s="674" t="e">
        <f>IF(Y5=1,CONCATENATE(VLOOKUP(Y3,AA16:AH27,2)),CONCATENATE(VLOOKUP(Y3,AA2:AK13,2)))</f>
        <v>#N/A</v>
      </c>
      <c r="AC1" s="674" t="e">
        <f>IF(Y5=1,CONCATENATE(VLOOKUP(Y3,AA16:AK27,3)),CONCATENATE(VLOOKUP(Y3,AA2:AK13,3)))</f>
        <v>#N/A</v>
      </c>
      <c r="AD1" s="674" t="e">
        <f>IF(Y5=1,CONCATENATE(VLOOKUP(Y3,AA16:AK27,4)),CONCATENATE(VLOOKUP(Y3,AA2:AK13,4)))</f>
        <v>#N/A</v>
      </c>
      <c r="AE1" s="674" t="e">
        <f>IF(Y5=1,CONCATENATE(VLOOKUP(Y3,AA16:AK27,5)),CONCATENATE(VLOOKUP(Y3,AA2:AK13,5)))</f>
        <v>#N/A</v>
      </c>
      <c r="AF1" s="674" t="e">
        <f>IF(Y5=1,CONCATENATE(VLOOKUP(Y3,AA16:AK27,6)),CONCATENATE(VLOOKUP(Y3,AA2:AK13,6)))</f>
        <v>#N/A</v>
      </c>
      <c r="AG1" s="674" t="e">
        <f>IF(Y5=1,CONCATENATE(VLOOKUP(Y3,AA16:AK27,7)),CONCATENATE(VLOOKUP(Y3,AA2:AK13,7)))</f>
        <v>#N/A</v>
      </c>
      <c r="AH1" s="674" t="e">
        <f>IF(Y5=1,CONCATENATE(VLOOKUP(Y3,AA16:AK27,8)),CONCATENATE(VLOOKUP(Y3,AA2:AK13,8)))</f>
        <v>#N/A</v>
      </c>
      <c r="AI1" s="674" t="e">
        <f>IF(Y5=1,CONCATENATE(VLOOKUP(Y3,AA16:AK27,9)),CONCATENATE(VLOOKUP(Y3,AA2:AK13,9)))</f>
        <v>#N/A</v>
      </c>
      <c r="AJ1" s="674" t="e">
        <f>IF(Y5=1,CONCATENATE(VLOOKUP(Y3,AA16:AK27,10)),CONCATENATE(VLOOKUP(Y3,AA2:AK13,10)))</f>
        <v>#N/A</v>
      </c>
      <c r="AK1" s="674" t="e">
        <f>IF(Y5=1,CONCATENATE(VLOOKUP(Y3,AA16:AK27,11)),CONCATENATE(VLOOKUP(Y3,AA2:AK13,11)))</f>
        <v>#N/A</v>
      </c>
    </row>
    <row r="2" spans="1:37" x14ac:dyDescent="0.25">
      <c r="A2" s="519" t="s">
        <v>122</v>
      </c>
      <c r="B2" s="520"/>
      <c r="C2" s="520"/>
      <c r="D2" s="520"/>
      <c r="E2" s="520">
        <f>Altalanos!$A$8</f>
        <v>0</v>
      </c>
      <c r="F2" s="520"/>
      <c r="G2" s="521"/>
      <c r="H2" s="522"/>
      <c r="I2" s="522"/>
      <c r="J2" s="523"/>
      <c r="K2" s="517"/>
      <c r="L2" s="517"/>
      <c r="M2" s="592"/>
      <c r="N2" s="596"/>
      <c r="O2" s="597"/>
      <c r="P2" s="596"/>
      <c r="Q2" s="597"/>
      <c r="R2" s="596"/>
      <c r="S2" s="595"/>
      <c r="Y2" s="662"/>
      <c r="Z2" s="661"/>
      <c r="AA2" s="661" t="s">
        <v>164</v>
      </c>
      <c r="AB2" s="672">
        <v>150</v>
      </c>
      <c r="AC2" s="672">
        <v>120</v>
      </c>
      <c r="AD2" s="672">
        <v>100</v>
      </c>
      <c r="AE2" s="672">
        <v>80</v>
      </c>
      <c r="AF2" s="672">
        <v>70</v>
      </c>
      <c r="AG2" s="672">
        <v>60</v>
      </c>
      <c r="AH2" s="672">
        <v>55</v>
      </c>
      <c r="AI2" s="672">
        <v>50</v>
      </c>
      <c r="AJ2" s="672">
        <v>45</v>
      </c>
      <c r="AK2" s="672">
        <v>40</v>
      </c>
    </row>
    <row r="3" spans="1:37" x14ac:dyDescent="0.25">
      <c r="A3" s="55" t="s">
        <v>82</v>
      </c>
      <c r="B3" s="55"/>
      <c r="C3" s="55"/>
      <c r="D3" s="55"/>
      <c r="E3" s="55" t="s">
        <v>79</v>
      </c>
      <c r="F3" s="55"/>
      <c r="G3" s="55"/>
      <c r="H3" s="55" t="s">
        <v>87</v>
      </c>
      <c r="I3" s="55"/>
      <c r="J3" s="144"/>
      <c r="K3" s="55"/>
      <c r="L3" s="56" t="s">
        <v>88</v>
      </c>
      <c r="M3" s="55"/>
      <c r="N3" s="599"/>
      <c r="O3" s="598"/>
      <c r="P3" s="599"/>
      <c r="Q3" s="649" t="s">
        <v>178</v>
      </c>
      <c r="R3" s="650" t="s">
        <v>184</v>
      </c>
      <c r="S3" s="650" t="s">
        <v>179</v>
      </c>
      <c r="Y3" s="661">
        <f>IF(H4="OB","A",IF(H4="IX","W",H4))</f>
        <v>0</v>
      </c>
      <c r="Z3" s="661"/>
      <c r="AA3" s="661" t="s">
        <v>194</v>
      </c>
      <c r="AB3" s="672">
        <v>120</v>
      </c>
      <c r="AC3" s="672">
        <v>90</v>
      </c>
      <c r="AD3" s="672">
        <v>65</v>
      </c>
      <c r="AE3" s="672">
        <v>55</v>
      </c>
      <c r="AF3" s="672">
        <v>50</v>
      </c>
      <c r="AG3" s="672">
        <v>45</v>
      </c>
      <c r="AH3" s="672">
        <v>40</v>
      </c>
      <c r="AI3" s="672">
        <v>35</v>
      </c>
      <c r="AJ3" s="672">
        <v>25</v>
      </c>
      <c r="AK3" s="672">
        <v>20</v>
      </c>
    </row>
    <row r="4" spans="1:37" ht="13.8" thickBot="1" x14ac:dyDescent="0.3">
      <c r="A4" s="815" t="str">
        <f>Altalanos!$A$10</f>
        <v>2025.04.28-29</v>
      </c>
      <c r="B4" s="815"/>
      <c r="C4" s="815"/>
      <c r="D4" s="524"/>
      <c r="E4" s="525" t="str">
        <f>Altalanos!$C$10</f>
        <v>Paks</v>
      </c>
      <c r="F4" s="525"/>
      <c r="G4" s="525"/>
      <c r="H4" s="528"/>
      <c r="I4" s="525"/>
      <c r="J4" s="527"/>
      <c r="K4" s="528"/>
      <c r="L4" s="530" t="str">
        <f>Altalanos!$E$10</f>
        <v>Lakatosné Klopcsik Diana</v>
      </c>
      <c r="M4" s="528"/>
      <c r="N4" s="601"/>
      <c r="O4" s="602"/>
      <c r="P4" s="601"/>
      <c r="Q4" s="651" t="s">
        <v>185</v>
      </c>
      <c r="R4" s="652" t="s">
        <v>180</v>
      </c>
      <c r="S4" s="652" t="s">
        <v>181</v>
      </c>
      <c r="Y4" s="661"/>
      <c r="Z4" s="661"/>
      <c r="AA4" s="661" t="s">
        <v>195</v>
      </c>
      <c r="AB4" s="672">
        <v>90</v>
      </c>
      <c r="AC4" s="672">
        <v>60</v>
      </c>
      <c r="AD4" s="672">
        <v>45</v>
      </c>
      <c r="AE4" s="672">
        <v>34</v>
      </c>
      <c r="AF4" s="672">
        <v>27</v>
      </c>
      <c r="AG4" s="672">
        <v>22</v>
      </c>
      <c r="AH4" s="672">
        <v>18</v>
      </c>
      <c r="AI4" s="672">
        <v>15</v>
      </c>
      <c r="AJ4" s="672">
        <v>12</v>
      </c>
      <c r="AK4" s="672">
        <v>9</v>
      </c>
    </row>
    <row r="5" spans="1:37" x14ac:dyDescent="0.25">
      <c r="A5" s="37"/>
      <c r="B5" s="37" t="s">
        <v>118</v>
      </c>
      <c r="C5" s="587" t="s">
        <v>162</v>
      </c>
      <c r="D5" s="37" t="s">
        <v>105</v>
      </c>
      <c r="E5" s="37" t="s">
        <v>167</v>
      </c>
      <c r="F5" s="37"/>
      <c r="G5" s="37" t="s">
        <v>86</v>
      </c>
      <c r="H5" s="37"/>
      <c r="I5" s="37" t="s">
        <v>90</v>
      </c>
      <c r="J5" s="37"/>
      <c r="K5" s="633" t="s">
        <v>168</v>
      </c>
      <c r="L5" s="633" t="s">
        <v>169</v>
      </c>
      <c r="M5" s="633" t="s">
        <v>170</v>
      </c>
      <c r="N5" s="595"/>
      <c r="O5" s="595"/>
      <c r="P5" s="595"/>
      <c r="Q5" s="653" t="s">
        <v>186</v>
      </c>
      <c r="R5" s="654" t="s">
        <v>182</v>
      </c>
      <c r="S5" s="654" t="s">
        <v>183</v>
      </c>
      <c r="Y5" s="661">
        <f>IF(OR(Altalanos!$A$8="F1",Altalanos!$A$8="F2",Altalanos!$A$8="N1",Altalanos!$A$8="N2"),1,2)</f>
        <v>2</v>
      </c>
      <c r="Z5" s="661"/>
      <c r="AA5" s="661" t="s">
        <v>196</v>
      </c>
      <c r="AB5" s="672">
        <v>60</v>
      </c>
      <c r="AC5" s="672">
        <v>40</v>
      </c>
      <c r="AD5" s="672">
        <v>30</v>
      </c>
      <c r="AE5" s="672">
        <v>20</v>
      </c>
      <c r="AF5" s="672">
        <v>18</v>
      </c>
      <c r="AG5" s="672">
        <v>15</v>
      </c>
      <c r="AH5" s="672">
        <v>12</v>
      </c>
      <c r="AI5" s="672">
        <v>10</v>
      </c>
      <c r="AJ5" s="672">
        <v>8</v>
      </c>
      <c r="AK5" s="672">
        <v>6</v>
      </c>
    </row>
    <row r="6" spans="1:37" x14ac:dyDescent="0.25">
      <c r="A6" s="564"/>
      <c r="B6" s="564"/>
      <c r="C6" s="632"/>
      <c r="D6" s="564"/>
      <c r="E6" s="564"/>
      <c r="F6" s="564"/>
      <c r="G6" s="564"/>
      <c r="H6" s="564"/>
      <c r="I6" s="564"/>
      <c r="J6" s="564"/>
      <c r="K6" s="564"/>
      <c r="L6" s="564"/>
      <c r="M6" s="564"/>
      <c r="N6" s="595"/>
      <c r="O6" s="595"/>
      <c r="P6" s="595"/>
      <c r="Q6" s="595"/>
      <c r="R6" s="595"/>
      <c r="S6" s="595"/>
      <c r="Y6" s="661"/>
      <c r="Z6" s="661"/>
      <c r="AA6" s="661" t="s">
        <v>197</v>
      </c>
      <c r="AB6" s="672">
        <v>40</v>
      </c>
      <c r="AC6" s="672">
        <v>25</v>
      </c>
      <c r="AD6" s="672">
        <v>18</v>
      </c>
      <c r="AE6" s="672">
        <v>13</v>
      </c>
      <c r="AF6" s="672">
        <v>10</v>
      </c>
      <c r="AG6" s="672">
        <v>8</v>
      </c>
      <c r="AH6" s="672">
        <v>6</v>
      </c>
      <c r="AI6" s="672">
        <v>5</v>
      </c>
      <c r="AJ6" s="672">
        <v>4</v>
      </c>
      <c r="AK6" s="672">
        <v>3</v>
      </c>
    </row>
    <row r="7" spans="1:37" x14ac:dyDescent="0.25">
      <c r="A7" s="640" t="s">
        <v>164</v>
      </c>
      <c r="B7" s="655"/>
      <c r="C7" s="589" t="str">
        <f>IF($B7="","",VLOOKUP($B7,#REF!,5))</f>
        <v/>
      </c>
      <c r="D7" s="589" t="str">
        <f>IF($B7="","",VLOOKUP($B7,#REF!,15))</f>
        <v/>
      </c>
      <c r="E7" s="798" t="s">
        <v>285</v>
      </c>
      <c r="F7" s="799" t="s">
        <v>286</v>
      </c>
      <c r="G7" s="585" t="str">
        <f>IF($B7="","",VLOOKUP($B7,#REF!,3))</f>
        <v/>
      </c>
      <c r="H7" s="588"/>
      <c r="I7" s="585" t="str">
        <f>IF($B7="","",VLOOKUP($B7,#REF!,4))</f>
        <v/>
      </c>
      <c r="J7" s="564"/>
      <c r="K7" s="675"/>
      <c r="L7" s="663" t="str">
        <f>IF(K7="","",CONCATENATE(VLOOKUP($Y$3,$AB$1:$AK$1,K7)," pont"))</f>
        <v/>
      </c>
      <c r="M7" s="676"/>
      <c r="N7" s="595"/>
      <c r="O7" s="595"/>
      <c r="P7" s="595"/>
      <c r="Q7" s="649" t="s">
        <v>178</v>
      </c>
      <c r="R7" s="774" t="s">
        <v>218</v>
      </c>
      <c r="S7" s="774" t="s">
        <v>220</v>
      </c>
      <c r="Y7" s="661"/>
      <c r="Z7" s="661"/>
      <c r="AA7" s="661" t="s">
        <v>198</v>
      </c>
      <c r="AB7" s="672">
        <v>25</v>
      </c>
      <c r="AC7" s="672">
        <v>15</v>
      </c>
      <c r="AD7" s="672">
        <v>13</v>
      </c>
      <c r="AE7" s="672">
        <v>8</v>
      </c>
      <c r="AF7" s="672">
        <v>6</v>
      </c>
      <c r="AG7" s="672">
        <v>4</v>
      </c>
      <c r="AH7" s="672">
        <v>3</v>
      </c>
      <c r="AI7" s="672">
        <v>2</v>
      </c>
      <c r="AJ7" s="672">
        <v>1</v>
      </c>
      <c r="AK7" s="672">
        <v>0</v>
      </c>
    </row>
    <row r="8" spans="1:37" x14ac:dyDescent="0.25">
      <c r="A8" s="603"/>
      <c r="B8" s="656"/>
      <c r="C8" s="604"/>
      <c r="D8" s="604"/>
      <c r="E8" s="604"/>
      <c r="F8" s="604"/>
      <c r="G8" s="604"/>
      <c r="H8" s="604"/>
      <c r="I8" s="604"/>
      <c r="J8" s="564"/>
      <c r="K8" s="603"/>
      <c r="L8" s="603"/>
      <c r="M8" s="677"/>
      <c r="N8" s="595"/>
      <c r="O8" s="595"/>
      <c r="P8" s="595"/>
      <c r="Q8" s="651" t="s">
        <v>185</v>
      </c>
      <c r="R8" s="775" t="s">
        <v>219</v>
      </c>
      <c r="S8" s="775" t="s">
        <v>221</v>
      </c>
      <c r="Y8" s="661"/>
      <c r="Z8" s="661"/>
      <c r="AA8" s="661" t="s">
        <v>199</v>
      </c>
      <c r="AB8" s="672">
        <v>15</v>
      </c>
      <c r="AC8" s="672">
        <v>10</v>
      </c>
      <c r="AD8" s="672">
        <v>7</v>
      </c>
      <c r="AE8" s="672">
        <v>5</v>
      </c>
      <c r="AF8" s="672">
        <v>4</v>
      </c>
      <c r="AG8" s="672">
        <v>3</v>
      </c>
      <c r="AH8" s="672">
        <v>2</v>
      </c>
      <c r="AI8" s="672">
        <v>1</v>
      </c>
      <c r="AJ8" s="672">
        <v>0</v>
      </c>
      <c r="AK8" s="672">
        <v>0</v>
      </c>
    </row>
    <row r="9" spans="1:37" x14ac:dyDescent="0.25">
      <c r="A9" s="603" t="s">
        <v>165</v>
      </c>
      <c r="B9" s="657"/>
      <c r="C9" s="589" t="str">
        <f>IF($B9="","",VLOOKUP($B9,#REF!,5))</f>
        <v/>
      </c>
      <c r="D9" s="589" t="str">
        <f>IF($B9="","",VLOOKUP($B9,#REF!,15))</f>
        <v/>
      </c>
      <c r="E9" s="800" t="s">
        <v>242</v>
      </c>
      <c r="F9" s="801" t="s">
        <v>243</v>
      </c>
      <c r="G9" s="584" t="str">
        <f>IF($B9="","",VLOOKUP($B9,#REF!,3))</f>
        <v/>
      </c>
      <c r="H9" s="590"/>
      <c r="I9" s="584" t="str">
        <f>IF($B9="","",VLOOKUP($B9,#REF!,4))</f>
        <v/>
      </c>
      <c r="J9" s="564"/>
      <c r="K9" s="675"/>
      <c r="L9" s="663" t="str">
        <f>IF(K9="","",CONCATENATE(VLOOKUP($Y$3,$AB$1:$AK$1,K9)," pont"))</f>
        <v/>
      </c>
      <c r="M9" s="676"/>
      <c r="N9" s="595"/>
      <c r="O9" s="595"/>
      <c r="P9" s="595"/>
      <c r="Q9" s="653" t="s">
        <v>186</v>
      </c>
      <c r="R9" s="776" t="s">
        <v>190</v>
      </c>
      <c r="S9" s="776" t="s">
        <v>222</v>
      </c>
      <c r="Y9" s="661"/>
      <c r="Z9" s="661"/>
      <c r="AA9" s="661" t="s">
        <v>200</v>
      </c>
      <c r="AB9" s="672">
        <v>10</v>
      </c>
      <c r="AC9" s="672">
        <v>6</v>
      </c>
      <c r="AD9" s="672">
        <v>4</v>
      </c>
      <c r="AE9" s="672">
        <v>2</v>
      </c>
      <c r="AF9" s="672">
        <v>1</v>
      </c>
      <c r="AG9" s="672">
        <v>0</v>
      </c>
      <c r="AH9" s="672">
        <v>0</v>
      </c>
      <c r="AI9" s="672">
        <v>0</v>
      </c>
      <c r="AJ9" s="672">
        <v>0</v>
      </c>
      <c r="AK9" s="672">
        <v>0</v>
      </c>
    </row>
    <row r="10" spans="1:37" x14ac:dyDescent="0.25">
      <c r="A10" s="603"/>
      <c r="B10" s="656"/>
      <c r="C10" s="604"/>
      <c r="D10" s="604"/>
      <c r="E10" s="604"/>
      <c r="F10" s="604"/>
      <c r="G10" s="604"/>
      <c r="H10" s="604"/>
      <c r="I10" s="604"/>
      <c r="J10" s="564"/>
      <c r="K10" s="603"/>
      <c r="L10" s="603"/>
      <c r="M10" s="677"/>
      <c r="N10" s="595"/>
      <c r="O10" s="595"/>
      <c r="P10" s="595"/>
      <c r="Q10" s="595"/>
      <c r="R10" s="595"/>
      <c r="S10" s="595"/>
      <c r="Y10" s="661"/>
      <c r="Z10" s="661"/>
      <c r="AA10" s="661" t="s">
        <v>201</v>
      </c>
      <c r="AB10" s="672">
        <v>6</v>
      </c>
      <c r="AC10" s="672">
        <v>3</v>
      </c>
      <c r="AD10" s="672">
        <v>2</v>
      </c>
      <c r="AE10" s="672">
        <v>1</v>
      </c>
      <c r="AF10" s="672">
        <v>0</v>
      </c>
      <c r="AG10" s="672">
        <v>0</v>
      </c>
      <c r="AH10" s="672">
        <v>0</v>
      </c>
      <c r="AI10" s="672">
        <v>0</v>
      </c>
      <c r="AJ10" s="672">
        <v>0</v>
      </c>
      <c r="AK10" s="672">
        <v>0</v>
      </c>
    </row>
    <row r="11" spans="1:37" x14ac:dyDescent="0.25">
      <c r="A11" s="603" t="s">
        <v>166</v>
      </c>
      <c r="B11" s="657"/>
      <c r="C11" s="589" t="str">
        <f>IF($B11="","",VLOOKUP($B11,#REF!,5))</f>
        <v/>
      </c>
      <c r="D11" s="589" t="str">
        <f>IF($B11="","",VLOOKUP($B11,#REF!,15))</f>
        <v/>
      </c>
      <c r="E11" s="800" t="s">
        <v>287</v>
      </c>
      <c r="F11" s="801" t="s">
        <v>288</v>
      </c>
      <c r="G11" s="584" t="str">
        <f>IF($B11="","",VLOOKUP($B11,#REF!,3))</f>
        <v/>
      </c>
      <c r="H11" s="590"/>
      <c r="I11" s="584" t="str">
        <f>IF($B11="","",VLOOKUP($B11,#REF!,4))</f>
        <v/>
      </c>
      <c r="J11" s="564"/>
      <c r="K11" s="675"/>
      <c r="L11" s="663" t="str">
        <f>IF(K11="","",CONCATENATE(VLOOKUP($Y$3,$AB$1:$AK$1,K11)," pont"))</f>
        <v/>
      </c>
      <c r="M11" s="676"/>
      <c r="N11" s="595"/>
      <c r="O11" s="595"/>
      <c r="P11" s="595"/>
      <c r="Q11" s="595"/>
      <c r="R11" s="595"/>
      <c r="S11" s="595"/>
      <c r="Y11" s="661"/>
      <c r="Z11" s="661"/>
      <c r="AA11" s="661" t="s">
        <v>206</v>
      </c>
      <c r="AB11" s="672">
        <v>3</v>
      </c>
      <c r="AC11" s="672">
        <v>2</v>
      </c>
      <c r="AD11" s="672">
        <v>1</v>
      </c>
      <c r="AE11" s="672">
        <v>0</v>
      </c>
      <c r="AF11" s="672">
        <v>0</v>
      </c>
      <c r="AG11" s="672">
        <v>0</v>
      </c>
      <c r="AH11" s="672">
        <v>0</v>
      </c>
      <c r="AI11" s="672">
        <v>0</v>
      </c>
      <c r="AJ11" s="672">
        <v>0</v>
      </c>
      <c r="AK11" s="672">
        <v>0</v>
      </c>
    </row>
    <row r="12" spans="1:37" x14ac:dyDescent="0.25">
      <c r="A12" s="564"/>
      <c r="B12" s="640"/>
      <c r="C12" s="632"/>
      <c r="D12" s="564"/>
      <c r="E12" s="564"/>
      <c r="F12" s="564"/>
      <c r="G12" s="564"/>
      <c r="H12" s="564"/>
      <c r="I12" s="564"/>
      <c r="J12" s="564"/>
      <c r="K12" s="632"/>
      <c r="L12" s="632"/>
      <c r="M12" s="678"/>
      <c r="Y12" s="661"/>
      <c r="Z12" s="661"/>
      <c r="AA12" s="661" t="s">
        <v>202</v>
      </c>
      <c r="AB12" s="673">
        <v>0</v>
      </c>
      <c r="AC12" s="673">
        <v>0</v>
      </c>
      <c r="AD12" s="673">
        <v>0</v>
      </c>
      <c r="AE12" s="673">
        <v>0</v>
      </c>
      <c r="AF12" s="673">
        <v>0</v>
      </c>
      <c r="AG12" s="673">
        <v>0</v>
      </c>
      <c r="AH12" s="673">
        <v>0</v>
      </c>
      <c r="AI12" s="673">
        <v>0</v>
      </c>
      <c r="AJ12" s="673">
        <v>0</v>
      </c>
      <c r="AK12" s="673">
        <v>0</v>
      </c>
    </row>
    <row r="13" spans="1:37" x14ac:dyDescent="0.25">
      <c r="A13" s="640" t="s">
        <v>171</v>
      </c>
      <c r="B13" s="655"/>
      <c r="C13" s="589" t="str">
        <f>IF($B13="","",VLOOKUP($B13,#REF!,5))</f>
        <v/>
      </c>
      <c r="D13" s="589" t="str">
        <f>IF($B13="","",VLOOKUP($B13,#REF!,15))</f>
        <v/>
      </c>
      <c r="E13" s="798" t="s">
        <v>255</v>
      </c>
      <c r="F13" s="799" t="s">
        <v>289</v>
      </c>
      <c r="G13" s="585" t="str">
        <f>IF($B13="","",VLOOKUP($B13,#REF!,3))</f>
        <v/>
      </c>
      <c r="H13" s="588"/>
      <c r="I13" s="585" t="str">
        <f>IF($B13="","",VLOOKUP($B13,#REF!,4))</f>
        <v/>
      </c>
      <c r="J13" s="564"/>
      <c r="K13" s="675"/>
      <c r="L13" s="663" t="str">
        <f>IF(K13="","",CONCATENATE(VLOOKUP($Y$3,$AB$1:$AK$1,K13)," pont"))</f>
        <v/>
      </c>
      <c r="M13" s="676"/>
      <c r="Y13" s="661"/>
      <c r="Z13" s="661"/>
      <c r="AA13" s="661" t="s">
        <v>203</v>
      </c>
      <c r="AB13" s="673">
        <v>0</v>
      </c>
      <c r="AC13" s="673">
        <v>0</v>
      </c>
      <c r="AD13" s="673">
        <v>0</v>
      </c>
      <c r="AE13" s="673">
        <v>0</v>
      </c>
      <c r="AF13" s="673">
        <v>0</v>
      </c>
      <c r="AG13" s="673">
        <v>0</v>
      </c>
      <c r="AH13" s="673">
        <v>0</v>
      </c>
      <c r="AI13" s="673">
        <v>0</v>
      </c>
      <c r="AJ13" s="673">
        <v>0</v>
      </c>
      <c r="AK13" s="673">
        <v>0</v>
      </c>
    </row>
    <row r="14" spans="1:37" x14ac:dyDescent="0.25">
      <c r="A14" s="603"/>
      <c r="B14" s="656"/>
      <c r="C14" s="604"/>
      <c r="D14" s="604"/>
      <c r="E14" s="604"/>
      <c r="F14" s="604"/>
      <c r="G14" s="604"/>
      <c r="H14" s="604"/>
      <c r="I14" s="604"/>
      <c r="J14" s="564"/>
      <c r="K14" s="603"/>
      <c r="L14" s="603"/>
      <c r="M14" s="677"/>
      <c r="Y14" s="661"/>
      <c r="Z14" s="661"/>
      <c r="AA14" s="661"/>
      <c r="AB14" s="661"/>
      <c r="AC14" s="661"/>
      <c r="AD14" s="661"/>
      <c r="AE14" s="661"/>
      <c r="AF14" s="661"/>
      <c r="AG14" s="661"/>
      <c r="AH14" s="661"/>
      <c r="AI14" s="661"/>
      <c r="AJ14" s="661"/>
      <c r="AK14" s="661"/>
    </row>
    <row r="15" spans="1:37" x14ac:dyDescent="0.25">
      <c r="A15" s="603" t="s">
        <v>172</v>
      </c>
      <c r="B15" s="657"/>
      <c r="C15" s="589" t="str">
        <f>IF($B15="","",VLOOKUP($B15,#REF!,5))</f>
        <v/>
      </c>
      <c r="D15" s="589" t="str">
        <f>IF($B15="","",VLOOKUP($B15,#REF!,15))</f>
        <v/>
      </c>
      <c r="E15" s="800" t="s">
        <v>263</v>
      </c>
      <c r="F15" s="801" t="s">
        <v>290</v>
      </c>
      <c r="G15" s="584" t="str">
        <f>IF($B15="","",VLOOKUP($B15,#REF!,3))</f>
        <v/>
      </c>
      <c r="H15" s="590"/>
      <c r="I15" s="584" t="str">
        <f>IF($B15="","",VLOOKUP($B15,#REF!,4))</f>
        <v/>
      </c>
      <c r="J15" s="564"/>
      <c r="K15" s="675"/>
      <c r="L15" s="663" t="str">
        <f>IF(K15="","",CONCATENATE(VLOOKUP($Y$3,$AB$1:$AK$1,K15)," pont"))</f>
        <v/>
      </c>
      <c r="M15" s="676"/>
      <c r="Y15" s="661"/>
      <c r="Z15" s="661"/>
      <c r="AA15" s="661"/>
      <c r="AB15" s="661"/>
      <c r="AC15" s="661"/>
      <c r="AD15" s="661"/>
      <c r="AE15" s="661"/>
      <c r="AF15" s="661"/>
      <c r="AG15" s="661"/>
      <c r="AH15" s="661"/>
      <c r="AI15" s="661"/>
      <c r="AJ15" s="661"/>
      <c r="AK15" s="661"/>
    </row>
    <row r="16" spans="1:37" x14ac:dyDescent="0.25">
      <c r="A16" s="603"/>
      <c r="B16" s="656"/>
      <c r="C16" s="604"/>
      <c r="D16" s="604"/>
      <c r="E16" s="604"/>
      <c r="F16" s="604"/>
      <c r="G16" s="604"/>
      <c r="H16" s="604"/>
      <c r="I16" s="604"/>
      <c r="J16" s="564"/>
      <c r="K16" s="603"/>
      <c r="L16" s="603"/>
      <c r="M16" s="677"/>
      <c r="Y16" s="661"/>
      <c r="Z16" s="661"/>
      <c r="AA16" s="661" t="s">
        <v>164</v>
      </c>
      <c r="AB16" s="661">
        <v>300</v>
      </c>
      <c r="AC16" s="661">
        <v>250</v>
      </c>
      <c r="AD16" s="661">
        <v>220</v>
      </c>
      <c r="AE16" s="661">
        <v>180</v>
      </c>
      <c r="AF16" s="661">
        <v>160</v>
      </c>
      <c r="AG16" s="661">
        <v>150</v>
      </c>
      <c r="AH16" s="661">
        <v>140</v>
      </c>
      <c r="AI16" s="661">
        <v>130</v>
      </c>
      <c r="AJ16" s="661">
        <v>120</v>
      </c>
      <c r="AK16" s="661">
        <v>110</v>
      </c>
    </row>
    <row r="17" spans="1:37" x14ac:dyDescent="0.25">
      <c r="A17" s="603" t="s">
        <v>173</v>
      </c>
      <c r="B17" s="657"/>
      <c r="C17" s="589" t="str">
        <f>IF($B17="","",VLOOKUP($B17,#REF!,5))</f>
        <v/>
      </c>
      <c r="D17" s="589" t="str">
        <f>IF($B17="","",VLOOKUP($B17,#REF!,15))</f>
        <v/>
      </c>
      <c r="E17" s="800" t="s">
        <v>291</v>
      </c>
      <c r="F17" s="801" t="s">
        <v>247</v>
      </c>
      <c r="G17" s="584" t="str">
        <f>IF($B17="","",VLOOKUP($B17,#REF!,3))</f>
        <v/>
      </c>
      <c r="H17" s="590"/>
      <c r="I17" s="584" t="str">
        <f>IF($B17="","",VLOOKUP($B17,#REF!,4))</f>
        <v/>
      </c>
      <c r="J17" s="564"/>
      <c r="K17" s="675"/>
      <c r="L17" s="663" t="str">
        <f>IF(K17="","",CONCATENATE(VLOOKUP($Y$3,$AB$1:$AK$1,K17)," pont"))</f>
        <v/>
      </c>
      <c r="M17" s="676"/>
      <c r="Y17" s="661"/>
      <c r="Z17" s="661"/>
      <c r="AA17" s="661" t="s">
        <v>194</v>
      </c>
      <c r="AB17" s="661">
        <v>250</v>
      </c>
      <c r="AC17" s="661">
        <v>200</v>
      </c>
      <c r="AD17" s="661">
        <v>160</v>
      </c>
      <c r="AE17" s="661">
        <v>140</v>
      </c>
      <c r="AF17" s="661">
        <v>120</v>
      </c>
      <c r="AG17" s="661">
        <v>110</v>
      </c>
      <c r="AH17" s="661">
        <v>100</v>
      </c>
      <c r="AI17" s="661">
        <v>90</v>
      </c>
      <c r="AJ17" s="661">
        <v>80</v>
      </c>
      <c r="AK17" s="661">
        <v>70</v>
      </c>
    </row>
    <row r="18" spans="1:37" x14ac:dyDescent="0.25">
      <c r="A18" s="603"/>
      <c r="B18" s="656"/>
      <c r="C18" s="604"/>
      <c r="D18" s="604"/>
      <c r="E18" s="604"/>
      <c r="F18" s="604"/>
      <c r="G18" s="604"/>
      <c r="H18" s="604"/>
      <c r="I18" s="604"/>
      <c r="J18" s="564"/>
      <c r="K18" s="603"/>
      <c r="L18" s="603"/>
      <c r="M18" s="677"/>
      <c r="Y18" s="661"/>
      <c r="Z18" s="661"/>
      <c r="AA18" s="661" t="s">
        <v>195</v>
      </c>
      <c r="AB18" s="661">
        <v>200</v>
      </c>
      <c r="AC18" s="661">
        <v>150</v>
      </c>
      <c r="AD18" s="661">
        <v>130</v>
      </c>
      <c r="AE18" s="661">
        <v>110</v>
      </c>
      <c r="AF18" s="661">
        <v>95</v>
      </c>
      <c r="AG18" s="661">
        <v>80</v>
      </c>
      <c r="AH18" s="661">
        <v>70</v>
      </c>
      <c r="AI18" s="661">
        <v>60</v>
      </c>
      <c r="AJ18" s="661">
        <v>55</v>
      </c>
      <c r="AK18" s="661">
        <v>50</v>
      </c>
    </row>
    <row r="19" spans="1:37" x14ac:dyDescent="0.25">
      <c r="A19" s="603" t="s">
        <v>173</v>
      </c>
      <c r="B19" s="657"/>
      <c r="C19" s="589" t="str">
        <f>IF($B19="","",VLOOKUP($B19,#REF!,5))</f>
        <v/>
      </c>
      <c r="D19" s="589" t="str">
        <f>IF($B19="","",VLOOKUP($B19,#REF!,15))</f>
        <v/>
      </c>
      <c r="E19" s="802" t="s">
        <v>292</v>
      </c>
      <c r="F19" s="803" t="s">
        <v>293</v>
      </c>
      <c r="G19" s="584" t="str">
        <f>IF($B19="","",VLOOKUP($B19,#REF!,3))</f>
        <v/>
      </c>
      <c r="H19" s="590"/>
      <c r="I19" s="800" t="s">
        <v>294</v>
      </c>
      <c r="J19" s="564"/>
      <c r="K19" s="675"/>
      <c r="L19" s="663" t="str">
        <f>IF(K19="","",CONCATENATE(VLOOKUP($Y$3,$AB$1:$AK$1,K19)," pont"))</f>
        <v/>
      </c>
      <c r="M19" s="676"/>
      <c r="Y19" s="661"/>
      <c r="Z19" s="661"/>
      <c r="AA19" s="661" t="s">
        <v>196</v>
      </c>
      <c r="AB19" s="661">
        <v>150</v>
      </c>
      <c r="AC19" s="661">
        <v>120</v>
      </c>
      <c r="AD19" s="661">
        <v>100</v>
      </c>
      <c r="AE19" s="661">
        <v>80</v>
      </c>
      <c r="AF19" s="661">
        <v>70</v>
      </c>
      <c r="AG19" s="661">
        <v>60</v>
      </c>
      <c r="AH19" s="661">
        <v>55</v>
      </c>
      <c r="AI19" s="661">
        <v>50</v>
      </c>
      <c r="AJ19" s="661">
        <v>45</v>
      </c>
      <c r="AK19" s="661">
        <v>40</v>
      </c>
    </row>
    <row r="20" spans="1:37" x14ac:dyDescent="0.25">
      <c r="A20" s="564"/>
      <c r="B20" s="564"/>
      <c r="C20" s="564"/>
      <c r="D20" s="564"/>
      <c r="E20" s="564"/>
      <c r="F20" s="564"/>
      <c r="G20" s="564"/>
      <c r="H20" s="564"/>
      <c r="I20" s="564"/>
      <c r="J20" s="564"/>
      <c r="K20" s="564"/>
      <c r="L20" s="564"/>
      <c r="M20" s="564"/>
      <c r="Y20" s="661"/>
      <c r="Z20" s="661"/>
      <c r="AA20" s="661" t="s">
        <v>197</v>
      </c>
      <c r="AB20" s="661">
        <v>120</v>
      </c>
      <c r="AC20" s="661">
        <v>90</v>
      </c>
      <c r="AD20" s="661">
        <v>65</v>
      </c>
      <c r="AE20" s="661">
        <v>55</v>
      </c>
      <c r="AF20" s="661">
        <v>50</v>
      </c>
      <c r="AG20" s="661">
        <v>45</v>
      </c>
      <c r="AH20" s="661">
        <v>40</v>
      </c>
      <c r="AI20" s="661">
        <v>35</v>
      </c>
      <c r="AJ20" s="661">
        <v>25</v>
      </c>
      <c r="AK20" s="661">
        <v>20</v>
      </c>
    </row>
    <row r="21" spans="1:37" x14ac:dyDescent="0.25">
      <c r="A21" s="564"/>
      <c r="B21" s="564"/>
      <c r="C21" s="564"/>
      <c r="D21" s="564"/>
      <c r="E21" s="564"/>
      <c r="F21" s="564"/>
      <c r="G21" s="564"/>
      <c r="H21" s="564"/>
      <c r="I21" s="564"/>
      <c r="J21" s="564"/>
      <c r="K21" s="564"/>
      <c r="L21" s="564"/>
      <c r="M21" s="564"/>
      <c r="Y21" s="661"/>
      <c r="Z21" s="661"/>
      <c r="AA21" s="661" t="s">
        <v>198</v>
      </c>
      <c r="AB21" s="661">
        <v>90</v>
      </c>
      <c r="AC21" s="661">
        <v>60</v>
      </c>
      <c r="AD21" s="661">
        <v>45</v>
      </c>
      <c r="AE21" s="661">
        <v>34</v>
      </c>
      <c r="AF21" s="661">
        <v>27</v>
      </c>
      <c r="AG21" s="661">
        <v>22</v>
      </c>
      <c r="AH21" s="661">
        <v>18</v>
      </c>
      <c r="AI21" s="661">
        <v>15</v>
      </c>
      <c r="AJ21" s="661">
        <v>12</v>
      </c>
      <c r="AK21" s="661">
        <v>9</v>
      </c>
    </row>
    <row r="22" spans="1:37" ht="18.75" customHeight="1" x14ac:dyDescent="0.25">
      <c r="A22" s="564"/>
      <c r="B22" s="811"/>
      <c r="C22" s="811"/>
      <c r="D22" s="809" t="str">
        <f>E7</f>
        <v>Borda</v>
      </c>
      <c r="E22" s="809"/>
      <c r="F22" s="809" t="str">
        <f>E9</f>
        <v>Rosta</v>
      </c>
      <c r="G22" s="809"/>
      <c r="H22" s="809" t="str">
        <f>E11</f>
        <v>Simon</v>
      </c>
      <c r="I22" s="809"/>
      <c r="J22" s="564"/>
      <c r="K22" s="564"/>
      <c r="L22" s="564"/>
      <c r="M22" s="641" t="s">
        <v>168</v>
      </c>
      <c r="Y22" s="661"/>
      <c r="Z22" s="661"/>
      <c r="AA22" s="661" t="s">
        <v>199</v>
      </c>
      <c r="AB22" s="661">
        <v>60</v>
      </c>
      <c r="AC22" s="661">
        <v>40</v>
      </c>
      <c r="AD22" s="661">
        <v>30</v>
      </c>
      <c r="AE22" s="661">
        <v>20</v>
      </c>
      <c r="AF22" s="661">
        <v>18</v>
      </c>
      <c r="AG22" s="661">
        <v>15</v>
      </c>
      <c r="AH22" s="661">
        <v>12</v>
      </c>
      <c r="AI22" s="661">
        <v>10</v>
      </c>
      <c r="AJ22" s="661">
        <v>8</v>
      </c>
      <c r="AK22" s="661">
        <v>6</v>
      </c>
    </row>
    <row r="23" spans="1:37" ht="18.75" customHeight="1" x14ac:dyDescent="0.25">
      <c r="A23" s="639" t="s">
        <v>164</v>
      </c>
      <c r="B23" s="807" t="str">
        <f>E7</f>
        <v>Borda</v>
      </c>
      <c r="C23" s="807"/>
      <c r="D23" s="810"/>
      <c r="E23" s="810"/>
      <c r="F23" s="808"/>
      <c r="G23" s="808"/>
      <c r="H23" s="808"/>
      <c r="I23" s="808"/>
      <c r="J23" s="564"/>
      <c r="K23" s="564"/>
      <c r="L23" s="564"/>
      <c r="M23" s="643"/>
      <c r="Y23" s="661"/>
      <c r="Z23" s="661"/>
      <c r="AA23" s="661" t="s">
        <v>200</v>
      </c>
      <c r="AB23" s="661">
        <v>40</v>
      </c>
      <c r="AC23" s="661">
        <v>25</v>
      </c>
      <c r="AD23" s="661">
        <v>18</v>
      </c>
      <c r="AE23" s="661">
        <v>13</v>
      </c>
      <c r="AF23" s="661">
        <v>8</v>
      </c>
      <c r="AG23" s="661">
        <v>7</v>
      </c>
      <c r="AH23" s="661">
        <v>6</v>
      </c>
      <c r="AI23" s="661">
        <v>5</v>
      </c>
      <c r="AJ23" s="661">
        <v>4</v>
      </c>
      <c r="AK23" s="661">
        <v>3</v>
      </c>
    </row>
    <row r="24" spans="1:37" ht="18.75" customHeight="1" x14ac:dyDescent="0.25">
      <c r="A24" s="639" t="s">
        <v>165</v>
      </c>
      <c r="B24" s="807" t="str">
        <f>E9</f>
        <v>Rosta</v>
      </c>
      <c r="C24" s="807"/>
      <c r="D24" s="808"/>
      <c r="E24" s="808"/>
      <c r="F24" s="810"/>
      <c r="G24" s="810"/>
      <c r="H24" s="808"/>
      <c r="I24" s="808"/>
      <c r="J24" s="564"/>
      <c r="K24" s="564"/>
      <c r="L24" s="564"/>
      <c r="M24" s="643"/>
      <c r="Y24" s="661"/>
      <c r="Z24" s="661"/>
      <c r="AA24" s="661" t="s">
        <v>201</v>
      </c>
      <c r="AB24" s="661">
        <v>25</v>
      </c>
      <c r="AC24" s="661">
        <v>15</v>
      </c>
      <c r="AD24" s="661">
        <v>13</v>
      </c>
      <c r="AE24" s="661">
        <v>7</v>
      </c>
      <c r="AF24" s="661">
        <v>6</v>
      </c>
      <c r="AG24" s="661">
        <v>5</v>
      </c>
      <c r="AH24" s="661">
        <v>4</v>
      </c>
      <c r="AI24" s="661">
        <v>3</v>
      </c>
      <c r="AJ24" s="661">
        <v>2</v>
      </c>
      <c r="AK24" s="661">
        <v>1</v>
      </c>
    </row>
    <row r="25" spans="1:37" ht="18.75" customHeight="1" x14ac:dyDescent="0.25">
      <c r="A25" s="639" t="s">
        <v>166</v>
      </c>
      <c r="B25" s="807" t="str">
        <f>E11</f>
        <v>Simon</v>
      </c>
      <c r="C25" s="807"/>
      <c r="D25" s="808"/>
      <c r="E25" s="808"/>
      <c r="F25" s="808"/>
      <c r="G25" s="808"/>
      <c r="H25" s="810"/>
      <c r="I25" s="810"/>
      <c r="J25" s="564"/>
      <c r="K25" s="564"/>
      <c r="L25" s="564"/>
      <c r="M25" s="643"/>
      <c r="Y25" s="661"/>
      <c r="Z25" s="661"/>
      <c r="AA25" s="661" t="s">
        <v>206</v>
      </c>
      <c r="AB25" s="661">
        <v>15</v>
      </c>
      <c r="AC25" s="661">
        <v>10</v>
      </c>
      <c r="AD25" s="661">
        <v>8</v>
      </c>
      <c r="AE25" s="661">
        <v>4</v>
      </c>
      <c r="AF25" s="661">
        <v>3</v>
      </c>
      <c r="AG25" s="661">
        <v>2</v>
      </c>
      <c r="AH25" s="661">
        <v>1</v>
      </c>
      <c r="AI25" s="661">
        <v>0</v>
      </c>
      <c r="AJ25" s="661">
        <v>0</v>
      </c>
      <c r="AK25" s="661">
        <v>0</v>
      </c>
    </row>
    <row r="26" spans="1:37" x14ac:dyDescent="0.25">
      <c r="A26" s="564"/>
      <c r="B26" s="564"/>
      <c r="C26" s="564"/>
      <c r="D26" s="564"/>
      <c r="E26" s="564"/>
      <c r="F26" s="564"/>
      <c r="G26" s="564"/>
      <c r="H26" s="564"/>
      <c r="I26" s="564"/>
      <c r="J26" s="564"/>
      <c r="K26" s="564"/>
      <c r="L26" s="564"/>
      <c r="M26" s="644"/>
      <c r="Y26" s="661"/>
      <c r="Z26" s="661"/>
      <c r="AA26" s="661" t="s">
        <v>202</v>
      </c>
      <c r="AB26" s="661">
        <v>10</v>
      </c>
      <c r="AC26" s="661">
        <v>6</v>
      </c>
      <c r="AD26" s="661">
        <v>4</v>
      </c>
      <c r="AE26" s="661">
        <v>2</v>
      </c>
      <c r="AF26" s="661">
        <v>1</v>
      </c>
      <c r="AG26" s="661">
        <v>0</v>
      </c>
      <c r="AH26" s="661">
        <v>0</v>
      </c>
      <c r="AI26" s="661">
        <v>0</v>
      </c>
      <c r="AJ26" s="661">
        <v>0</v>
      </c>
      <c r="AK26" s="661">
        <v>0</v>
      </c>
    </row>
    <row r="27" spans="1:37" ht="18.75" customHeight="1" x14ac:dyDescent="0.25">
      <c r="A27" s="564"/>
      <c r="B27" s="811"/>
      <c r="C27" s="811"/>
      <c r="D27" s="809" t="str">
        <f>E13</f>
        <v>Szabó</v>
      </c>
      <c r="E27" s="809"/>
      <c r="F27" s="809" t="str">
        <f>E15</f>
        <v>Tóth</v>
      </c>
      <c r="G27" s="809"/>
      <c r="H27" s="809" t="str">
        <f>E17</f>
        <v>Gáspár</v>
      </c>
      <c r="I27" s="809"/>
      <c r="J27" s="809" t="str">
        <f>E19</f>
        <v>Wégner</v>
      </c>
      <c r="K27" s="809"/>
      <c r="L27" s="564"/>
      <c r="M27" s="644"/>
      <c r="Y27" s="661"/>
      <c r="Z27" s="661"/>
      <c r="AA27" s="661" t="s">
        <v>203</v>
      </c>
      <c r="AB27" s="661">
        <v>3</v>
      </c>
      <c r="AC27" s="661">
        <v>2</v>
      </c>
      <c r="AD27" s="661">
        <v>1</v>
      </c>
      <c r="AE27" s="661">
        <v>0</v>
      </c>
      <c r="AF27" s="661">
        <v>0</v>
      </c>
      <c r="AG27" s="661">
        <v>0</v>
      </c>
      <c r="AH27" s="661">
        <v>0</v>
      </c>
      <c r="AI27" s="661">
        <v>0</v>
      </c>
      <c r="AJ27" s="661">
        <v>0</v>
      </c>
      <c r="AK27" s="661">
        <v>0</v>
      </c>
    </row>
    <row r="28" spans="1:37" ht="18.75" customHeight="1" x14ac:dyDescent="0.25">
      <c r="A28" s="639" t="s">
        <v>171</v>
      </c>
      <c r="B28" s="807" t="str">
        <f>E13</f>
        <v>Szabó</v>
      </c>
      <c r="C28" s="807"/>
      <c r="D28" s="810"/>
      <c r="E28" s="810"/>
      <c r="F28" s="808"/>
      <c r="G28" s="808"/>
      <c r="H28" s="808"/>
      <c r="I28" s="808"/>
      <c r="J28" s="809"/>
      <c r="K28" s="809"/>
      <c r="L28" s="564"/>
      <c r="M28" s="643"/>
    </row>
    <row r="29" spans="1:37" ht="18.75" customHeight="1" x14ac:dyDescent="0.25">
      <c r="A29" s="639" t="s">
        <v>172</v>
      </c>
      <c r="B29" s="807" t="str">
        <f>E15</f>
        <v>Tóth</v>
      </c>
      <c r="C29" s="807"/>
      <c r="D29" s="808"/>
      <c r="E29" s="808"/>
      <c r="F29" s="810"/>
      <c r="G29" s="810"/>
      <c r="H29" s="808"/>
      <c r="I29" s="808"/>
      <c r="J29" s="808"/>
      <c r="K29" s="808"/>
      <c r="L29" s="564"/>
      <c r="M29" s="643"/>
    </row>
    <row r="30" spans="1:37" ht="18.75" customHeight="1" x14ac:dyDescent="0.25">
      <c r="A30" s="639" t="s">
        <v>173</v>
      </c>
      <c r="B30" s="807" t="str">
        <f>E17</f>
        <v>Gáspár</v>
      </c>
      <c r="C30" s="807"/>
      <c r="D30" s="808"/>
      <c r="E30" s="808"/>
      <c r="F30" s="808"/>
      <c r="G30" s="808"/>
      <c r="H30" s="810"/>
      <c r="I30" s="810"/>
      <c r="J30" s="808"/>
      <c r="K30" s="808"/>
      <c r="L30" s="564"/>
      <c r="M30" s="643"/>
    </row>
    <row r="31" spans="1:37" ht="18.75" customHeight="1" x14ac:dyDescent="0.25">
      <c r="A31" s="639" t="s">
        <v>177</v>
      </c>
      <c r="B31" s="807" t="str">
        <f>E19</f>
        <v>Wégner</v>
      </c>
      <c r="C31" s="807"/>
      <c r="D31" s="808"/>
      <c r="E31" s="808"/>
      <c r="F31" s="808"/>
      <c r="G31" s="808"/>
      <c r="H31" s="809"/>
      <c r="I31" s="809"/>
      <c r="J31" s="810"/>
      <c r="K31" s="810"/>
      <c r="L31" s="564"/>
      <c r="M31" s="643"/>
    </row>
    <row r="32" spans="1:37" ht="18.75" customHeight="1" x14ac:dyDescent="0.25">
      <c r="A32" s="645"/>
      <c r="B32" s="646"/>
      <c r="C32" s="646"/>
      <c r="D32" s="645"/>
      <c r="E32" s="645"/>
      <c r="F32" s="645"/>
      <c r="G32" s="645"/>
      <c r="H32" s="645"/>
      <c r="I32" s="645"/>
      <c r="J32" s="564"/>
      <c r="K32" s="564"/>
      <c r="L32" s="564"/>
      <c r="M32" s="647"/>
    </row>
    <row r="33" spans="1:19" x14ac:dyDescent="0.25">
      <c r="A33" s="564"/>
      <c r="B33" s="564"/>
      <c r="C33" s="564"/>
      <c r="D33" s="564"/>
      <c r="E33" s="564"/>
      <c r="F33" s="564"/>
      <c r="G33" s="564"/>
      <c r="H33" s="564"/>
      <c r="I33" s="564"/>
      <c r="J33" s="564"/>
      <c r="K33" s="564"/>
      <c r="L33" s="564"/>
      <c r="M33" s="564"/>
    </row>
    <row r="34" spans="1:19" x14ac:dyDescent="0.25">
      <c r="A34" s="564" t="s">
        <v>129</v>
      </c>
      <c r="B34" s="564"/>
      <c r="C34" s="820" t="str">
        <f>IF(M23=1,B23,IF(M24=1,B24,IF(M25=1,B25,"")))</f>
        <v/>
      </c>
      <c r="D34" s="820"/>
      <c r="E34" s="603" t="s">
        <v>175</v>
      </c>
      <c r="F34" s="820" t="str">
        <f>IF(M28=1,B28,IF(M29=1,B29,IF(M30=1,B30,IF(M31=1,B31,""))))</f>
        <v/>
      </c>
      <c r="G34" s="820"/>
      <c r="H34" s="564"/>
      <c r="I34" s="542"/>
      <c r="J34" s="564"/>
      <c r="K34" s="564"/>
      <c r="L34" s="564"/>
      <c r="M34" s="564"/>
    </row>
    <row r="35" spans="1:19" x14ac:dyDescent="0.25">
      <c r="A35" s="564"/>
      <c r="B35" s="564"/>
      <c r="C35" s="564"/>
      <c r="D35" s="564"/>
      <c r="E35" s="564"/>
      <c r="F35" s="603"/>
      <c r="G35" s="603"/>
      <c r="H35" s="564"/>
      <c r="I35" s="564"/>
      <c r="J35" s="564"/>
      <c r="K35" s="564"/>
      <c r="L35" s="564"/>
      <c r="M35" s="564"/>
    </row>
    <row r="36" spans="1:19" x14ac:dyDescent="0.25">
      <c r="A36" s="564" t="s">
        <v>174</v>
      </c>
      <c r="B36" s="564"/>
      <c r="C36" s="820" t="str">
        <f>IF(M23=2,B23,IF(M24=2,B24,IF(M25=2,B25,"")))</f>
        <v/>
      </c>
      <c r="D36" s="820"/>
      <c r="E36" s="603" t="s">
        <v>175</v>
      </c>
      <c r="F36" s="820" t="str">
        <f>IF(M28=2,B28,IF(M29=2,B29,IF(M30=2,B30,IF(M31=2,B31,""))))</f>
        <v/>
      </c>
      <c r="G36" s="820"/>
      <c r="H36" s="564"/>
      <c r="I36" s="542"/>
      <c r="J36" s="564"/>
      <c r="K36" s="564"/>
      <c r="L36" s="564"/>
      <c r="M36" s="564"/>
    </row>
    <row r="37" spans="1:19" x14ac:dyDescent="0.25">
      <c r="A37" s="564"/>
      <c r="B37" s="564"/>
      <c r="C37" s="642"/>
      <c r="D37" s="642"/>
      <c r="E37" s="603"/>
      <c r="F37" s="642"/>
      <c r="G37" s="642"/>
      <c r="H37" s="564"/>
      <c r="I37" s="564"/>
      <c r="J37" s="564"/>
      <c r="K37" s="564"/>
      <c r="L37" s="564"/>
      <c r="M37" s="564"/>
    </row>
    <row r="38" spans="1:19" x14ac:dyDescent="0.25">
      <c r="A38" s="564" t="s">
        <v>176</v>
      </c>
      <c r="B38" s="564"/>
      <c r="C38" s="820" t="str">
        <f>IF(M23=3,B23,IF(M24=3,B24,IF(M25=3,B25,"")))</f>
        <v/>
      </c>
      <c r="D38" s="820"/>
      <c r="E38" s="603" t="s">
        <v>175</v>
      </c>
      <c r="F38" s="820" t="str">
        <f>IF(M28=3,B28,IF(M29=3,B29,IF(M30=3,B30,IF(M31=3,B31,""))))</f>
        <v/>
      </c>
      <c r="G38" s="820"/>
      <c r="H38" s="564"/>
      <c r="I38" s="542"/>
      <c r="J38" s="564"/>
      <c r="K38" s="564"/>
      <c r="L38" s="564"/>
      <c r="M38" s="564"/>
    </row>
    <row r="39" spans="1:19" x14ac:dyDescent="0.25">
      <c r="A39" s="564"/>
      <c r="B39" s="564"/>
      <c r="C39" s="564"/>
      <c r="D39" s="564"/>
      <c r="E39" s="564"/>
      <c r="F39" s="564"/>
      <c r="G39" s="564"/>
      <c r="H39" s="564"/>
      <c r="I39" s="564"/>
      <c r="J39" s="564"/>
      <c r="K39" s="564"/>
      <c r="L39" s="564"/>
      <c r="M39" s="564"/>
    </row>
    <row r="40" spans="1:19" x14ac:dyDescent="0.25">
      <c r="A40" s="564"/>
      <c r="B40" s="564"/>
      <c r="C40" s="564"/>
      <c r="D40" s="564"/>
      <c r="E40" s="564"/>
      <c r="F40" s="564"/>
      <c r="G40" s="564"/>
      <c r="H40" s="564"/>
      <c r="I40" s="564"/>
      <c r="J40" s="564"/>
      <c r="K40" s="564"/>
      <c r="L40" s="542"/>
      <c r="M40" s="564"/>
      <c r="O40" s="595"/>
      <c r="P40" s="595"/>
      <c r="Q40" s="595"/>
      <c r="R40" s="595"/>
      <c r="S40" s="595"/>
    </row>
    <row r="41" spans="1:19" x14ac:dyDescent="0.25">
      <c r="A41" s="214" t="s">
        <v>105</v>
      </c>
      <c r="B41" s="215"/>
      <c r="C41" s="456"/>
      <c r="D41" s="611" t="s">
        <v>6</v>
      </c>
      <c r="E41" s="612" t="s">
        <v>107</v>
      </c>
      <c r="F41" s="630"/>
      <c r="G41" s="611" t="s">
        <v>6</v>
      </c>
      <c r="H41" s="612" t="s">
        <v>125</v>
      </c>
      <c r="I41" s="369"/>
      <c r="J41" s="612" t="s">
        <v>126</v>
      </c>
      <c r="K41" s="368" t="s">
        <v>127</v>
      </c>
      <c r="L41" s="37"/>
      <c r="M41" s="630"/>
      <c r="O41" s="595"/>
      <c r="P41" s="605"/>
      <c r="Q41" s="605"/>
      <c r="R41" s="606"/>
      <c r="S41" s="595"/>
    </row>
    <row r="42" spans="1:19" x14ac:dyDescent="0.25">
      <c r="A42" s="575" t="s">
        <v>106</v>
      </c>
      <c r="B42" s="576"/>
      <c r="C42" s="578"/>
      <c r="D42" s="613">
        <v>1</v>
      </c>
      <c r="E42" s="805" t="e">
        <f>IF(D42&gt;$R$44,,UPPER(VLOOKUP(D42,#REF!,2)))</f>
        <v>#REF!</v>
      </c>
      <c r="F42" s="805"/>
      <c r="G42" s="624" t="s">
        <v>7</v>
      </c>
      <c r="H42" s="576"/>
      <c r="I42" s="614"/>
      <c r="J42" s="625"/>
      <c r="K42" s="570" t="s">
        <v>111</v>
      </c>
      <c r="L42" s="631"/>
      <c r="M42" s="615"/>
      <c r="O42" s="595"/>
      <c r="P42" s="607"/>
      <c r="Q42" s="607"/>
      <c r="R42" s="608"/>
      <c r="S42" s="595"/>
    </row>
    <row r="43" spans="1:19" x14ac:dyDescent="0.25">
      <c r="A43" s="579" t="s">
        <v>124</v>
      </c>
      <c r="B43" s="340"/>
      <c r="C43" s="581"/>
      <c r="D43" s="616">
        <v>2</v>
      </c>
      <c r="E43" s="806" t="e">
        <f>IF(D43&gt;$R$44,,UPPER(VLOOKUP(D43,#REF!,2)))</f>
        <v>#REF!</v>
      </c>
      <c r="F43" s="806"/>
      <c r="G43" s="626" t="s">
        <v>8</v>
      </c>
      <c r="H43" s="617"/>
      <c r="I43" s="618"/>
      <c r="J43" s="91"/>
      <c r="K43" s="628"/>
      <c r="L43" s="542"/>
      <c r="M43" s="623"/>
      <c r="O43" s="595"/>
      <c r="P43" s="608"/>
      <c r="Q43" s="609"/>
      <c r="R43" s="608"/>
      <c r="S43" s="595"/>
    </row>
    <row r="44" spans="1:19" x14ac:dyDescent="0.25">
      <c r="A44" s="384"/>
      <c r="B44" s="385"/>
      <c r="C44" s="386"/>
      <c r="D44" s="616"/>
      <c r="E44" s="620"/>
      <c r="F44" s="621"/>
      <c r="G44" s="626" t="s">
        <v>9</v>
      </c>
      <c r="H44" s="617"/>
      <c r="I44" s="618"/>
      <c r="J44" s="91"/>
      <c r="K44" s="570" t="s">
        <v>112</v>
      </c>
      <c r="L44" s="631"/>
      <c r="M44" s="615"/>
      <c r="O44" s="595"/>
      <c r="P44" s="607"/>
      <c r="Q44" s="607"/>
      <c r="R44" s="610" t="e">
        <f>MIN(4,#REF!)</f>
        <v>#REF!</v>
      </c>
      <c r="S44" s="595"/>
    </row>
    <row r="45" spans="1:19" x14ac:dyDescent="0.25">
      <c r="A45" s="243"/>
      <c r="B45" s="448"/>
      <c r="C45" s="244"/>
      <c r="D45" s="616"/>
      <c r="E45" s="620"/>
      <c r="F45" s="621"/>
      <c r="G45" s="626" t="s">
        <v>10</v>
      </c>
      <c r="H45" s="617"/>
      <c r="I45" s="618"/>
      <c r="J45" s="91"/>
      <c r="K45" s="629"/>
      <c r="L45" s="621"/>
      <c r="M45" s="619"/>
      <c r="O45" s="595"/>
      <c r="P45" s="608"/>
      <c r="Q45" s="609"/>
      <c r="R45" s="608"/>
      <c r="S45" s="595"/>
    </row>
    <row r="46" spans="1:19" x14ac:dyDescent="0.25">
      <c r="A46" s="371"/>
      <c r="B46" s="387"/>
      <c r="C46" s="455"/>
      <c r="D46" s="616"/>
      <c r="E46" s="620"/>
      <c r="F46" s="621"/>
      <c r="G46" s="626" t="s">
        <v>11</v>
      </c>
      <c r="H46" s="617"/>
      <c r="I46" s="618"/>
      <c r="J46" s="91"/>
      <c r="K46" s="579"/>
      <c r="L46" s="542"/>
      <c r="M46" s="623"/>
      <c r="O46" s="595"/>
      <c r="P46" s="608"/>
      <c r="Q46" s="609"/>
      <c r="R46" s="608"/>
      <c r="S46" s="595"/>
    </row>
    <row r="47" spans="1:19" x14ac:dyDescent="0.25">
      <c r="A47" s="372"/>
      <c r="B47" s="393"/>
      <c r="C47" s="244"/>
      <c r="D47" s="616"/>
      <c r="E47" s="620"/>
      <c r="F47" s="621"/>
      <c r="G47" s="626" t="s">
        <v>12</v>
      </c>
      <c r="H47" s="617"/>
      <c r="I47" s="618"/>
      <c r="J47" s="91"/>
      <c r="K47" s="570" t="s">
        <v>92</v>
      </c>
      <c r="L47" s="631"/>
      <c r="M47" s="615"/>
      <c r="O47" s="595"/>
      <c r="P47" s="607"/>
      <c r="Q47" s="607"/>
      <c r="R47" s="608"/>
      <c r="S47" s="595"/>
    </row>
    <row r="48" spans="1:19" x14ac:dyDescent="0.25">
      <c r="A48" s="372"/>
      <c r="B48" s="393"/>
      <c r="C48" s="382"/>
      <c r="D48" s="616"/>
      <c r="E48" s="620"/>
      <c r="F48" s="621"/>
      <c r="G48" s="626" t="s">
        <v>13</v>
      </c>
      <c r="H48" s="617"/>
      <c r="I48" s="618"/>
      <c r="J48" s="91"/>
      <c r="K48" s="629"/>
      <c r="L48" s="621"/>
      <c r="M48" s="619"/>
      <c r="O48" s="595"/>
      <c r="P48" s="608"/>
      <c r="Q48" s="609"/>
      <c r="R48" s="608"/>
      <c r="S48" s="595"/>
    </row>
    <row r="49" spans="1:19" x14ac:dyDescent="0.25">
      <c r="A49" s="373"/>
      <c r="B49" s="370"/>
      <c r="C49" s="383"/>
      <c r="D49" s="622"/>
      <c r="E49" s="246"/>
      <c r="F49" s="542"/>
      <c r="G49" s="627" t="s">
        <v>14</v>
      </c>
      <c r="H49" s="340"/>
      <c r="I49" s="572"/>
      <c r="J49" s="248"/>
      <c r="K49" s="579" t="str">
        <f>L4</f>
        <v>Lakatosné Klopcsik Diana</v>
      </c>
      <c r="L49" s="542"/>
      <c r="M49" s="623"/>
      <c r="O49" s="595"/>
      <c r="P49" s="608"/>
      <c r="Q49" s="609"/>
      <c r="R49" s="610"/>
      <c r="S49" s="595"/>
    </row>
    <row r="50" spans="1:19" x14ac:dyDescent="0.25">
      <c r="O50" s="595"/>
      <c r="P50" s="595"/>
      <c r="Q50" s="595"/>
      <c r="R50" s="595"/>
      <c r="S50" s="595"/>
    </row>
    <row r="51" spans="1:19" x14ac:dyDescent="0.25">
      <c r="O51" s="595"/>
      <c r="P51" s="595"/>
      <c r="Q51" s="595"/>
      <c r="R51" s="595"/>
      <c r="S51" s="595"/>
    </row>
  </sheetData>
  <mergeCells count="51">
    <mergeCell ref="H22:I22"/>
    <mergeCell ref="B23:C23"/>
    <mergeCell ref="D23:E23"/>
    <mergeCell ref="F23:G23"/>
    <mergeCell ref="H23:I23"/>
    <mergeCell ref="A1:F1"/>
    <mergeCell ref="A4:C4"/>
    <mergeCell ref="B22:C22"/>
    <mergeCell ref="D22:E22"/>
    <mergeCell ref="F22:G22"/>
    <mergeCell ref="B25:C25"/>
    <mergeCell ref="D25:E25"/>
    <mergeCell ref="F25:G25"/>
    <mergeCell ref="H25:I25"/>
    <mergeCell ref="B24:C24"/>
    <mergeCell ref="D24:E24"/>
    <mergeCell ref="F24:G24"/>
    <mergeCell ref="H24:I24"/>
    <mergeCell ref="B28:C28"/>
    <mergeCell ref="D28:E28"/>
    <mergeCell ref="F28:G28"/>
    <mergeCell ref="H28:I28"/>
    <mergeCell ref="B27:C27"/>
    <mergeCell ref="D27:E27"/>
    <mergeCell ref="F27:G27"/>
    <mergeCell ref="H27:I27"/>
    <mergeCell ref="D30:E30"/>
    <mergeCell ref="F30:G30"/>
    <mergeCell ref="H30:I30"/>
    <mergeCell ref="B29:C29"/>
    <mergeCell ref="D29:E29"/>
    <mergeCell ref="F29:G29"/>
    <mergeCell ref="H29:I29"/>
    <mergeCell ref="C38:D38"/>
    <mergeCell ref="F38:G38"/>
    <mergeCell ref="E42:F42"/>
    <mergeCell ref="E43:F43"/>
    <mergeCell ref="C34:D34"/>
    <mergeCell ref="F34:G34"/>
    <mergeCell ref="C36:D36"/>
    <mergeCell ref="F36:G36"/>
    <mergeCell ref="J31:K31"/>
    <mergeCell ref="B31:C31"/>
    <mergeCell ref="D31:E31"/>
    <mergeCell ref="F31:G31"/>
    <mergeCell ref="H31:I31"/>
    <mergeCell ref="J27:K27"/>
    <mergeCell ref="J28:K28"/>
    <mergeCell ref="J29:K29"/>
    <mergeCell ref="J30:K30"/>
    <mergeCell ref="B30:C30"/>
  </mergeCells>
  <phoneticPr fontId="72" type="noConversion"/>
  <conditionalFormatting sqref="R49 R44">
    <cfRule type="expression" dxfId="474" priority="1" stopIfTrue="1">
      <formula>$O$1="CU"</formula>
    </cfRule>
  </conditionalFormatting>
  <conditionalFormatting sqref="E7 E9 E11 E13 E15 E17 E19">
    <cfRule type="cellIs" dxfId="473" priority="2" stopIfTrue="1" operator="equal">
      <formula>"Bye"</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8AC71-2E3C-4FF6-82CE-E1A8DF161B95}">
  <sheetPr codeName="Munka3">
    <tabColor indexed="11"/>
  </sheetPr>
  <dimension ref="A1:AK43"/>
  <sheetViews>
    <sheetView workbookViewId="0">
      <selection activeCell="E26" sqref="E26"/>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10.5546875" customWidth="1"/>
    <col min="10" max="10" width="7.88671875" customWidth="1"/>
    <col min="11" max="12" width="8.5546875" customWidth="1"/>
    <col min="13" max="13" width="7.88671875" customWidth="1"/>
    <col min="15" max="15" width="5.109375" customWidth="1"/>
    <col min="16" max="16" width="11.5546875" customWidth="1"/>
    <col min="17" max="17" width="9.33203125" customWidth="1"/>
    <col min="25" max="37" width="0" hidden="1" customWidth="1"/>
  </cols>
  <sheetData>
    <row r="1" spans="1:37" ht="24.6" x14ac:dyDescent="0.25">
      <c r="A1" s="814" t="str">
        <f>Altalanos!$A$6</f>
        <v xml:space="preserve">Diákolimpia Tolna megye - Paks </v>
      </c>
      <c r="B1" s="814"/>
      <c r="C1" s="814"/>
      <c r="D1" s="814"/>
      <c r="E1" s="814"/>
      <c r="F1" s="814"/>
      <c r="G1" s="513"/>
      <c r="H1" s="516" t="s">
        <v>123</v>
      </c>
      <c r="I1" s="514"/>
      <c r="J1" s="515"/>
      <c r="L1" s="517"/>
      <c r="M1" s="591"/>
      <c r="N1" s="593"/>
      <c r="O1" s="593" t="s">
        <v>71</v>
      </c>
      <c r="P1" s="593"/>
      <c r="Q1" s="594"/>
      <c r="R1" s="593"/>
      <c r="S1" s="595"/>
      <c r="AB1" s="674" t="e">
        <f>IF(Y5=1,CONCATENATE(VLOOKUP(Y3,AA16:AH27,2)),CONCATENATE(VLOOKUP(Y3,AA2:AK13,2)))</f>
        <v>#N/A</v>
      </c>
      <c r="AC1" s="674" t="e">
        <f>IF(Y5=1,CONCATENATE(VLOOKUP(Y3,AA16:AK27,3)),CONCATENATE(VLOOKUP(Y3,AA2:AK13,3)))</f>
        <v>#N/A</v>
      </c>
      <c r="AD1" s="674" t="e">
        <f>IF(Y5=1,CONCATENATE(VLOOKUP(Y3,AA16:AK27,4)),CONCATENATE(VLOOKUP(Y3,AA2:AK13,4)))</f>
        <v>#N/A</v>
      </c>
      <c r="AE1" s="674" t="e">
        <f>IF(Y5=1,CONCATENATE(VLOOKUP(Y3,AA16:AK27,5)),CONCATENATE(VLOOKUP(Y3,AA2:AK13,5)))</f>
        <v>#N/A</v>
      </c>
      <c r="AF1" s="674" t="e">
        <f>IF(Y5=1,CONCATENATE(VLOOKUP(Y3,AA16:AK27,6)),CONCATENATE(VLOOKUP(Y3,AA2:AK13,6)))</f>
        <v>#N/A</v>
      </c>
      <c r="AG1" s="674" t="e">
        <f>IF(Y5=1,CONCATENATE(VLOOKUP(Y3,AA16:AK27,7)),CONCATENATE(VLOOKUP(Y3,AA2:AK13,7)))</f>
        <v>#N/A</v>
      </c>
      <c r="AH1" s="674" t="e">
        <f>IF(Y5=1,CONCATENATE(VLOOKUP(Y3,AA16:AK27,8)),CONCATENATE(VLOOKUP(Y3,AA2:AK13,8)))</f>
        <v>#N/A</v>
      </c>
      <c r="AI1" s="674" t="e">
        <f>IF(Y5=1,CONCATENATE(VLOOKUP(Y3,AA16:AK27,9)),CONCATENATE(VLOOKUP(Y3,AA2:AK13,9)))</f>
        <v>#N/A</v>
      </c>
      <c r="AJ1" s="674" t="e">
        <f>IF(Y5=1,CONCATENATE(VLOOKUP(Y3,AA16:AK27,10)),CONCATENATE(VLOOKUP(Y3,AA2:AK13,10)))</f>
        <v>#N/A</v>
      </c>
      <c r="AK1" s="674" t="e">
        <f>IF(Y5=1,CONCATENATE(VLOOKUP(Y3,AA16:AK27,11)),CONCATENATE(VLOOKUP(Y3,AA2:AK13,11)))</f>
        <v>#N/A</v>
      </c>
    </row>
    <row r="2" spans="1:37" x14ac:dyDescent="0.25">
      <c r="A2" s="519" t="s">
        <v>122</v>
      </c>
      <c r="B2" s="520"/>
      <c r="C2" s="520"/>
      <c r="D2" s="520"/>
      <c r="E2" s="520">
        <f>Altalanos!$A$8</f>
        <v>0</v>
      </c>
      <c r="F2" s="520"/>
      <c r="G2" s="521"/>
      <c r="H2" s="522"/>
      <c r="I2" s="522"/>
      <c r="J2" s="523"/>
      <c r="K2" s="517"/>
      <c r="L2" s="517"/>
      <c r="M2" s="592"/>
      <c r="N2" s="596"/>
      <c r="O2" s="597"/>
      <c r="P2" s="596"/>
      <c r="Q2" s="597"/>
      <c r="R2" s="596"/>
      <c r="S2" s="595"/>
      <c r="Y2" s="662"/>
      <c r="Z2" s="661"/>
      <c r="AA2" s="661" t="s">
        <v>164</v>
      </c>
      <c r="AB2" s="672">
        <v>150</v>
      </c>
      <c r="AC2" s="672">
        <v>120</v>
      </c>
      <c r="AD2" s="672">
        <v>100</v>
      </c>
      <c r="AE2" s="672">
        <v>80</v>
      </c>
      <c r="AF2" s="672">
        <v>70</v>
      </c>
      <c r="AG2" s="672">
        <v>60</v>
      </c>
      <c r="AH2" s="672">
        <v>55</v>
      </c>
      <c r="AI2" s="672">
        <v>50</v>
      </c>
      <c r="AJ2" s="672">
        <v>45</v>
      </c>
      <c r="AK2" s="672">
        <v>40</v>
      </c>
    </row>
    <row r="3" spans="1:37" x14ac:dyDescent="0.25">
      <c r="A3" s="55" t="s">
        <v>82</v>
      </c>
      <c r="B3" s="55"/>
      <c r="C3" s="55"/>
      <c r="D3" s="55"/>
      <c r="E3" s="55" t="s">
        <v>79</v>
      </c>
      <c r="F3" s="55"/>
      <c r="G3" s="55"/>
      <c r="H3" s="55" t="s">
        <v>87</v>
      </c>
      <c r="I3" s="55"/>
      <c r="J3" s="144"/>
      <c r="K3" s="55"/>
      <c r="L3" s="56" t="s">
        <v>88</v>
      </c>
      <c r="M3" s="55"/>
      <c r="N3" s="599"/>
      <c r="O3" s="598"/>
      <c r="P3" s="599"/>
      <c r="Q3" s="598"/>
      <c r="R3" s="600"/>
      <c r="S3" s="595"/>
      <c r="Y3" s="661">
        <f>IF(H4="OB","A",IF(H4="IX","W",H4))</f>
        <v>0</v>
      </c>
      <c r="Z3" s="661"/>
      <c r="AA3" s="661" t="s">
        <v>194</v>
      </c>
      <c r="AB3" s="672">
        <v>120</v>
      </c>
      <c r="AC3" s="672">
        <v>90</v>
      </c>
      <c r="AD3" s="672">
        <v>65</v>
      </c>
      <c r="AE3" s="672">
        <v>55</v>
      </c>
      <c r="AF3" s="672">
        <v>50</v>
      </c>
      <c r="AG3" s="672">
        <v>45</v>
      </c>
      <c r="AH3" s="672">
        <v>40</v>
      </c>
      <c r="AI3" s="672">
        <v>35</v>
      </c>
      <c r="AJ3" s="672">
        <v>25</v>
      </c>
      <c r="AK3" s="672">
        <v>20</v>
      </c>
    </row>
    <row r="4" spans="1:37" ht="13.8" thickBot="1" x14ac:dyDescent="0.3">
      <c r="A4" s="815" t="str">
        <f>Altalanos!$A$10</f>
        <v>2025.04.28-29</v>
      </c>
      <c r="B4" s="815"/>
      <c r="C4" s="815"/>
      <c r="D4" s="524"/>
      <c r="E4" s="525" t="str">
        <f>Altalanos!$C$10</f>
        <v>Paks</v>
      </c>
      <c r="F4" s="525"/>
      <c r="G4" s="525"/>
      <c r="H4" s="528"/>
      <c r="I4" s="525"/>
      <c r="J4" s="527"/>
      <c r="K4" s="528"/>
      <c r="L4" s="530" t="str">
        <f>Altalanos!$E$10</f>
        <v>Lakatosné Klopcsik Diana</v>
      </c>
      <c r="M4" s="528"/>
      <c r="N4" s="601"/>
      <c r="O4" s="602"/>
      <c r="P4" s="649" t="s">
        <v>178</v>
      </c>
      <c r="Q4" s="650" t="s">
        <v>187</v>
      </c>
      <c r="R4" s="650" t="s">
        <v>183</v>
      </c>
      <c r="S4" s="648"/>
      <c r="Y4" s="661"/>
      <c r="Z4" s="661"/>
      <c r="AA4" s="661" t="s">
        <v>195</v>
      </c>
      <c r="AB4" s="672">
        <v>90</v>
      </c>
      <c r="AC4" s="672">
        <v>60</v>
      </c>
      <c r="AD4" s="672">
        <v>45</v>
      </c>
      <c r="AE4" s="672">
        <v>34</v>
      </c>
      <c r="AF4" s="672">
        <v>27</v>
      </c>
      <c r="AG4" s="672">
        <v>22</v>
      </c>
      <c r="AH4" s="672">
        <v>18</v>
      </c>
      <c r="AI4" s="672">
        <v>15</v>
      </c>
      <c r="AJ4" s="672">
        <v>12</v>
      </c>
      <c r="AK4" s="672">
        <v>9</v>
      </c>
    </row>
    <row r="5" spans="1:37" x14ac:dyDescent="0.25">
      <c r="A5" s="37"/>
      <c r="B5" s="37" t="s">
        <v>118</v>
      </c>
      <c r="C5" s="587" t="s">
        <v>162</v>
      </c>
      <c r="D5" s="37" t="s">
        <v>105</v>
      </c>
      <c r="E5" s="37" t="s">
        <v>167</v>
      </c>
      <c r="F5" s="37"/>
      <c r="G5" s="37" t="s">
        <v>86</v>
      </c>
      <c r="H5" s="37"/>
      <c r="I5" s="37" t="s">
        <v>90</v>
      </c>
      <c r="J5" s="37"/>
      <c r="K5" s="633" t="s">
        <v>168</v>
      </c>
      <c r="L5" s="633" t="s">
        <v>169</v>
      </c>
      <c r="M5" s="633" t="s">
        <v>170</v>
      </c>
      <c r="N5" s="595"/>
      <c r="O5" s="595"/>
      <c r="P5" s="651" t="s">
        <v>185</v>
      </c>
      <c r="Q5" s="652" t="s">
        <v>181</v>
      </c>
      <c r="R5" s="652" t="s">
        <v>188</v>
      </c>
      <c r="S5" s="648"/>
      <c r="Y5" s="661">
        <f>IF(OR(Altalanos!$A$8="F1",Altalanos!$A$8="F2",Altalanos!$A$8="N1",Altalanos!$A$8="N2"),1,2)</f>
        <v>2</v>
      </c>
      <c r="Z5" s="661"/>
      <c r="AA5" s="661" t="s">
        <v>196</v>
      </c>
      <c r="AB5" s="672">
        <v>60</v>
      </c>
      <c r="AC5" s="672">
        <v>40</v>
      </c>
      <c r="AD5" s="672">
        <v>30</v>
      </c>
      <c r="AE5" s="672">
        <v>20</v>
      </c>
      <c r="AF5" s="672">
        <v>18</v>
      </c>
      <c r="AG5" s="672">
        <v>15</v>
      </c>
      <c r="AH5" s="672">
        <v>12</v>
      </c>
      <c r="AI5" s="672">
        <v>10</v>
      </c>
      <c r="AJ5" s="672">
        <v>8</v>
      </c>
      <c r="AK5" s="672">
        <v>6</v>
      </c>
    </row>
    <row r="6" spans="1:37" x14ac:dyDescent="0.25">
      <c r="A6" s="564"/>
      <c r="B6" s="564"/>
      <c r="C6" s="632"/>
      <c r="D6" s="564"/>
      <c r="E6" s="564"/>
      <c r="F6" s="564"/>
      <c r="G6" s="564"/>
      <c r="H6" s="564"/>
      <c r="I6" s="564"/>
      <c r="J6" s="564"/>
      <c r="K6" s="564"/>
      <c r="L6" s="564"/>
      <c r="M6" s="564"/>
      <c r="N6" s="595"/>
      <c r="O6" s="595"/>
      <c r="P6" s="653" t="s">
        <v>186</v>
      </c>
      <c r="Q6" s="654" t="s">
        <v>189</v>
      </c>
      <c r="R6" s="654" t="s">
        <v>184</v>
      </c>
      <c r="S6" s="648"/>
      <c r="Y6" s="661"/>
      <c r="Z6" s="661"/>
      <c r="AA6" s="661" t="s">
        <v>197</v>
      </c>
      <c r="AB6" s="672">
        <v>40</v>
      </c>
      <c r="AC6" s="672">
        <v>25</v>
      </c>
      <c r="AD6" s="672">
        <v>18</v>
      </c>
      <c r="AE6" s="672">
        <v>13</v>
      </c>
      <c r="AF6" s="672">
        <v>10</v>
      </c>
      <c r="AG6" s="672">
        <v>8</v>
      </c>
      <c r="AH6" s="672">
        <v>6</v>
      </c>
      <c r="AI6" s="672">
        <v>5</v>
      </c>
      <c r="AJ6" s="672">
        <v>4</v>
      </c>
      <c r="AK6" s="672">
        <v>3</v>
      </c>
    </row>
    <row r="7" spans="1:37" x14ac:dyDescent="0.25">
      <c r="A7" s="603" t="s">
        <v>164</v>
      </c>
      <c r="B7" s="634"/>
      <c r="C7" s="636" t="str">
        <f>IF($B7="","",VLOOKUP($B7,#REF!,5))</f>
        <v/>
      </c>
      <c r="D7" s="636" t="str">
        <f>IF($B7="","",VLOOKUP($B7,#REF!,15))</f>
        <v/>
      </c>
      <c r="E7" s="812" t="s">
        <v>276</v>
      </c>
      <c r="F7" s="813"/>
      <c r="G7" s="812" t="s">
        <v>277</v>
      </c>
      <c r="H7" s="813"/>
      <c r="I7" s="637" t="str">
        <f>IF($B7="","",VLOOKUP($B7,#REF!,4))</f>
        <v/>
      </c>
      <c r="J7" s="564"/>
      <c r="K7" s="675"/>
      <c r="L7" s="663" t="str">
        <f>IF(K7="","",CONCATENATE(VLOOKUP($Y$3,$AB$1:$AK$1,K7)," pont"))</f>
        <v/>
      </c>
      <c r="M7" s="676"/>
      <c r="N7" s="595"/>
      <c r="O7" s="595"/>
      <c r="P7" s="649" t="s">
        <v>192</v>
      </c>
      <c r="Q7" s="650" t="s">
        <v>180</v>
      </c>
      <c r="R7" s="650" t="s">
        <v>190</v>
      </c>
      <c r="S7" s="595"/>
      <c r="Y7" s="661"/>
      <c r="Z7" s="661"/>
      <c r="AA7" s="661" t="s">
        <v>198</v>
      </c>
      <c r="AB7" s="672">
        <v>25</v>
      </c>
      <c r="AC7" s="672">
        <v>15</v>
      </c>
      <c r="AD7" s="672">
        <v>13</v>
      </c>
      <c r="AE7" s="672">
        <v>8</v>
      </c>
      <c r="AF7" s="672">
        <v>6</v>
      </c>
      <c r="AG7" s="672">
        <v>4</v>
      </c>
      <c r="AH7" s="672">
        <v>3</v>
      </c>
      <c r="AI7" s="672">
        <v>2</v>
      </c>
      <c r="AJ7" s="672">
        <v>1</v>
      </c>
      <c r="AK7" s="672">
        <v>0</v>
      </c>
    </row>
    <row r="8" spans="1:37" x14ac:dyDescent="0.25">
      <c r="A8" s="603"/>
      <c r="B8" s="635"/>
      <c r="C8" s="638"/>
      <c r="D8" s="638"/>
      <c r="E8" s="638"/>
      <c r="F8" s="638"/>
      <c r="G8" s="638"/>
      <c r="H8" s="638"/>
      <c r="I8" s="638"/>
      <c r="J8" s="564"/>
      <c r="K8" s="603"/>
      <c r="L8" s="603"/>
      <c r="M8" s="677"/>
      <c r="N8" s="595"/>
      <c r="O8" s="595"/>
      <c r="P8" s="651" t="s">
        <v>193</v>
      </c>
      <c r="Q8" s="652" t="s">
        <v>182</v>
      </c>
      <c r="R8" s="652" t="s">
        <v>191</v>
      </c>
      <c r="S8" s="595"/>
      <c r="Y8" s="661"/>
      <c r="Z8" s="661"/>
      <c r="AA8" s="661" t="s">
        <v>199</v>
      </c>
      <c r="AB8" s="672">
        <v>15</v>
      </c>
      <c r="AC8" s="672">
        <v>10</v>
      </c>
      <c r="AD8" s="672">
        <v>7</v>
      </c>
      <c r="AE8" s="672">
        <v>5</v>
      </c>
      <c r="AF8" s="672">
        <v>4</v>
      </c>
      <c r="AG8" s="672">
        <v>3</v>
      </c>
      <c r="AH8" s="672">
        <v>2</v>
      </c>
      <c r="AI8" s="672">
        <v>1</v>
      </c>
      <c r="AJ8" s="672">
        <v>0</v>
      </c>
      <c r="AK8" s="672">
        <v>0</v>
      </c>
    </row>
    <row r="9" spans="1:37" x14ac:dyDescent="0.25">
      <c r="A9" s="603" t="s">
        <v>165</v>
      </c>
      <c r="B9" s="634"/>
      <c r="C9" s="636" t="str">
        <f>IF($B9="","",VLOOKUP($B9,#REF!,5))</f>
        <v/>
      </c>
      <c r="D9" s="636" t="str">
        <f>IF($B9="","",VLOOKUP($B9,#REF!,15))</f>
        <v/>
      </c>
      <c r="E9" s="812" t="s">
        <v>278</v>
      </c>
      <c r="F9" s="813"/>
      <c r="G9" s="812" t="s">
        <v>279</v>
      </c>
      <c r="H9" s="813"/>
      <c r="I9" s="637" t="str">
        <f>IF($B9="","",VLOOKUP($B9,#REF!,4))</f>
        <v/>
      </c>
      <c r="J9" s="564"/>
      <c r="K9" s="675"/>
      <c r="L9" s="663" t="str">
        <f>IF(K9="","",CONCATENATE(VLOOKUP($Y$3,$AB$1:$AK$1,K9)," pont"))</f>
        <v/>
      </c>
      <c r="M9" s="676"/>
      <c r="N9" s="595"/>
      <c r="O9" s="595"/>
      <c r="P9" s="595"/>
      <c r="Q9" s="595"/>
      <c r="R9" s="595"/>
      <c r="S9" s="595"/>
      <c r="Y9" s="661"/>
      <c r="Z9" s="661"/>
      <c r="AA9" s="661" t="s">
        <v>200</v>
      </c>
      <c r="AB9" s="672">
        <v>10</v>
      </c>
      <c r="AC9" s="672">
        <v>6</v>
      </c>
      <c r="AD9" s="672">
        <v>4</v>
      </c>
      <c r="AE9" s="672">
        <v>2</v>
      </c>
      <c r="AF9" s="672">
        <v>1</v>
      </c>
      <c r="AG9" s="672">
        <v>0</v>
      </c>
      <c r="AH9" s="672">
        <v>0</v>
      </c>
      <c r="AI9" s="672">
        <v>0</v>
      </c>
      <c r="AJ9" s="672">
        <v>0</v>
      </c>
      <c r="AK9" s="672">
        <v>0</v>
      </c>
    </row>
    <row r="10" spans="1:37" x14ac:dyDescent="0.25">
      <c r="A10" s="603"/>
      <c r="B10" s="635"/>
      <c r="C10" s="638"/>
      <c r="D10" s="638"/>
      <c r="E10" s="638"/>
      <c r="F10" s="638"/>
      <c r="G10" s="638"/>
      <c r="H10" s="638"/>
      <c r="I10" s="638"/>
      <c r="J10" s="564"/>
      <c r="K10" s="603"/>
      <c r="L10" s="603"/>
      <c r="M10" s="677"/>
      <c r="N10" s="595"/>
      <c r="O10" s="595"/>
      <c r="P10" s="595"/>
      <c r="Q10" s="595"/>
      <c r="R10" s="595"/>
      <c r="S10" s="595"/>
      <c r="Y10" s="661"/>
      <c r="Z10" s="661"/>
      <c r="AA10" s="661" t="s">
        <v>201</v>
      </c>
      <c r="AB10" s="672">
        <v>6</v>
      </c>
      <c r="AC10" s="672">
        <v>3</v>
      </c>
      <c r="AD10" s="672">
        <v>2</v>
      </c>
      <c r="AE10" s="672">
        <v>1</v>
      </c>
      <c r="AF10" s="672">
        <v>0</v>
      </c>
      <c r="AG10" s="672">
        <v>0</v>
      </c>
      <c r="AH10" s="672">
        <v>0</v>
      </c>
      <c r="AI10" s="672">
        <v>0</v>
      </c>
      <c r="AJ10" s="672">
        <v>0</v>
      </c>
      <c r="AK10" s="672">
        <v>0</v>
      </c>
    </row>
    <row r="11" spans="1:37" x14ac:dyDescent="0.25">
      <c r="A11" s="603" t="s">
        <v>166</v>
      </c>
      <c r="B11" s="634"/>
      <c r="C11" s="636" t="str">
        <f>IF($B11="","",VLOOKUP($B11,#REF!,5))</f>
        <v/>
      </c>
      <c r="D11" s="636" t="str">
        <f>IF($B11="","",VLOOKUP($B11,#REF!,15))</f>
        <v/>
      </c>
      <c r="E11" s="812" t="s">
        <v>280</v>
      </c>
      <c r="F11" s="813"/>
      <c r="G11" s="812" t="s">
        <v>281</v>
      </c>
      <c r="H11" s="813"/>
      <c r="I11" s="637" t="str">
        <f>IF($B11="","",VLOOKUP($B11,#REF!,4))</f>
        <v/>
      </c>
      <c r="J11" s="564"/>
      <c r="K11" s="675"/>
      <c r="L11" s="663" t="str">
        <f>IF(K11="","",CONCATENATE(VLOOKUP($Y$3,$AB$1:$AK$1,K11)," pont"))</f>
        <v/>
      </c>
      <c r="M11" s="676"/>
      <c r="N11" s="595"/>
      <c r="O11" s="595"/>
      <c r="P11" s="595"/>
      <c r="Q11" s="595"/>
      <c r="R11" s="595"/>
      <c r="S11" s="595"/>
      <c r="Y11" s="661"/>
      <c r="Z11" s="661"/>
      <c r="AA11" s="661" t="s">
        <v>206</v>
      </c>
      <c r="AB11" s="672">
        <v>3</v>
      </c>
      <c r="AC11" s="672">
        <v>2</v>
      </c>
      <c r="AD11" s="672">
        <v>1</v>
      </c>
      <c r="AE11" s="672">
        <v>0</v>
      </c>
      <c r="AF11" s="672">
        <v>0</v>
      </c>
      <c r="AG11" s="672">
        <v>0</v>
      </c>
      <c r="AH11" s="672">
        <v>0</v>
      </c>
      <c r="AI11" s="672">
        <v>0</v>
      </c>
      <c r="AJ11" s="672">
        <v>0</v>
      </c>
      <c r="AK11" s="672">
        <v>0</v>
      </c>
    </row>
    <row r="12" spans="1:37" x14ac:dyDescent="0.25">
      <c r="A12" s="603"/>
      <c r="B12" s="635"/>
      <c r="C12" s="638"/>
      <c r="D12" s="638"/>
      <c r="E12" s="638"/>
      <c r="F12" s="638"/>
      <c r="G12" s="638"/>
      <c r="H12" s="638"/>
      <c r="I12" s="638"/>
      <c r="J12" s="564"/>
      <c r="K12" s="632"/>
      <c r="L12" s="632"/>
      <c r="M12" s="678"/>
      <c r="Y12" s="661"/>
      <c r="Z12" s="661"/>
      <c r="AA12" s="661" t="s">
        <v>202</v>
      </c>
      <c r="AB12" s="673">
        <v>0</v>
      </c>
      <c r="AC12" s="673">
        <v>0</v>
      </c>
      <c r="AD12" s="673">
        <v>0</v>
      </c>
      <c r="AE12" s="673">
        <v>0</v>
      </c>
      <c r="AF12" s="673">
        <v>0</v>
      </c>
      <c r="AG12" s="673">
        <v>0</v>
      </c>
      <c r="AH12" s="673">
        <v>0</v>
      </c>
      <c r="AI12" s="673">
        <v>0</v>
      </c>
      <c r="AJ12" s="673">
        <v>0</v>
      </c>
      <c r="AK12" s="673">
        <v>0</v>
      </c>
    </row>
    <row r="13" spans="1:37" x14ac:dyDescent="0.25">
      <c r="A13" s="603" t="s">
        <v>171</v>
      </c>
      <c r="B13" s="634"/>
      <c r="C13" s="636" t="str">
        <f>IF($B13="","",VLOOKUP($B13,#REF!,5))</f>
        <v/>
      </c>
      <c r="D13" s="636" t="str">
        <f>IF($B13="","",VLOOKUP($B13,#REF!,15))</f>
        <v/>
      </c>
      <c r="E13" s="812" t="s">
        <v>282</v>
      </c>
      <c r="F13" s="813"/>
      <c r="G13" s="812" t="s">
        <v>283</v>
      </c>
      <c r="H13" s="813"/>
      <c r="I13" s="637" t="str">
        <f>IF($B13="","",VLOOKUP($B13,#REF!,4))</f>
        <v/>
      </c>
      <c r="J13" s="564"/>
      <c r="K13" s="675"/>
      <c r="L13" s="663" t="str">
        <f>IF(K13="","",CONCATENATE(VLOOKUP($Y$3,$AB$1:$AK$1,K13)," pont"))</f>
        <v/>
      </c>
      <c r="M13" s="676"/>
      <c r="Y13" s="661"/>
      <c r="Z13" s="661"/>
      <c r="AA13" s="661" t="s">
        <v>203</v>
      </c>
      <c r="AB13" s="673">
        <v>0</v>
      </c>
      <c r="AC13" s="673">
        <v>0</v>
      </c>
      <c r="AD13" s="673">
        <v>0</v>
      </c>
      <c r="AE13" s="673">
        <v>0</v>
      </c>
      <c r="AF13" s="673">
        <v>0</v>
      </c>
      <c r="AG13" s="673">
        <v>0</v>
      </c>
      <c r="AH13" s="673">
        <v>0</v>
      </c>
      <c r="AI13" s="673">
        <v>0</v>
      </c>
      <c r="AJ13" s="673">
        <v>0</v>
      </c>
      <c r="AK13" s="673">
        <v>0</v>
      </c>
    </row>
    <row r="14" spans="1:37" x14ac:dyDescent="0.25">
      <c r="A14" s="603"/>
      <c r="B14" s="635"/>
      <c r="C14" s="638"/>
      <c r="D14" s="638"/>
      <c r="E14" s="638"/>
      <c r="F14" s="638"/>
      <c r="G14" s="638"/>
      <c r="H14" s="638"/>
      <c r="I14" s="638"/>
      <c r="J14" s="564"/>
      <c r="K14" s="603"/>
      <c r="L14" s="603"/>
      <c r="M14" s="678"/>
      <c r="Y14" s="661"/>
      <c r="Z14" s="661"/>
      <c r="AA14" s="661"/>
      <c r="AB14" s="661"/>
      <c r="AC14" s="661"/>
      <c r="AD14" s="661"/>
      <c r="AE14" s="661"/>
      <c r="AF14" s="661"/>
      <c r="AG14" s="661"/>
      <c r="AH14" s="661"/>
      <c r="AI14" s="661"/>
      <c r="AJ14" s="661"/>
      <c r="AK14" s="661"/>
    </row>
    <row r="15" spans="1:37" x14ac:dyDescent="0.25">
      <c r="A15" s="603" t="s">
        <v>172</v>
      </c>
      <c r="B15" s="634"/>
      <c r="C15" s="636" t="str">
        <f>IF($B15="","",VLOOKUP($B15,#REF!,5))</f>
        <v/>
      </c>
      <c r="D15" s="636" t="str">
        <f>IF($B15="","",VLOOKUP($B15,#REF!,15))</f>
        <v/>
      </c>
      <c r="E15" s="812" t="s">
        <v>284</v>
      </c>
      <c r="F15" s="813"/>
      <c r="G15" s="812" t="s">
        <v>236</v>
      </c>
      <c r="H15" s="813"/>
      <c r="I15" s="637" t="str">
        <f>IF($B15="","",VLOOKUP($B15,#REF!,4))</f>
        <v/>
      </c>
      <c r="J15" s="564"/>
      <c r="K15" s="675"/>
      <c r="L15" s="663" t="str">
        <f>IF(K15="","",CONCATENATE(VLOOKUP($Y$3,$AB$1:$AK$1,K15)," pont"))</f>
        <v/>
      </c>
      <c r="M15" s="676"/>
      <c r="Y15" s="661"/>
      <c r="Z15" s="661"/>
      <c r="AA15" s="661"/>
      <c r="AB15" s="661"/>
      <c r="AC15" s="661"/>
      <c r="AD15" s="661"/>
      <c r="AE15" s="661"/>
      <c r="AF15" s="661"/>
      <c r="AG15" s="661"/>
      <c r="AH15" s="661"/>
      <c r="AI15" s="661"/>
      <c r="AJ15" s="661"/>
      <c r="AK15" s="661"/>
    </row>
    <row r="16" spans="1:37" x14ac:dyDescent="0.25">
      <c r="A16" s="564"/>
      <c r="B16" s="564"/>
      <c r="C16" s="564"/>
      <c r="D16" s="564"/>
      <c r="E16" s="564"/>
      <c r="F16" s="564"/>
      <c r="G16" s="564"/>
      <c r="H16" s="564"/>
      <c r="I16" s="564"/>
      <c r="J16" s="564"/>
      <c r="K16" s="564"/>
      <c r="L16" s="564"/>
      <c r="M16" s="564"/>
      <c r="Y16" s="661"/>
      <c r="Z16" s="661"/>
      <c r="AA16" s="661" t="s">
        <v>164</v>
      </c>
      <c r="AB16" s="661">
        <v>300</v>
      </c>
      <c r="AC16" s="661">
        <v>250</v>
      </c>
      <c r="AD16" s="661">
        <v>220</v>
      </c>
      <c r="AE16" s="661">
        <v>180</v>
      </c>
      <c r="AF16" s="661">
        <v>160</v>
      </c>
      <c r="AG16" s="661">
        <v>150</v>
      </c>
      <c r="AH16" s="661">
        <v>140</v>
      </c>
      <c r="AI16" s="661">
        <v>130</v>
      </c>
      <c r="AJ16" s="661">
        <v>120</v>
      </c>
      <c r="AK16" s="661">
        <v>110</v>
      </c>
    </row>
    <row r="17" spans="1:37" x14ac:dyDescent="0.25">
      <c r="A17" s="564"/>
      <c r="B17" s="564"/>
      <c r="C17" s="564"/>
      <c r="D17" s="564"/>
      <c r="E17" s="564"/>
      <c r="F17" s="564"/>
      <c r="G17" s="564"/>
      <c r="H17" s="564"/>
      <c r="I17" s="564"/>
      <c r="J17" s="564"/>
      <c r="K17" s="564"/>
      <c r="L17" s="564"/>
      <c r="M17" s="564"/>
      <c r="Y17" s="661"/>
      <c r="Z17" s="661"/>
      <c r="AA17" s="661" t="s">
        <v>194</v>
      </c>
      <c r="AB17" s="661">
        <v>250</v>
      </c>
      <c r="AC17" s="661">
        <v>200</v>
      </c>
      <c r="AD17" s="661">
        <v>160</v>
      </c>
      <c r="AE17" s="661">
        <v>140</v>
      </c>
      <c r="AF17" s="661">
        <v>120</v>
      </c>
      <c r="AG17" s="661">
        <v>110</v>
      </c>
      <c r="AH17" s="661">
        <v>100</v>
      </c>
      <c r="AI17" s="661">
        <v>90</v>
      </c>
      <c r="AJ17" s="661">
        <v>80</v>
      </c>
      <c r="AK17" s="661">
        <v>70</v>
      </c>
    </row>
    <row r="18" spans="1:37" ht="18.75" customHeight="1" x14ac:dyDescent="0.25">
      <c r="A18" s="564"/>
      <c r="B18" s="811"/>
      <c r="C18" s="811"/>
      <c r="D18" s="809" t="str">
        <f>E7</f>
        <v>Szili</v>
      </c>
      <c r="E18" s="809"/>
      <c r="F18" s="809" t="str">
        <f>E9</f>
        <v>Fillér</v>
      </c>
      <c r="G18" s="809"/>
      <c r="H18" s="809" t="str">
        <f>E11</f>
        <v>Lévai</v>
      </c>
      <c r="I18" s="809"/>
      <c r="J18" s="809" t="str">
        <f>E13</f>
        <v>Halmosi</v>
      </c>
      <c r="K18" s="809"/>
      <c r="L18" s="809" t="str">
        <f>E15</f>
        <v>Hirczi</v>
      </c>
      <c r="M18" s="809"/>
      <c r="Y18" s="661"/>
      <c r="Z18" s="661"/>
      <c r="AA18" s="661" t="s">
        <v>195</v>
      </c>
      <c r="AB18" s="661">
        <v>200</v>
      </c>
      <c r="AC18" s="661">
        <v>150</v>
      </c>
      <c r="AD18" s="661">
        <v>130</v>
      </c>
      <c r="AE18" s="661">
        <v>110</v>
      </c>
      <c r="AF18" s="661">
        <v>95</v>
      </c>
      <c r="AG18" s="661">
        <v>80</v>
      </c>
      <c r="AH18" s="661">
        <v>70</v>
      </c>
      <c r="AI18" s="661">
        <v>60</v>
      </c>
      <c r="AJ18" s="661">
        <v>55</v>
      </c>
      <c r="AK18" s="661">
        <v>50</v>
      </c>
    </row>
    <row r="19" spans="1:37" ht="18.75" customHeight="1" x14ac:dyDescent="0.25">
      <c r="A19" s="639" t="s">
        <v>164</v>
      </c>
      <c r="B19" s="807" t="str">
        <f>E7</f>
        <v>Szili</v>
      </c>
      <c r="C19" s="807"/>
      <c r="D19" s="810"/>
      <c r="E19" s="810"/>
      <c r="F19" s="808"/>
      <c r="G19" s="808"/>
      <c r="H19" s="808"/>
      <c r="I19" s="808"/>
      <c r="J19" s="809"/>
      <c r="K19" s="809"/>
      <c r="L19" s="809"/>
      <c r="M19" s="809"/>
      <c r="Y19" s="661"/>
      <c r="Z19" s="661"/>
      <c r="AA19" s="661" t="s">
        <v>196</v>
      </c>
      <c r="AB19" s="661">
        <v>150</v>
      </c>
      <c r="AC19" s="661">
        <v>120</v>
      </c>
      <c r="AD19" s="661">
        <v>100</v>
      </c>
      <c r="AE19" s="661">
        <v>80</v>
      </c>
      <c r="AF19" s="661">
        <v>70</v>
      </c>
      <c r="AG19" s="661">
        <v>60</v>
      </c>
      <c r="AH19" s="661">
        <v>55</v>
      </c>
      <c r="AI19" s="661">
        <v>50</v>
      </c>
      <c r="AJ19" s="661">
        <v>45</v>
      </c>
      <c r="AK19" s="661">
        <v>40</v>
      </c>
    </row>
    <row r="20" spans="1:37" ht="18.75" customHeight="1" x14ac:dyDescent="0.25">
      <c r="A20" s="639" t="s">
        <v>165</v>
      </c>
      <c r="B20" s="807" t="str">
        <f>E9</f>
        <v>Fillér</v>
      </c>
      <c r="C20" s="807"/>
      <c r="D20" s="808"/>
      <c r="E20" s="808"/>
      <c r="F20" s="810"/>
      <c r="G20" s="810"/>
      <c r="H20" s="808"/>
      <c r="I20" s="808"/>
      <c r="J20" s="808"/>
      <c r="K20" s="808"/>
      <c r="L20" s="809"/>
      <c r="M20" s="809"/>
      <c r="Y20" s="661"/>
      <c r="Z20" s="661"/>
      <c r="AA20" s="661" t="s">
        <v>197</v>
      </c>
      <c r="AB20" s="661">
        <v>120</v>
      </c>
      <c r="AC20" s="661">
        <v>90</v>
      </c>
      <c r="AD20" s="661">
        <v>65</v>
      </c>
      <c r="AE20" s="661">
        <v>55</v>
      </c>
      <c r="AF20" s="661">
        <v>50</v>
      </c>
      <c r="AG20" s="661">
        <v>45</v>
      </c>
      <c r="AH20" s="661">
        <v>40</v>
      </c>
      <c r="AI20" s="661">
        <v>35</v>
      </c>
      <c r="AJ20" s="661">
        <v>25</v>
      </c>
      <c r="AK20" s="661">
        <v>20</v>
      </c>
    </row>
    <row r="21" spans="1:37" ht="18.75" customHeight="1" x14ac:dyDescent="0.25">
      <c r="A21" s="639" t="s">
        <v>166</v>
      </c>
      <c r="B21" s="807" t="str">
        <f>E11</f>
        <v>Lévai</v>
      </c>
      <c r="C21" s="807"/>
      <c r="D21" s="808"/>
      <c r="E21" s="808"/>
      <c r="F21" s="808"/>
      <c r="G21" s="808"/>
      <c r="H21" s="810"/>
      <c r="I21" s="810"/>
      <c r="J21" s="808"/>
      <c r="K21" s="808"/>
      <c r="L21" s="808"/>
      <c r="M21" s="808"/>
      <c r="Y21" s="661"/>
      <c r="Z21" s="661"/>
      <c r="AA21" s="661" t="s">
        <v>198</v>
      </c>
      <c r="AB21" s="661">
        <v>90</v>
      </c>
      <c r="AC21" s="661">
        <v>60</v>
      </c>
      <c r="AD21" s="661">
        <v>45</v>
      </c>
      <c r="AE21" s="661">
        <v>34</v>
      </c>
      <c r="AF21" s="661">
        <v>27</v>
      </c>
      <c r="AG21" s="661">
        <v>22</v>
      </c>
      <c r="AH21" s="661">
        <v>18</v>
      </c>
      <c r="AI21" s="661">
        <v>15</v>
      </c>
      <c r="AJ21" s="661">
        <v>12</v>
      </c>
      <c r="AK21" s="661">
        <v>9</v>
      </c>
    </row>
    <row r="22" spans="1:37" ht="18.75" customHeight="1" x14ac:dyDescent="0.25">
      <c r="A22" s="639" t="s">
        <v>171</v>
      </c>
      <c r="B22" s="807" t="str">
        <f>E13</f>
        <v>Halmosi</v>
      </c>
      <c r="C22" s="807"/>
      <c r="D22" s="808"/>
      <c r="E22" s="808"/>
      <c r="F22" s="808"/>
      <c r="G22" s="808"/>
      <c r="H22" s="809"/>
      <c r="I22" s="809"/>
      <c r="J22" s="810"/>
      <c r="K22" s="810"/>
      <c r="L22" s="808"/>
      <c r="M22" s="808"/>
      <c r="Y22" s="661"/>
      <c r="Z22" s="661"/>
      <c r="AA22" s="661" t="s">
        <v>199</v>
      </c>
      <c r="AB22" s="661">
        <v>60</v>
      </c>
      <c r="AC22" s="661">
        <v>40</v>
      </c>
      <c r="AD22" s="661">
        <v>30</v>
      </c>
      <c r="AE22" s="661">
        <v>20</v>
      </c>
      <c r="AF22" s="661">
        <v>18</v>
      </c>
      <c r="AG22" s="661">
        <v>15</v>
      </c>
      <c r="AH22" s="661">
        <v>12</v>
      </c>
      <c r="AI22" s="661">
        <v>10</v>
      </c>
      <c r="AJ22" s="661">
        <v>8</v>
      </c>
      <c r="AK22" s="661">
        <v>6</v>
      </c>
    </row>
    <row r="23" spans="1:37" ht="18.75" customHeight="1" x14ac:dyDescent="0.25">
      <c r="A23" s="639" t="s">
        <v>172</v>
      </c>
      <c r="B23" s="807" t="str">
        <f>E15</f>
        <v>Hirczi</v>
      </c>
      <c r="C23" s="807"/>
      <c r="D23" s="808"/>
      <c r="E23" s="808"/>
      <c r="F23" s="808"/>
      <c r="G23" s="808"/>
      <c r="H23" s="809"/>
      <c r="I23" s="809"/>
      <c r="J23" s="809"/>
      <c r="K23" s="809"/>
      <c r="L23" s="810"/>
      <c r="M23" s="810"/>
      <c r="Y23" s="661"/>
      <c r="Z23" s="661"/>
      <c r="AA23" s="661" t="s">
        <v>200</v>
      </c>
      <c r="AB23" s="661">
        <v>40</v>
      </c>
      <c r="AC23" s="661">
        <v>25</v>
      </c>
      <c r="AD23" s="661">
        <v>18</v>
      </c>
      <c r="AE23" s="661">
        <v>13</v>
      </c>
      <c r="AF23" s="661">
        <v>8</v>
      </c>
      <c r="AG23" s="661">
        <v>7</v>
      </c>
      <c r="AH23" s="661">
        <v>6</v>
      </c>
      <c r="AI23" s="661">
        <v>5</v>
      </c>
      <c r="AJ23" s="661">
        <v>4</v>
      </c>
      <c r="AK23" s="661">
        <v>3</v>
      </c>
    </row>
    <row r="24" spans="1:37" x14ac:dyDescent="0.25">
      <c r="A24" s="564"/>
      <c r="B24" s="564"/>
      <c r="C24" s="564"/>
      <c r="D24" s="564"/>
      <c r="E24" s="564"/>
      <c r="F24" s="564"/>
      <c r="G24" s="564"/>
      <c r="H24" s="564"/>
      <c r="I24" s="564"/>
      <c r="J24" s="564"/>
      <c r="K24" s="564"/>
      <c r="L24" s="564"/>
      <c r="M24" s="564"/>
      <c r="Y24" s="661"/>
      <c r="Z24" s="661"/>
      <c r="AA24" s="661" t="s">
        <v>201</v>
      </c>
      <c r="AB24" s="661">
        <v>25</v>
      </c>
      <c r="AC24" s="661">
        <v>15</v>
      </c>
      <c r="AD24" s="661">
        <v>13</v>
      </c>
      <c r="AE24" s="661">
        <v>7</v>
      </c>
      <c r="AF24" s="661">
        <v>6</v>
      </c>
      <c r="AG24" s="661">
        <v>5</v>
      </c>
      <c r="AH24" s="661">
        <v>4</v>
      </c>
      <c r="AI24" s="661">
        <v>3</v>
      </c>
      <c r="AJ24" s="661">
        <v>2</v>
      </c>
      <c r="AK24" s="661">
        <v>1</v>
      </c>
    </row>
    <row r="25" spans="1:37" x14ac:dyDescent="0.25">
      <c r="A25" s="564"/>
      <c r="B25" s="564"/>
      <c r="C25" s="564"/>
      <c r="D25" s="564"/>
      <c r="E25" s="564"/>
      <c r="F25" s="564"/>
      <c r="G25" s="564"/>
      <c r="H25" s="564"/>
      <c r="I25" s="564"/>
      <c r="J25" s="564"/>
      <c r="K25" s="564"/>
      <c r="L25" s="564"/>
      <c r="M25" s="564"/>
      <c r="Y25" s="661"/>
      <c r="Z25" s="661"/>
      <c r="AA25" s="661" t="s">
        <v>206</v>
      </c>
      <c r="AB25" s="661">
        <v>15</v>
      </c>
      <c r="AC25" s="661">
        <v>10</v>
      </c>
      <c r="AD25" s="661">
        <v>8</v>
      </c>
      <c r="AE25" s="661">
        <v>4</v>
      </c>
      <c r="AF25" s="661">
        <v>3</v>
      </c>
      <c r="AG25" s="661">
        <v>2</v>
      </c>
      <c r="AH25" s="661">
        <v>1</v>
      </c>
      <c r="AI25" s="661">
        <v>0</v>
      </c>
      <c r="AJ25" s="661">
        <v>0</v>
      </c>
      <c r="AK25" s="661">
        <v>0</v>
      </c>
    </row>
    <row r="26" spans="1:37" x14ac:dyDescent="0.25">
      <c r="A26" s="564"/>
      <c r="B26" s="564"/>
      <c r="C26" s="564"/>
      <c r="D26" s="564"/>
      <c r="E26" s="564"/>
      <c r="F26" s="564"/>
      <c r="G26" s="564"/>
      <c r="H26" s="564"/>
      <c r="I26" s="564"/>
      <c r="J26" s="564"/>
      <c r="K26" s="564"/>
      <c r="L26" s="564"/>
      <c r="M26" s="564"/>
      <c r="Y26" s="661"/>
      <c r="Z26" s="661"/>
      <c r="AA26" s="661" t="s">
        <v>202</v>
      </c>
      <c r="AB26" s="661">
        <v>10</v>
      </c>
      <c r="AC26" s="661">
        <v>6</v>
      </c>
      <c r="AD26" s="661">
        <v>4</v>
      </c>
      <c r="AE26" s="661">
        <v>2</v>
      </c>
      <c r="AF26" s="661">
        <v>1</v>
      </c>
      <c r="AG26" s="661">
        <v>0</v>
      </c>
      <c r="AH26" s="661">
        <v>0</v>
      </c>
      <c r="AI26" s="661">
        <v>0</v>
      </c>
      <c r="AJ26" s="661">
        <v>0</v>
      </c>
      <c r="AK26" s="661">
        <v>0</v>
      </c>
    </row>
    <row r="27" spans="1:37" x14ac:dyDescent="0.25">
      <c r="A27" s="564"/>
      <c r="B27" s="564"/>
      <c r="C27" s="564"/>
      <c r="D27" s="564"/>
      <c r="E27" s="564"/>
      <c r="F27" s="564"/>
      <c r="G27" s="564"/>
      <c r="H27" s="564"/>
      <c r="I27" s="564"/>
      <c r="J27" s="564"/>
      <c r="K27" s="564"/>
      <c r="L27" s="564"/>
      <c r="M27" s="564"/>
      <c r="Y27" s="661"/>
      <c r="Z27" s="661"/>
      <c r="AA27" s="661" t="s">
        <v>203</v>
      </c>
      <c r="AB27" s="661">
        <v>3</v>
      </c>
      <c r="AC27" s="661">
        <v>2</v>
      </c>
      <c r="AD27" s="661">
        <v>1</v>
      </c>
      <c r="AE27" s="661">
        <v>0</v>
      </c>
      <c r="AF27" s="661">
        <v>0</v>
      </c>
      <c r="AG27" s="661">
        <v>0</v>
      </c>
      <c r="AH27" s="661">
        <v>0</v>
      </c>
      <c r="AI27" s="661">
        <v>0</v>
      </c>
      <c r="AJ27" s="661">
        <v>0</v>
      </c>
      <c r="AK27" s="661">
        <v>0</v>
      </c>
    </row>
    <row r="28" spans="1:37" x14ac:dyDescent="0.25">
      <c r="A28" s="564"/>
      <c r="B28" s="564"/>
      <c r="C28" s="564"/>
      <c r="D28" s="564"/>
      <c r="E28" s="564"/>
      <c r="F28" s="564"/>
      <c r="G28" s="564"/>
      <c r="H28" s="564"/>
      <c r="I28" s="564"/>
      <c r="J28" s="564"/>
      <c r="K28" s="564"/>
      <c r="L28" s="564"/>
      <c r="M28" s="564"/>
    </row>
    <row r="29" spans="1:37" x14ac:dyDescent="0.25">
      <c r="A29" s="564"/>
      <c r="B29" s="564"/>
      <c r="C29" s="564"/>
      <c r="D29" s="564"/>
      <c r="E29" s="564"/>
      <c r="F29" s="564"/>
      <c r="G29" s="564"/>
      <c r="H29" s="564"/>
      <c r="I29" s="564"/>
      <c r="J29" s="564"/>
      <c r="K29" s="564"/>
      <c r="L29" s="564"/>
      <c r="M29" s="564"/>
    </row>
    <row r="30" spans="1:37" x14ac:dyDescent="0.25">
      <c r="A30" s="564"/>
      <c r="B30" s="564"/>
      <c r="C30" s="564"/>
      <c r="D30" s="564"/>
      <c r="E30" s="564"/>
      <c r="F30" s="564"/>
      <c r="G30" s="564"/>
      <c r="H30" s="564"/>
      <c r="I30" s="564"/>
      <c r="J30" s="564"/>
      <c r="K30" s="564"/>
      <c r="L30" s="564"/>
      <c r="M30" s="564"/>
    </row>
    <row r="31" spans="1:37" x14ac:dyDescent="0.25">
      <c r="A31" s="564"/>
      <c r="B31" s="564"/>
      <c r="C31" s="564"/>
      <c r="D31" s="564"/>
      <c r="E31" s="564"/>
      <c r="F31" s="564"/>
      <c r="G31" s="564"/>
      <c r="H31" s="564"/>
      <c r="I31" s="564"/>
      <c r="J31" s="564"/>
      <c r="K31" s="564"/>
      <c r="L31" s="564"/>
      <c r="M31" s="564"/>
    </row>
    <row r="32" spans="1:37" x14ac:dyDescent="0.25">
      <c r="A32" s="564"/>
      <c r="B32" s="564"/>
      <c r="C32" s="564"/>
      <c r="D32" s="564"/>
      <c r="E32" s="564"/>
      <c r="F32" s="564"/>
      <c r="G32" s="564"/>
      <c r="H32" s="564"/>
      <c r="I32" s="564"/>
      <c r="J32" s="564"/>
      <c r="K32" s="564"/>
      <c r="L32" s="542"/>
      <c r="M32" s="564"/>
      <c r="O32" s="595"/>
      <c r="P32" s="595"/>
      <c r="Q32" s="595"/>
      <c r="R32" s="595"/>
      <c r="S32" s="595"/>
    </row>
    <row r="33" spans="1:19" x14ac:dyDescent="0.25">
      <c r="A33" s="214" t="s">
        <v>105</v>
      </c>
      <c r="B33" s="215"/>
      <c r="C33" s="456"/>
      <c r="D33" s="611" t="s">
        <v>6</v>
      </c>
      <c r="E33" s="612" t="s">
        <v>107</v>
      </c>
      <c r="F33" s="630"/>
      <c r="G33" s="611" t="s">
        <v>6</v>
      </c>
      <c r="H33" s="612" t="s">
        <v>125</v>
      </c>
      <c r="I33" s="369"/>
      <c r="J33" s="612" t="s">
        <v>126</v>
      </c>
      <c r="K33" s="368" t="s">
        <v>127</v>
      </c>
      <c r="L33" s="37"/>
      <c r="M33" s="630"/>
      <c r="O33" s="595"/>
      <c r="P33" s="605"/>
      <c r="Q33" s="605"/>
      <c r="R33" s="606"/>
      <c r="S33" s="595"/>
    </row>
    <row r="34" spans="1:19" x14ac:dyDescent="0.25">
      <c r="A34" s="575" t="s">
        <v>106</v>
      </c>
      <c r="B34" s="576"/>
      <c r="C34" s="578"/>
      <c r="D34" s="613"/>
      <c r="E34" s="805"/>
      <c r="F34" s="805"/>
      <c r="G34" s="624" t="s">
        <v>7</v>
      </c>
      <c r="H34" s="576"/>
      <c r="I34" s="614"/>
      <c r="J34" s="625"/>
      <c r="K34" s="570" t="s">
        <v>111</v>
      </c>
      <c r="L34" s="631"/>
      <c r="M34" s="615"/>
      <c r="O34" s="595"/>
      <c r="P34" s="607"/>
      <c r="Q34" s="607"/>
      <c r="R34" s="608"/>
      <c r="S34" s="595"/>
    </row>
    <row r="35" spans="1:19" x14ac:dyDescent="0.25">
      <c r="A35" s="579" t="s">
        <v>124</v>
      </c>
      <c r="B35" s="340"/>
      <c r="C35" s="581"/>
      <c r="D35" s="616"/>
      <c r="E35" s="806"/>
      <c r="F35" s="806"/>
      <c r="G35" s="626" t="s">
        <v>8</v>
      </c>
      <c r="H35" s="617"/>
      <c r="I35" s="618"/>
      <c r="J35" s="91"/>
      <c r="K35" s="628"/>
      <c r="L35" s="542"/>
      <c r="M35" s="623"/>
      <c r="O35" s="595"/>
      <c r="P35" s="608"/>
      <c r="Q35" s="609"/>
      <c r="R35" s="608"/>
      <c r="S35" s="595"/>
    </row>
    <row r="36" spans="1:19" x14ac:dyDescent="0.25">
      <c r="A36" s="384"/>
      <c r="B36" s="385"/>
      <c r="C36" s="386"/>
      <c r="D36" s="616"/>
      <c r="E36" s="620"/>
      <c r="F36" s="621"/>
      <c r="G36" s="626" t="s">
        <v>9</v>
      </c>
      <c r="H36" s="617"/>
      <c r="I36" s="618"/>
      <c r="J36" s="91"/>
      <c r="K36" s="570" t="s">
        <v>112</v>
      </c>
      <c r="L36" s="631"/>
      <c r="M36" s="615"/>
      <c r="O36" s="595"/>
      <c r="P36" s="607"/>
      <c r="Q36" s="607"/>
      <c r="R36" s="608"/>
      <c r="S36" s="595"/>
    </row>
    <row r="37" spans="1:19" x14ac:dyDescent="0.25">
      <c r="A37" s="243"/>
      <c r="B37" s="448"/>
      <c r="C37" s="244"/>
      <c r="D37" s="616"/>
      <c r="E37" s="620"/>
      <c r="F37" s="621"/>
      <c r="G37" s="626" t="s">
        <v>10</v>
      </c>
      <c r="H37" s="617"/>
      <c r="I37" s="618"/>
      <c r="J37" s="91"/>
      <c r="K37" s="629"/>
      <c r="L37" s="621"/>
      <c r="M37" s="619"/>
      <c r="O37" s="595"/>
      <c r="P37" s="608"/>
      <c r="Q37" s="609"/>
      <c r="R37" s="608"/>
      <c r="S37" s="595"/>
    </row>
    <row r="38" spans="1:19" x14ac:dyDescent="0.25">
      <c r="A38" s="371"/>
      <c r="B38" s="387"/>
      <c r="C38" s="455"/>
      <c r="D38" s="616"/>
      <c r="E38" s="620"/>
      <c r="F38" s="621"/>
      <c r="G38" s="626" t="s">
        <v>11</v>
      </c>
      <c r="H38" s="617"/>
      <c r="I38" s="618"/>
      <c r="J38" s="91"/>
      <c r="K38" s="579"/>
      <c r="L38" s="542"/>
      <c r="M38" s="623"/>
      <c r="O38" s="595"/>
      <c r="P38" s="608"/>
      <c r="Q38" s="609"/>
      <c r="R38" s="608"/>
      <c r="S38" s="595"/>
    </row>
    <row r="39" spans="1:19" x14ac:dyDescent="0.25">
      <c r="A39" s="372"/>
      <c r="B39" s="393"/>
      <c r="C39" s="244"/>
      <c r="D39" s="616"/>
      <c r="E39" s="620"/>
      <c r="F39" s="621"/>
      <c r="G39" s="626" t="s">
        <v>12</v>
      </c>
      <c r="H39" s="617"/>
      <c r="I39" s="618"/>
      <c r="J39" s="91"/>
      <c r="K39" s="570" t="s">
        <v>92</v>
      </c>
      <c r="L39" s="631"/>
      <c r="M39" s="615"/>
      <c r="O39" s="595"/>
      <c r="P39" s="607"/>
      <c r="Q39" s="607"/>
      <c r="R39" s="608"/>
      <c r="S39" s="595"/>
    </row>
    <row r="40" spans="1:19" x14ac:dyDescent="0.25">
      <c r="A40" s="372"/>
      <c r="B40" s="393"/>
      <c r="C40" s="382"/>
      <c r="D40" s="616"/>
      <c r="E40" s="620"/>
      <c r="F40" s="621"/>
      <c r="G40" s="626" t="s">
        <v>13</v>
      </c>
      <c r="H40" s="617"/>
      <c r="I40" s="618"/>
      <c r="J40" s="91"/>
      <c r="K40" s="629"/>
      <c r="L40" s="621"/>
      <c r="M40" s="619"/>
      <c r="O40" s="595"/>
      <c r="P40" s="608"/>
      <c r="Q40" s="609"/>
      <c r="R40" s="608"/>
      <c r="S40" s="595"/>
    </row>
    <row r="41" spans="1:19" x14ac:dyDescent="0.25">
      <c r="A41" s="373"/>
      <c r="B41" s="370"/>
      <c r="C41" s="383"/>
      <c r="D41" s="622"/>
      <c r="E41" s="246"/>
      <c r="F41" s="542"/>
      <c r="G41" s="627" t="s">
        <v>14</v>
      </c>
      <c r="H41" s="340"/>
      <c r="I41" s="572"/>
      <c r="J41" s="248"/>
      <c r="K41" s="579" t="str">
        <f>L4</f>
        <v>Lakatosné Klopcsik Diana</v>
      </c>
      <c r="L41" s="542"/>
      <c r="M41" s="623"/>
      <c r="O41" s="595"/>
      <c r="P41" s="608"/>
      <c r="Q41" s="609"/>
      <c r="R41" s="610"/>
      <c r="S41" s="595"/>
    </row>
    <row r="42" spans="1:19" x14ac:dyDescent="0.25">
      <c r="O42" s="595"/>
      <c r="P42" s="595"/>
      <c r="Q42" s="595"/>
      <c r="R42" s="595"/>
      <c r="S42" s="595"/>
    </row>
    <row r="43" spans="1:19" x14ac:dyDescent="0.25">
      <c r="O43" s="595"/>
      <c r="P43" s="595"/>
      <c r="Q43" s="595"/>
      <c r="R43" s="595"/>
      <c r="S43" s="595"/>
    </row>
  </sheetData>
  <mergeCells count="50">
    <mergeCell ref="E9:F9"/>
    <mergeCell ref="G9:H9"/>
    <mergeCell ref="E11:F11"/>
    <mergeCell ref="G11:H11"/>
    <mergeCell ref="A1:F1"/>
    <mergeCell ref="A4:C4"/>
    <mergeCell ref="E7:F7"/>
    <mergeCell ref="G7:H7"/>
    <mergeCell ref="B19:C19"/>
    <mergeCell ref="D19:E19"/>
    <mergeCell ref="F19:G19"/>
    <mergeCell ref="H19:I19"/>
    <mergeCell ref="E13:F13"/>
    <mergeCell ref="G13:H13"/>
    <mergeCell ref="B18:C18"/>
    <mergeCell ref="D18:E18"/>
    <mergeCell ref="F18:G18"/>
    <mergeCell ref="H18:I18"/>
    <mergeCell ref="B21:C21"/>
    <mergeCell ref="D21:E21"/>
    <mergeCell ref="F21:G21"/>
    <mergeCell ref="H21:I21"/>
    <mergeCell ref="B20:C20"/>
    <mergeCell ref="D20:E20"/>
    <mergeCell ref="F20:G20"/>
    <mergeCell ref="H20:I20"/>
    <mergeCell ref="E35:F35"/>
    <mergeCell ref="E15:F15"/>
    <mergeCell ref="G15:H15"/>
    <mergeCell ref="J23:K23"/>
    <mergeCell ref="J20:K20"/>
    <mergeCell ref="J21:K21"/>
    <mergeCell ref="J18:K18"/>
    <mergeCell ref="J19:K19"/>
    <mergeCell ref="D22:E22"/>
    <mergeCell ref="F22:G22"/>
    <mergeCell ref="B23:C23"/>
    <mergeCell ref="D23:E23"/>
    <mergeCell ref="F23:G23"/>
    <mergeCell ref="H23:I23"/>
    <mergeCell ref="J22:K22"/>
    <mergeCell ref="E34:F34"/>
    <mergeCell ref="B22:C22"/>
    <mergeCell ref="H22:I22"/>
    <mergeCell ref="L18:M18"/>
    <mergeCell ref="L23:M23"/>
    <mergeCell ref="L19:M19"/>
    <mergeCell ref="L20:M20"/>
    <mergeCell ref="L21:M21"/>
    <mergeCell ref="L22:M22"/>
  </mergeCells>
  <phoneticPr fontId="72" type="noConversion"/>
  <conditionalFormatting sqref="E7 E9 E11 E13 E15">
    <cfRule type="cellIs" dxfId="472" priority="1" stopIfTrue="1" operator="equal">
      <formula>"Bye"</formula>
    </cfRule>
  </conditionalFormatting>
  <conditionalFormatting sqref="R41">
    <cfRule type="expression" dxfId="471" priority="2"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1E896-AB5F-48F2-AF99-69E8E5B7DF90}">
  <sheetPr codeName="Munka16">
    <tabColor indexed="11"/>
  </sheetPr>
  <dimension ref="A1:AK51"/>
  <sheetViews>
    <sheetView workbookViewId="0">
      <selection activeCell="M31" sqref="M31"/>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6" width="5.33203125" customWidth="1"/>
    <col min="17" max="17" width="11.5546875" customWidth="1"/>
    <col min="25" max="25" width="10.33203125" hidden="1" customWidth="1"/>
    <col min="26" max="37" width="9.109375" hidden="1" customWidth="1"/>
  </cols>
  <sheetData>
    <row r="1" spans="1:37" ht="24.6" x14ac:dyDescent="0.25">
      <c r="A1" s="814" t="str">
        <f>Altalanos!$A$6</f>
        <v xml:space="preserve">Diákolimpia Tolna megye - Paks </v>
      </c>
      <c r="B1" s="814"/>
      <c r="C1" s="814"/>
      <c r="D1" s="814"/>
      <c r="E1" s="814"/>
      <c r="F1" s="814"/>
      <c r="G1" s="513"/>
      <c r="H1" s="516" t="s">
        <v>123</v>
      </c>
      <c r="I1" s="514"/>
      <c r="J1" s="515"/>
      <c r="L1" s="517"/>
      <c r="M1" s="591"/>
      <c r="N1" s="593"/>
      <c r="O1" s="593" t="s">
        <v>71</v>
      </c>
      <c r="P1" s="593"/>
      <c r="Q1" s="594"/>
      <c r="R1" s="593"/>
      <c r="S1" s="595"/>
      <c r="AB1" s="674" t="e">
        <f>IF(Y5=1,CONCATENATE(VLOOKUP(Y3,AA16:AH27,2)),CONCATENATE(VLOOKUP(Y3,AA2:AK13,2)))</f>
        <v>#N/A</v>
      </c>
      <c r="AC1" s="674" t="e">
        <f>IF(Y5=1,CONCATENATE(VLOOKUP(Y3,AA16:AK27,3)),CONCATENATE(VLOOKUP(Y3,AA2:AK13,3)))</f>
        <v>#N/A</v>
      </c>
      <c r="AD1" s="674" t="e">
        <f>IF(Y5=1,CONCATENATE(VLOOKUP(Y3,AA16:AK27,4)),CONCATENATE(VLOOKUP(Y3,AA2:AK13,4)))</f>
        <v>#N/A</v>
      </c>
      <c r="AE1" s="674" t="e">
        <f>IF(Y5=1,CONCATENATE(VLOOKUP(Y3,AA16:AK27,5)),CONCATENATE(VLOOKUP(Y3,AA2:AK13,5)))</f>
        <v>#N/A</v>
      </c>
      <c r="AF1" s="674" t="e">
        <f>IF(Y5=1,CONCATENATE(VLOOKUP(Y3,AA16:AK27,6)),CONCATENATE(VLOOKUP(Y3,AA2:AK13,6)))</f>
        <v>#N/A</v>
      </c>
      <c r="AG1" s="674" t="e">
        <f>IF(Y5=1,CONCATENATE(VLOOKUP(Y3,AA16:AK27,7)),CONCATENATE(VLOOKUP(Y3,AA2:AK13,7)))</f>
        <v>#N/A</v>
      </c>
      <c r="AH1" s="674" t="e">
        <f>IF(Y5=1,CONCATENATE(VLOOKUP(Y3,AA16:AK27,8)),CONCATENATE(VLOOKUP(Y3,AA2:AK13,8)))</f>
        <v>#N/A</v>
      </c>
      <c r="AI1" s="674" t="e">
        <f>IF(Y5=1,CONCATENATE(VLOOKUP(Y3,AA16:AK27,9)),CONCATENATE(VLOOKUP(Y3,AA2:AK13,9)))</f>
        <v>#N/A</v>
      </c>
      <c r="AJ1" s="674" t="e">
        <f>IF(Y5=1,CONCATENATE(VLOOKUP(Y3,AA16:AK27,10)),CONCATENATE(VLOOKUP(Y3,AA2:AK13,10)))</f>
        <v>#N/A</v>
      </c>
      <c r="AK1" s="674" t="e">
        <f>IF(Y5=1,CONCATENATE(VLOOKUP(Y3,AA16:AK27,11)),CONCATENATE(VLOOKUP(Y3,AA2:AK13,11)))</f>
        <v>#N/A</v>
      </c>
    </row>
    <row r="2" spans="1:37" x14ac:dyDescent="0.25">
      <c r="A2" s="519" t="s">
        <v>122</v>
      </c>
      <c r="B2" s="520"/>
      <c r="C2" s="520"/>
      <c r="D2" s="520"/>
      <c r="E2" s="791">
        <f>Altalanos!$B$8</f>
        <v>0</v>
      </c>
      <c r="F2" s="520"/>
      <c r="G2" s="521"/>
      <c r="H2" s="522"/>
      <c r="I2" s="522"/>
      <c r="J2" s="523"/>
      <c r="K2" s="517"/>
      <c r="L2" s="517"/>
      <c r="M2" s="592"/>
      <c r="N2" s="596"/>
      <c r="O2" s="597"/>
      <c r="P2" s="596"/>
      <c r="Q2" s="597"/>
      <c r="R2" s="596"/>
      <c r="S2" s="595"/>
      <c r="Y2" s="662"/>
      <c r="Z2" s="661"/>
      <c r="AA2" s="661" t="s">
        <v>164</v>
      </c>
      <c r="AB2" s="672">
        <v>150</v>
      </c>
      <c r="AC2" s="672">
        <v>120</v>
      </c>
      <c r="AD2" s="672">
        <v>100</v>
      </c>
      <c r="AE2" s="672">
        <v>80</v>
      </c>
      <c r="AF2" s="672">
        <v>70</v>
      </c>
      <c r="AG2" s="672">
        <v>60</v>
      </c>
      <c r="AH2" s="672">
        <v>55</v>
      </c>
      <c r="AI2" s="672">
        <v>50</v>
      </c>
      <c r="AJ2" s="672">
        <v>45</v>
      </c>
      <c r="AK2" s="672">
        <v>40</v>
      </c>
    </row>
    <row r="3" spans="1:37" x14ac:dyDescent="0.25">
      <c r="A3" s="55" t="s">
        <v>82</v>
      </c>
      <c r="B3" s="55"/>
      <c r="C3" s="55"/>
      <c r="D3" s="55"/>
      <c r="E3" s="55" t="s">
        <v>79</v>
      </c>
      <c r="F3" s="55"/>
      <c r="G3" s="55"/>
      <c r="H3" s="55" t="s">
        <v>87</v>
      </c>
      <c r="I3" s="55"/>
      <c r="J3" s="144"/>
      <c r="K3" s="55"/>
      <c r="L3" s="56" t="s">
        <v>88</v>
      </c>
      <c r="M3" s="55"/>
      <c r="N3" s="599"/>
      <c r="O3" s="598"/>
      <c r="P3" s="599"/>
      <c r="Q3" s="649" t="s">
        <v>178</v>
      </c>
      <c r="R3" s="650" t="s">
        <v>184</v>
      </c>
      <c r="S3" s="650" t="s">
        <v>179</v>
      </c>
      <c r="Y3" s="661">
        <f>IF(H4="OB","A",IF(H4="IX","W",H4))</f>
        <v>0</v>
      </c>
      <c r="Z3" s="661"/>
      <c r="AA3" s="661" t="s">
        <v>194</v>
      </c>
      <c r="AB3" s="672">
        <v>120</v>
      </c>
      <c r="AC3" s="672">
        <v>90</v>
      </c>
      <c r="AD3" s="672">
        <v>65</v>
      </c>
      <c r="AE3" s="672">
        <v>55</v>
      </c>
      <c r="AF3" s="672">
        <v>50</v>
      </c>
      <c r="AG3" s="672">
        <v>45</v>
      </c>
      <c r="AH3" s="672">
        <v>40</v>
      </c>
      <c r="AI3" s="672">
        <v>35</v>
      </c>
      <c r="AJ3" s="672">
        <v>25</v>
      </c>
      <c r="AK3" s="672">
        <v>20</v>
      </c>
    </row>
    <row r="4" spans="1:37" ht="13.8" thickBot="1" x14ac:dyDescent="0.3">
      <c r="A4" s="815" t="str">
        <f>Altalanos!$A$10</f>
        <v>2025.04.28-29</v>
      </c>
      <c r="B4" s="815"/>
      <c r="C4" s="815"/>
      <c r="D4" s="524"/>
      <c r="E4" s="525" t="str">
        <f>Altalanos!$C$10</f>
        <v>Paks</v>
      </c>
      <c r="F4" s="525"/>
      <c r="G4" s="525"/>
      <c r="H4" s="528"/>
      <c r="I4" s="525"/>
      <c r="J4" s="527"/>
      <c r="K4" s="528"/>
      <c r="L4" s="530" t="str">
        <f>Altalanos!$E$10</f>
        <v>Lakatosné Klopcsik Diana</v>
      </c>
      <c r="M4" s="528"/>
      <c r="N4" s="601"/>
      <c r="O4" s="602"/>
      <c r="P4" s="601"/>
      <c r="Q4" s="651" t="s">
        <v>185</v>
      </c>
      <c r="R4" s="652" t="s">
        <v>180</v>
      </c>
      <c r="S4" s="652" t="s">
        <v>181</v>
      </c>
      <c r="Y4" s="661"/>
      <c r="Z4" s="661"/>
      <c r="AA4" s="661" t="s">
        <v>195</v>
      </c>
      <c r="AB4" s="672">
        <v>90</v>
      </c>
      <c r="AC4" s="672">
        <v>60</v>
      </c>
      <c r="AD4" s="672">
        <v>45</v>
      </c>
      <c r="AE4" s="672">
        <v>34</v>
      </c>
      <c r="AF4" s="672">
        <v>27</v>
      </c>
      <c r="AG4" s="672">
        <v>22</v>
      </c>
      <c r="AH4" s="672">
        <v>18</v>
      </c>
      <c r="AI4" s="672">
        <v>15</v>
      </c>
      <c r="AJ4" s="672">
        <v>12</v>
      </c>
      <c r="AK4" s="672">
        <v>9</v>
      </c>
    </row>
    <row r="5" spans="1:37" x14ac:dyDescent="0.25">
      <c r="A5" s="37"/>
      <c r="B5" s="37" t="s">
        <v>118</v>
      </c>
      <c r="C5" s="587" t="s">
        <v>162</v>
      </c>
      <c r="D5" s="37" t="s">
        <v>105</v>
      </c>
      <c r="E5" s="37" t="s">
        <v>167</v>
      </c>
      <c r="F5" s="37"/>
      <c r="G5" s="37" t="s">
        <v>86</v>
      </c>
      <c r="H5" s="37"/>
      <c r="I5" s="37" t="s">
        <v>90</v>
      </c>
      <c r="J5" s="37"/>
      <c r="K5" s="633" t="s">
        <v>168</v>
      </c>
      <c r="L5" s="633" t="s">
        <v>169</v>
      </c>
      <c r="M5" s="633" t="s">
        <v>170</v>
      </c>
      <c r="N5" s="595"/>
      <c r="O5" s="595"/>
      <c r="P5" s="595"/>
      <c r="Q5" s="653" t="s">
        <v>186</v>
      </c>
      <c r="R5" s="654" t="s">
        <v>182</v>
      </c>
      <c r="S5" s="654" t="s">
        <v>183</v>
      </c>
      <c r="Y5" s="661">
        <f>IF(OR(Altalanos!$A$8="F1",Altalanos!$A$8="F2",Altalanos!$A$8="N1",Altalanos!$A$8="N2"),1,2)</f>
        <v>2</v>
      </c>
      <c r="Z5" s="661"/>
      <c r="AA5" s="661" t="s">
        <v>196</v>
      </c>
      <c r="AB5" s="672">
        <v>60</v>
      </c>
      <c r="AC5" s="672">
        <v>40</v>
      </c>
      <c r="AD5" s="672">
        <v>30</v>
      </c>
      <c r="AE5" s="672">
        <v>20</v>
      </c>
      <c r="AF5" s="672">
        <v>18</v>
      </c>
      <c r="AG5" s="672">
        <v>15</v>
      </c>
      <c r="AH5" s="672">
        <v>12</v>
      </c>
      <c r="AI5" s="672">
        <v>10</v>
      </c>
      <c r="AJ5" s="672">
        <v>8</v>
      </c>
      <c r="AK5" s="672">
        <v>6</v>
      </c>
    </row>
    <row r="6" spans="1:37" x14ac:dyDescent="0.25">
      <c r="A6" s="564"/>
      <c r="B6" s="564"/>
      <c r="C6" s="632"/>
      <c r="D6" s="564"/>
      <c r="E6" s="564"/>
      <c r="F6" s="564"/>
      <c r="G6" s="564"/>
      <c r="H6" s="564"/>
      <c r="I6" s="564"/>
      <c r="J6" s="564"/>
      <c r="K6" s="564"/>
      <c r="L6" s="564"/>
      <c r="M6" s="564"/>
      <c r="N6" s="595"/>
      <c r="O6" s="595"/>
      <c r="P6" s="595"/>
      <c r="Q6" s="595"/>
      <c r="R6" s="595"/>
      <c r="S6" s="595"/>
      <c r="Y6" s="661"/>
      <c r="Z6" s="661"/>
      <c r="AA6" s="661" t="s">
        <v>197</v>
      </c>
      <c r="AB6" s="672">
        <v>40</v>
      </c>
      <c r="AC6" s="672">
        <v>25</v>
      </c>
      <c r="AD6" s="672">
        <v>18</v>
      </c>
      <c r="AE6" s="672">
        <v>13</v>
      </c>
      <c r="AF6" s="672">
        <v>10</v>
      </c>
      <c r="AG6" s="672">
        <v>8</v>
      </c>
      <c r="AH6" s="672">
        <v>6</v>
      </c>
      <c r="AI6" s="672">
        <v>5</v>
      </c>
      <c r="AJ6" s="672">
        <v>4</v>
      </c>
      <c r="AK6" s="672">
        <v>3</v>
      </c>
    </row>
    <row r="7" spans="1:37" x14ac:dyDescent="0.25">
      <c r="A7" s="640" t="s">
        <v>164</v>
      </c>
      <c r="B7" s="655"/>
      <c r="C7" s="589" t="str">
        <f>IF($B7="","",VLOOKUP($B7,#REF!,5))</f>
        <v/>
      </c>
      <c r="D7" s="589" t="str">
        <f>IF($B7="","",VLOOKUP($B7,#REF!,15))</f>
        <v/>
      </c>
      <c r="E7" s="585" t="str">
        <f>UPPER(IF($B7="","",VLOOKUP($B7,#REF!,2)))</f>
        <v/>
      </c>
      <c r="F7" s="588"/>
      <c r="G7" s="585" t="str">
        <f>IF($B7="","",VLOOKUP($B7,#REF!,3))</f>
        <v/>
      </c>
      <c r="H7" s="588"/>
      <c r="I7" s="585" t="str">
        <f>IF($B7="","",VLOOKUP($B7,#REF!,4))</f>
        <v/>
      </c>
      <c r="J7" s="564"/>
      <c r="K7" s="675"/>
      <c r="L7" s="663" t="str">
        <f>IF(K7="","",CONCATENATE(VLOOKUP($Y$3,$AB$1:$AK$1,K7)," pont"))</f>
        <v/>
      </c>
      <c r="M7" s="676"/>
      <c r="N7" s="595"/>
      <c r="O7" s="595"/>
      <c r="P7" s="595"/>
      <c r="Q7" s="649" t="s">
        <v>178</v>
      </c>
      <c r="R7" s="774" t="s">
        <v>218</v>
      </c>
      <c r="S7" s="774" t="s">
        <v>220</v>
      </c>
      <c r="Y7" s="661"/>
      <c r="Z7" s="661"/>
      <c r="AA7" s="661" t="s">
        <v>198</v>
      </c>
      <c r="AB7" s="672">
        <v>25</v>
      </c>
      <c r="AC7" s="672">
        <v>15</v>
      </c>
      <c r="AD7" s="672">
        <v>13</v>
      </c>
      <c r="AE7" s="672">
        <v>8</v>
      </c>
      <c r="AF7" s="672">
        <v>6</v>
      </c>
      <c r="AG7" s="672">
        <v>4</v>
      </c>
      <c r="AH7" s="672">
        <v>3</v>
      </c>
      <c r="AI7" s="672">
        <v>2</v>
      </c>
      <c r="AJ7" s="672">
        <v>1</v>
      </c>
      <c r="AK7" s="672">
        <v>0</v>
      </c>
    </row>
    <row r="8" spans="1:37" x14ac:dyDescent="0.25">
      <c r="A8" s="603"/>
      <c r="B8" s="656"/>
      <c r="C8" s="604"/>
      <c r="D8" s="604"/>
      <c r="E8" s="604"/>
      <c r="F8" s="604"/>
      <c r="G8" s="604"/>
      <c r="H8" s="604"/>
      <c r="I8" s="604"/>
      <c r="J8" s="564"/>
      <c r="K8" s="603"/>
      <c r="L8" s="603"/>
      <c r="M8" s="677"/>
      <c r="N8" s="595"/>
      <c r="O8" s="595"/>
      <c r="P8" s="595"/>
      <c r="Q8" s="651" t="s">
        <v>185</v>
      </c>
      <c r="R8" s="775" t="s">
        <v>219</v>
      </c>
      <c r="S8" s="775" t="s">
        <v>221</v>
      </c>
      <c r="Y8" s="661"/>
      <c r="Z8" s="661"/>
      <c r="AA8" s="661" t="s">
        <v>199</v>
      </c>
      <c r="AB8" s="672">
        <v>15</v>
      </c>
      <c r="AC8" s="672">
        <v>10</v>
      </c>
      <c r="AD8" s="672">
        <v>7</v>
      </c>
      <c r="AE8" s="672">
        <v>5</v>
      </c>
      <c r="AF8" s="672">
        <v>4</v>
      </c>
      <c r="AG8" s="672">
        <v>3</v>
      </c>
      <c r="AH8" s="672">
        <v>2</v>
      </c>
      <c r="AI8" s="672">
        <v>1</v>
      </c>
      <c r="AJ8" s="672">
        <v>0</v>
      </c>
      <c r="AK8" s="672">
        <v>0</v>
      </c>
    </row>
    <row r="9" spans="1:37" x14ac:dyDescent="0.25">
      <c r="A9" s="603" t="s">
        <v>165</v>
      </c>
      <c r="B9" s="657"/>
      <c r="C9" s="589" t="str">
        <f>IF($B9="","",VLOOKUP($B9,#REF!,5))</f>
        <v/>
      </c>
      <c r="D9" s="589" t="str">
        <f>IF($B9="","",VLOOKUP($B9,#REF!,15))</f>
        <v/>
      </c>
      <c r="E9" s="584" t="str">
        <f>UPPER(IF($B9="","",VLOOKUP($B9,#REF!,2)))</f>
        <v/>
      </c>
      <c r="F9" s="590"/>
      <c r="G9" s="584" t="str">
        <f>IF($B9="","",VLOOKUP($B9,#REF!,3))</f>
        <v/>
      </c>
      <c r="H9" s="590"/>
      <c r="I9" s="584" t="str">
        <f>IF($B9="","",VLOOKUP($B9,#REF!,4))</f>
        <v/>
      </c>
      <c r="J9" s="564"/>
      <c r="K9" s="675"/>
      <c r="L9" s="663" t="str">
        <f>IF(K9="","",CONCATENATE(VLOOKUP($Y$3,$AB$1:$AK$1,K9)," pont"))</f>
        <v/>
      </c>
      <c r="M9" s="676"/>
      <c r="N9" s="595"/>
      <c r="O9" s="595"/>
      <c r="P9" s="595"/>
      <c r="Q9" s="653" t="s">
        <v>186</v>
      </c>
      <c r="R9" s="776" t="s">
        <v>190</v>
      </c>
      <c r="S9" s="776" t="s">
        <v>222</v>
      </c>
      <c r="Y9" s="661"/>
      <c r="Z9" s="661"/>
      <c r="AA9" s="661" t="s">
        <v>200</v>
      </c>
      <c r="AB9" s="672">
        <v>10</v>
      </c>
      <c r="AC9" s="672">
        <v>6</v>
      </c>
      <c r="AD9" s="672">
        <v>4</v>
      </c>
      <c r="AE9" s="672">
        <v>2</v>
      </c>
      <c r="AF9" s="672">
        <v>1</v>
      </c>
      <c r="AG9" s="672">
        <v>0</v>
      </c>
      <c r="AH9" s="672">
        <v>0</v>
      </c>
      <c r="AI9" s="672">
        <v>0</v>
      </c>
      <c r="AJ9" s="672">
        <v>0</v>
      </c>
      <c r="AK9" s="672">
        <v>0</v>
      </c>
    </row>
    <row r="10" spans="1:37" x14ac:dyDescent="0.25">
      <c r="A10" s="603"/>
      <c r="B10" s="656"/>
      <c r="C10" s="604"/>
      <c r="D10" s="604"/>
      <c r="E10" s="604"/>
      <c r="F10" s="604"/>
      <c r="G10" s="604"/>
      <c r="H10" s="604"/>
      <c r="I10" s="604"/>
      <c r="J10" s="564"/>
      <c r="K10" s="603"/>
      <c r="L10" s="603"/>
      <c r="M10" s="677"/>
      <c r="N10" s="595"/>
      <c r="O10" s="595"/>
      <c r="P10" s="595"/>
      <c r="Q10" s="595"/>
      <c r="R10" s="595"/>
      <c r="S10" s="595"/>
      <c r="Y10" s="661"/>
      <c r="Z10" s="661"/>
      <c r="AA10" s="661" t="s">
        <v>201</v>
      </c>
      <c r="AB10" s="672">
        <v>6</v>
      </c>
      <c r="AC10" s="672">
        <v>3</v>
      </c>
      <c r="AD10" s="672">
        <v>2</v>
      </c>
      <c r="AE10" s="672">
        <v>1</v>
      </c>
      <c r="AF10" s="672">
        <v>0</v>
      </c>
      <c r="AG10" s="672">
        <v>0</v>
      </c>
      <c r="AH10" s="672">
        <v>0</v>
      </c>
      <c r="AI10" s="672">
        <v>0</v>
      </c>
      <c r="AJ10" s="672">
        <v>0</v>
      </c>
      <c r="AK10" s="672">
        <v>0</v>
      </c>
    </row>
    <row r="11" spans="1:37" x14ac:dyDescent="0.25">
      <c r="A11" s="603" t="s">
        <v>166</v>
      </c>
      <c r="B11" s="657"/>
      <c r="C11" s="589" t="str">
        <f>IF($B11="","",VLOOKUP($B11,#REF!,5))</f>
        <v/>
      </c>
      <c r="D11" s="589" t="str">
        <f>IF($B11="","",VLOOKUP($B11,#REF!,15))</f>
        <v/>
      </c>
      <c r="E11" s="584" t="str">
        <f>UPPER(IF($B11="","",VLOOKUP($B11,#REF!,2)))</f>
        <v/>
      </c>
      <c r="F11" s="590"/>
      <c r="G11" s="584" t="str">
        <f>IF($B11="","",VLOOKUP($B11,#REF!,3))</f>
        <v/>
      </c>
      <c r="H11" s="590"/>
      <c r="I11" s="584" t="str">
        <f>IF($B11="","",VLOOKUP($B11,#REF!,4))</f>
        <v/>
      </c>
      <c r="J11" s="564"/>
      <c r="K11" s="675"/>
      <c r="L11" s="663" t="str">
        <f>IF(K11="","",CONCATENATE(VLOOKUP($Y$3,$AB$1:$AK$1,K11)," pont"))</f>
        <v/>
      </c>
      <c r="M11" s="676"/>
      <c r="N11" s="595"/>
      <c r="O11" s="595"/>
      <c r="P11" s="595"/>
      <c r="Q11" s="595"/>
      <c r="R11" s="595"/>
      <c r="S11" s="595"/>
      <c r="Y11" s="661"/>
      <c r="Z11" s="661"/>
      <c r="AA11" s="661" t="s">
        <v>206</v>
      </c>
      <c r="AB11" s="672">
        <v>3</v>
      </c>
      <c r="AC11" s="672">
        <v>2</v>
      </c>
      <c r="AD11" s="672">
        <v>1</v>
      </c>
      <c r="AE11" s="672">
        <v>0</v>
      </c>
      <c r="AF11" s="672">
        <v>0</v>
      </c>
      <c r="AG11" s="672">
        <v>0</v>
      </c>
      <c r="AH11" s="672">
        <v>0</v>
      </c>
      <c r="AI11" s="672">
        <v>0</v>
      </c>
      <c r="AJ11" s="672">
        <v>0</v>
      </c>
      <c r="AK11" s="672">
        <v>0</v>
      </c>
    </row>
    <row r="12" spans="1:37" x14ac:dyDescent="0.25">
      <c r="A12" s="564"/>
      <c r="B12" s="640"/>
      <c r="C12" s="632"/>
      <c r="D12" s="564"/>
      <c r="E12" s="564"/>
      <c r="F12" s="564"/>
      <c r="G12" s="564"/>
      <c r="H12" s="564"/>
      <c r="I12" s="564"/>
      <c r="J12" s="564"/>
      <c r="K12" s="632"/>
      <c r="L12" s="632"/>
      <c r="M12" s="678"/>
      <c r="Y12" s="661"/>
      <c r="Z12" s="661"/>
      <c r="AA12" s="661" t="s">
        <v>202</v>
      </c>
      <c r="AB12" s="673">
        <v>0</v>
      </c>
      <c r="AC12" s="673">
        <v>0</v>
      </c>
      <c r="AD12" s="673">
        <v>0</v>
      </c>
      <c r="AE12" s="673">
        <v>0</v>
      </c>
      <c r="AF12" s="673">
        <v>0</v>
      </c>
      <c r="AG12" s="673">
        <v>0</v>
      </c>
      <c r="AH12" s="673">
        <v>0</v>
      </c>
      <c r="AI12" s="673">
        <v>0</v>
      </c>
      <c r="AJ12" s="673">
        <v>0</v>
      </c>
      <c r="AK12" s="673">
        <v>0</v>
      </c>
    </row>
    <row r="13" spans="1:37" x14ac:dyDescent="0.25">
      <c r="A13" s="640" t="s">
        <v>171</v>
      </c>
      <c r="B13" s="655"/>
      <c r="C13" s="589" t="str">
        <f>IF($B13="","",VLOOKUP($B13,#REF!,5))</f>
        <v/>
      </c>
      <c r="D13" s="589" t="str">
        <f>IF($B13="","",VLOOKUP($B13,#REF!,15))</f>
        <v/>
      </c>
      <c r="E13" s="585" t="str">
        <f>UPPER(IF($B13="","",VLOOKUP($B13,#REF!,2)))</f>
        <v/>
      </c>
      <c r="F13" s="588"/>
      <c r="G13" s="585" t="str">
        <f>IF($B13="","",VLOOKUP($B13,#REF!,3))</f>
        <v/>
      </c>
      <c r="H13" s="588"/>
      <c r="I13" s="585" t="str">
        <f>IF($B13="","",VLOOKUP($B13,#REF!,4))</f>
        <v/>
      </c>
      <c r="J13" s="564"/>
      <c r="K13" s="675"/>
      <c r="L13" s="663" t="str">
        <f>IF(K13="","",CONCATENATE(VLOOKUP($Y$3,$AB$1:$AK$1,K13)," pont"))</f>
        <v/>
      </c>
      <c r="M13" s="676"/>
      <c r="Y13" s="661"/>
      <c r="Z13" s="661"/>
      <c r="AA13" s="661" t="s">
        <v>203</v>
      </c>
      <c r="AB13" s="673">
        <v>0</v>
      </c>
      <c r="AC13" s="673">
        <v>0</v>
      </c>
      <c r="AD13" s="673">
        <v>0</v>
      </c>
      <c r="AE13" s="673">
        <v>0</v>
      </c>
      <c r="AF13" s="673">
        <v>0</v>
      </c>
      <c r="AG13" s="673">
        <v>0</v>
      </c>
      <c r="AH13" s="673">
        <v>0</v>
      </c>
      <c r="AI13" s="673">
        <v>0</v>
      </c>
      <c r="AJ13" s="673">
        <v>0</v>
      </c>
      <c r="AK13" s="673">
        <v>0</v>
      </c>
    </row>
    <row r="14" spans="1:37" x14ac:dyDescent="0.25">
      <c r="A14" s="603"/>
      <c r="B14" s="656"/>
      <c r="C14" s="604"/>
      <c r="D14" s="604"/>
      <c r="E14" s="604"/>
      <c r="F14" s="604"/>
      <c r="G14" s="604"/>
      <c r="H14" s="604"/>
      <c r="I14" s="604"/>
      <c r="J14" s="564"/>
      <c r="K14" s="603"/>
      <c r="L14" s="603"/>
      <c r="M14" s="677"/>
      <c r="Y14" s="661"/>
      <c r="Z14" s="661"/>
      <c r="AA14" s="661"/>
      <c r="AB14" s="661"/>
      <c r="AC14" s="661"/>
      <c r="AD14" s="661"/>
      <c r="AE14" s="661"/>
      <c r="AF14" s="661"/>
      <c r="AG14" s="661"/>
      <c r="AH14" s="661"/>
      <c r="AI14" s="661"/>
      <c r="AJ14" s="661"/>
      <c r="AK14" s="661"/>
    </row>
    <row r="15" spans="1:37" x14ac:dyDescent="0.25">
      <c r="A15" s="603" t="s">
        <v>172</v>
      </c>
      <c r="B15" s="657"/>
      <c r="C15" s="589" t="str">
        <f>IF($B15="","",VLOOKUP($B15,#REF!,5))</f>
        <v/>
      </c>
      <c r="D15" s="589" t="str">
        <f>IF($B15="","",VLOOKUP($B15,#REF!,15))</f>
        <v/>
      </c>
      <c r="E15" s="584" t="str">
        <f>UPPER(IF($B15="","",VLOOKUP($B15,#REF!,2)))</f>
        <v/>
      </c>
      <c r="F15" s="590"/>
      <c r="G15" s="584" t="str">
        <f>IF($B15="","",VLOOKUP($B15,#REF!,3))</f>
        <v/>
      </c>
      <c r="H15" s="590"/>
      <c r="I15" s="584" t="str">
        <f>IF($B15="","",VLOOKUP($B15,#REF!,4))</f>
        <v/>
      </c>
      <c r="J15" s="564"/>
      <c r="K15" s="675"/>
      <c r="L15" s="663" t="str">
        <f>IF(K15="","",CONCATENATE(VLOOKUP($Y$3,$AB$1:$AK$1,K15)," pont"))</f>
        <v/>
      </c>
      <c r="M15" s="676"/>
      <c r="Y15" s="661"/>
      <c r="Z15" s="661"/>
      <c r="AA15" s="661"/>
      <c r="AB15" s="661"/>
      <c r="AC15" s="661"/>
      <c r="AD15" s="661"/>
      <c r="AE15" s="661"/>
      <c r="AF15" s="661"/>
      <c r="AG15" s="661"/>
      <c r="AH15" s="661"/>
      <c r="AI15" s="661"/>
      <c r="AJ15" s="661"/>
      <c r="AK15" s="661"/>
    </row>
    <row r="16" spans="1:37" x14ac:dyDescent="0.25">
      <c r="A16" s="603"/>
      <c r="B16" s="656"/>
      <c r="C16" s="604"/>
      <c r="D16" s="604"/>
      <c r="E16" s="604"/>
      <c r="F16" s="604"/>
      <c r="G16" s="604"/>
      <c r="H16" s="604"/>
      <c r="I16" s="604"/>
      <c r="J16" s="564"/>
      <c r="K16" s="603"/>
      <c r="L16" s="603"/>
      <c r="M16" s="677"/>
      <c r="Y16" s="661"/>
      <c r="Z16" s="661"/>
      <c r="AA16" s="661" t="s">
        <v>164</v>
      </c>
      <c r="AB16" s="661">
        <v>300</v>
      </c>
      <c r="AC16" s="661">
        <v>250</v>
      </c>
      <c r="AD16" s="661">
        <v>220</v>
      </c>
      <c r="AE16" s="661">
        <v>180</v>
      </c>
      <c r="AF16" s="661">
        <v>160</v>
      </c>
      <c r="AG16" s="661">
        <v>150</v>
      </c>
      <c r="AH16" s="661">
        <v>140</v>
      </c>
      <c r="AI16" s="661">
        <v>130</v>
      </c>
      <c r="AJ16" s="661">
        <v>120</v>
      </c>
      <c r="AK16" s="661">
        <v>110</v>
      </c>
    </row>
    <row r="17" spans="1:37" x14ac:dyDescent="0.25">
      <c r="A17" s="603" t="s">
        <v>173</v>
      </c>
      <c r="B17" s="657"/>
      <c r="C17" s="589" t="str">
        <f>IF($B17="","",VLOOKUP($B17,#REF!,5))</f>
        <v/>
      </c>
      <c r="D17" s="589" t="str">
        <f>IF($B17="","",VLOOKUP($B17,#REF!,15))</f>
        <v/>
      </c>
      <c r="E17" s="584" t="str">
        <f>UPPER(IF($B17="","",VLOOKUP($B17,#REF!,2)))</f>
        <v/>
      </c>
      <c r="F17" s="590"/>
      <c r="G17" s="584" t="str">
        <f>IF($B17="","",VLOOKUP($B17,#REF!,3))</f>
        <v/>
      </c>
      <c r="H17" s="590"/>
      <c r="I17" s="584" t="str">
        <f>IF($B17="","",VLOOKUP($B17,#REF!,4))</f>
        <v/>
      </c>
      <c r="J17" s="564"/>
      <c r="K17" s="675"/>
      <c r="L17" s="663" t="str">
        <f>IF(K17="","",CONCATENATE(VLOOKUP($Y$3,$AB$1:$AK$1,K17)," pont"))</f>
        <v/>
      </c>
      <c r="M17" s="676"/>
      <c r="Y17" s="661"/>
      <c r="Z17" s="661"/>
      <c r="AA17" s="661" t="s">
        <v>194</v>
      </c>
      <c r="AB17" s="661">
        <v>250</v>
      </c>
      <c r="AC17" s="661">
        <v>200</v>
      </c>
      <c r="AD17" s="661">
        <v>160</v>
      </c>
      <c r="AE17" s="661">
        <v>140</v>
      </c>
      <c r="AF17" s="661">
        <v>120</v>
      </c>
      <c r="AG17" s="661">
        <v>110</v>
      </c>
      <c r="AH17" s="661">
        <v>100</v>
      </c>
      <c r="AI17" s="661">
        <v>90</v>
      </c>
      <c r="AJ17" s="661">
        <v>80</v>
      </c>
      <c r="AK17" s="661">
        <v>70</v>
      </c>
    </row>
    <row r="18" spans="1:37" x14ac:dyDescent="0.25">
      <c r="A18" s="603"/>
      <c r="B18" s="656"/>
      <c r="C18" s="604"/>
      <c r="D18" s="604"/>
      <c r="E18" s="604"/>
      <c r="F18" s="604"/>
      <c r="G18" s="604"/>
      <c r="H18" s="604"/>
      <c r="I18" s="604"/>
      <c r="J18" s="564"/>
      <c r="K18" s="603"/>
      <c r="L18" s="603"/>
      <c r="M18" s="677"/>
      <c r="Y18" s="661"/>
      <c r="Z18" s="661"/>
      <c r="AA18" s="661" t="s">
        <v>195</v>
      </c>
      <c r="AB18" s="661">
        <v>200</v>
      </c>
      <c r="AC18" s="661">
        <v>150</v>
      </c>
      <c r="AD18" s="661">
        <v>130</v>
      </c>
      <c r="AE18" s="661">
        <v>110</v>
      </c>
      <c r="AF18" s="661">
        <v>95</v>
      </c>
      <c r="AG18" s="661">
        <v>80</v>
      </c>
      <c r="AH18" s="661">
        <v>70</v>
      </c>
      <c r="AI18" s="661">
        <v>60</v>
      </c>
      <c r="AJ18" s="661">
        <v>55</v>
      </c>
      <c r="AK18" s="661">
        <v>50</v>
      </c>
    </row>
    <row r="19" spans="1:37" x14ac:dyDescent="0.25">
      <c r="A19" s="603" t="s">
        <v>173</v>
      </c>
      <c r="B19" s="657"/>
      <c r="C19" s="589" t="str">
        <f>IF($B19="","",VLOOKUP($B19,#REF!,5))</f>
        <v/>
      </c>
      <c r="D19" s="589" t="str">
        <f>IF($B19="","",VLOOKUP($B19,#REF!,15))</f>
        <v/>
      </c>
      <c r="E19" s="584" t="str">
        <f>UPPER(IF($B19="","",VLOOKUP($B19,#REF!,2)))</f>
        <v/>
      </c>
      <c r="F19" s="590"/>
      <c r="G19" s="584" t="str">
        <f>IF($B19="","",VLOOKUP($B19,#REF!,3))</f>
        <v/>
      </c>
      <c r="H19" s="590"/>
      <c r="I19" s="584" t="str">
        <f>IF($B19="","",VLOOKUP($B19,#REF!,4))</f>
        <v/>
      </c>
      <c r="J19" s="564"/>
      <c r="K19" s="675"/>
      <c r="L19" s="663" t="str">
        <f>IF(K19="","",CONCATENATE(VLOOKUP($Y$3,$AB$1:$AK$1,K19)," pont"))</f>
        <v/>
      </c>
      <c r="M19" s="676"/>
      <c r="Y19" s="661"/>
      <c r="Z19" s="661"/>
      <c r="AA19" s="661" t="s">
        <v>196</v>
      </c>
      <c r="AB19" s="661">
        <v>150</v>
      </c>
      <c r="AC19" s="661">
        <v>120</v>
      </c>
      <c r="AD19" s="661">
        <v>100</v>
      </c>
      <c r="AE19" s="661">
        <v>80</v>
      </c>
      <c r="AF19" s="661">
        <v>70</v>
      </c>
      <c r="AG19" s="661">
        <v>60</v>
      </c>
      <c r="AH19" s="661">
        <v>55</v>
      </c>
      <c r="AI19" s="661">
        <v>50</v>
      </c>
      <c r="AJ19" s="661">
        <v>45</v>
      </c>
      <c r="AK19" s="661">
        <v>40</v>
      </c>
    </row>
    <row r="20" spans="1:37" x14ac:dyDescent="0.25">
      <c r="A20" s="564"/>
      <c r="B20" s="564"/>
      <c r="C20" s="564"/>
      <c r="D20" s="564"/>
      <c r="E20" s="564"/>
      <c r="F20" s="564"/>
      <c r="G20" s="564"/>
      <c r="H20" s="564"/>
      <c r="I20" s="564"/>
      <c r="J20" s="564"/>
      <c r="K20" s="564"/>
      <c r="L20" s="564"/>
      <c r="M20" s="564"/>
      <c r="Y20" s="661"/>
      <c r="Z20" s="661"/>
      <c r="AA20" s="661" t="s">
        <v>197</v>
      </c>
      <c r="AB20" s="661">
        <v>120</v>
      </c>
      <c r="AC20" s="661">
        <v>90</v>
      </c>
      <c r="AD20" s="661">
        <v>65</v>
      </c>
      <c r="AE20" s="661">
        <v>55</v>
      </c>
      <c r="AF20" s="661">
        <v>50</v>
      </c>
      <c r="AG20" s="661">
        <v>45</v>
      </c>
      <c r="AH20" s="661">
        <v>40</v>
      </c>
      <c r="AI20" s="661">
        <v>35</v>
      </c>
      <c r="AJ20" s="661">
        <v>25</v>
      </c>
      <c r="AK20" s="661">
        <v>20</v>
      </c>
    </row>
    <row r="21" spans="1:37" x14ac:dyDescent="0.25">
      <c r="A21" s="564"/>
      <c r="B21" s="564"/>
      <c r="C21" s="564"/>
      <c r="D21" s="564"/>
      <c r="E21" s="564"/>
      <c r="F21" s="564"/>
      <c r="G21" s="564"/>
      <c r="H21" s="564"/>
      <c r="I21" s="564"/>
      <c r="J21" s="564"/>
      <c r="K21" s="564"/>
      <c r="L21" s="564"/>
      <c r="M21" s="564"/>
      <c r="Y21" s="661"/>
      <c r="Z21" s="661"/>
      <c r="AA21" s="661" t="s">
        <v>198</v>
      </c>
      <c r="AB21" s="661">
        <v>90</v>
      </c>
      <c r="AC21" s="661">
        <v>60</v>
      </c>
      <c r="AD21" s="661">
        <v>45</v>
      </c>
      <c r="AE21" s="661">
        <v>34</v>
      </c>
      <c r="AF21" s="661">
        <v>27</v>
      </c>
      <c r="AG21" s="661">
        <v>22</v>
      </c>
      <c r="AH21" s="661">
        <v>18</v>
      </c>
      <c r="AI21" s="661">
        <v>15</v>
      </c>
      <c r="AJ21" s="661">
        <v>12</v>
      </c>
      <c r="AK21" s="661">
        <v>9</v>
      </c>
    </row>
    <row r="22" spans="1:37" ht="18.75" customHeight="1" x14ac:dyDescent="0.25">
      <c r="A22" s="564"/>
      <c r="B22" s="811"/>
      <c r="C22" s="811"/>
      <c r="D22" s="809" t="str">
        <f>E7</f>
        <v/>
      </c>
      <c r="E22" s="809"/>
      <c r="F22" s="809" t="str">
        <f>E9</f>
        <v/>
      </c>
      <c r="G22" s="809"/>
      <c r="H22" s="809" t="str">
        <f>E11</f>
        <v/>
      </c>
      <c r="I22" s="809"/>
      <c r="J22" s="564"/>
      <c r="K22" s="564"/>
      <c r="L22" s="564"/>
      <c r="M22" s="641" t="s">
        <v>168</v>
      </c>
      <c r="Y22" s="661"/>
      <c r="Z22" s="661"/>
      <c r="AA22" s="661" t="s">
        <v>199</v>
      </c>
      <c r="AB22" s="661">
        <v>60</v>
      </c>
      <c r="AC22" s="661">
        <v>40</v>
      </c>
      <c r="AD22" s="661">
        <v>30</v>
      </c>
      <c r="AE22" s="661">
        <v>20</v>
      </c>
      <c r="AF22" s="661">
        <v>18</v>
      </c>
      <c r="AG22" s="661">
        <v>15</v>
      </c>
      <c r="AH22" s="661">
        <v>12</v>
      </c>
      <c r="AI22" s="661">
        <v>10</v>
      </c>
      <c r="AJ22" s="661">
        <v>8</v>
      </c>
      <c r="AK22" s="661">
        <v>6</v>
      </c>
    </row>
    <row r="23" spans="1:37" ht="18.75" customHeight="1" x14ac:dyDescent="0.25">
      <c r="A23" s="639" t="s">
        <v>164</v>
      </c>
      <c r="B23" s="807" t="str">
        <f>E7</f>
        <v/>
      </c>
      <c r="C23" s="807"/>
      <c r="D23" s="810"/>
      <c r="E23" s="810"/>
      <c r="F23" s="808"/>
      <c r="G23" s="808"/>
      <c r="H23" s="808"/>
      <c r="I23" s="808"/>
      <c r="J23" s="564"/>
      <c r="K23" s="564"/>
      <c r="L23" s="564"/>
      <c r="M23" s="643"/>
      <c r="Y23" s="661"/>
      <c r="Z23" s="661"/>
      <c r="AA23" s="661" t="s">
        <v>200</v>
      </c>
      <c r="AB23" s="661">
        <v>40</v>
      </c>
      <c r="AC23" s="661">
        <v>25</v>
      </c>
      <c r="AD23" s="661">
        <v>18</v>
      </c>
      <c r="AE23" s="661">
        <v>13</v>
      </c>
      <c r="AF23" s="661">
        <v>8</v>
      </c>
      <c r="AG23" s="661">
        <v>7</v>
      </c>
      <c r="AH23" s="661">
        <v>6</v>
      </c>
      <c r="AI23" s="661">
        <v>5</v>
      </c>
      <c r="AJ23" s="661">
        <v>4</v>
      </c>
      <c r="AK23" s="661">
        <v>3</v>
      </c>
    </row>
    <row r="24" spans="1:37" ht="18.75" customHeight="1" x14ac:dyDescent="0.25">
      <c r="A24" s="639" t="s">
        <v>165</v>
      </c>
      <c r="B24" s="807" t="str">
        <f>E9</f>
        <v/>
      </c>
      <c r="C24" s="807"/>
      <c r="D24" s="808"/>
      <c r="E24" s="808"/>
      <c r="F24" s="810"/>
      <c r="G24" s="810"/>
      <c r="H24" s="808"/>
      <c r="I24" s="808"/>
      <c r="J24" s="564"/>
      <c r="K24" s="564"/>
      <c r="L24" s="564"/>
      <c r="M24" s="643"/>
      <c r="Y24" s="661"/>
      <c r="Z24" s="661"/>
      <c r="AA24" s="661" t="s">
        <v>201</v>
      </c>
      <c r="AB24" s="661">
        <v>25</v>
      </c>
      <c r="AC24" s="661">
        <v>15</v>
      </c>
      <c r="AD24" s="661">
        <v>13</v>
      </c>
      <c r="AE24" s="661">
        <v>7</v>
      </c>
      <c r="AF24" s="661">
        <v>6</v>
      </c>
      <c r="AG24" s="661">
        <v>5</v>
      </c>
      <c r="AH24" s="661">
        <v>4</v>
      </c>
      <c r="AI24" s="661">
        <v>3</v>
      </c>
      <c r="AJ24" s="661">
        <v>2</v>
      </c>
      <c r="AK24" s="661">
        <v>1</v>
      </c>
    </row>
    <row r="25" spans="1:37" ht="18.75" customHeight="1" x14ac:dyDescent="0.25">
      <c r="A25" s="639" t="s">
        <v>166</v>
      </c>
      <c r="B25" s="807" t="str">
        <f>E11</f>
        <v/>
      </c>
      <c r="C25" s="807"/>
      <c r="D25" s="808"/>
      <c r="E25" s="808"/>
      <c r="F25" s="808"/>
      <c r="G25" s="808"/>
      <c r="H25" s="810"/>
      <c r="I25" s="810"/>
      <c r="J25" s="564"/>
      <c r="K25" s="564"/>
      <c r="L25" s="564"/>
      <c r="M25" s="643"/>
      <c r="Y25" s="661"/>
      <c r="Z25" s="661"/>
      <c r="AA25" s="661" t="s">
        <v>206</v>
      </c>
      <c r="AB25" s="661">
        <v>15</v>
      </c>
      <c r="AC25" s="661">
        <v>10</v>
      </c>
      <c r="AD25" s="661">
        <v>8</v>
      </c>
      <c r="AE25" s="661">
        <v>4</v>
      </c>
      <c r="AF25" s="661">
        <v>3</v>
      </c>
      <c r="AG25" s="661">
        <v>2</v>
      </c>
      <c r="AH25" s="661">
        <v>1</v>
      </c>
      <c r="AI25" s="661">
        <v>0</v>
      </c>
      <c r="AJ25" s="661">
        <v>0</v>
      </c>
      <c r="AK25" s="661">
        <v>0</v>
      </c>
    </row>
    <row r="26" spans="1:37" x14ac:dyDescent="0.25">
      <c r="A26" s="564"/>
      <c r="B26" s="564"/>
      <c r="C26" s="564"/>
      <c r="D26" s="564"/>
      <c r="E26" s="564"/>
      <c r="F26" s="564"/>
      <c r="G26" s="564"/>
      <c r="H26" s="564"/>
      <c r="I26" s="564"/>
      <c r="J26" s="564"/>
      <c r="K26" s="564"/>
      <c r="L26" s="564"/>
      <c r="M26" s="644"/>
      <c r="Y26" s="661"/>
      <c r="Z26" s="661"/>
      <c r="AA26" s="661" t="s">
        <v>202</v>
      </c>
      <c r="AB26" s="661">
        <v>10</v>
      </c>
      <c r="AC26" s="661">
        <v>6</v>
      </c>
      <c r="AD26" s="661">
        <v>4</v>
      </c>
      <c r="AE26" s="661">
        <v>2</v>
      </c>
      <c r="AF26" s="661">
        <v>1</v>
      </c>
      <c r="AG26" s="661">
        <v>0</v>
      </c>
      <c r="AH26" s="661">
        <v>0</v>
      </c>
      <c r="AI26" s="661">
        <v>0</v>
      </c>
      <c r="AJ26" s="661">
        <v>0</v>
      </c>
      <c r="AK26" s="661">
        <v>0</v>
      </c>
    </row>
    <row r="27" spans="1:37" ht="18.75" customHeight="1" x14ac:dyDescent="0.25">
      <c r="A27" s="564"/>
      <c r="B27" s="811"/>
      <c r="C27" s="811"/>
      <c r="D27" s="809" t="str">
        <f>E13</f>
        <v/>
      </c>
      <c r="E27" s="809"/>
      <c r="F27" s="809" t="str">
        <f>E15</f>
        <v/>
      </c>
      <c r="G27" s="809"/>
      <c r="H27" s="809" t="str">
        <f>E17</f>
        <v/>
      </c>
      <c r="I27" s="809"/>
      <c r="J27" s="809" t="str">
        <f>E19</f>
        <v/>
      </c>
      <c r="K27" s="809"/>
      <c r="L27" s="564"/>
      <c r="M27" s="644"/>
      <c r="Y27" s="661"/>
      <c r="Z27" s="661"/>
      <c r="AA27" s="661" t="s">
        <v>203</v>
      </c>
      <c r="AB27" s="661">
        <v>3</v>
      </c>
      <c r="AC27" s="661">
        <v>2</v>
      </c>
      <c r="AD27" s="661">
        <v>1</v>
      </c>
      <c r="AE27" s="661">
        <v>0</v>
      </c>
      <c r="AF27" s="661">
        <v>0</v>
      </c>
      <c r="AG27" s="661">
        <v>0</v>
      </c>
      <c r="AH27" s="661">
        <v>0</v>
      </c>
      <c r="AI27" s="661">
        <v>0</v>
      </c>
      <c r="AJ27" s="661">
        <v>0</v>
      </c>
      <c r="AK27" s="661">
        <v>0</v>
      </c>
    </row>
    <row r="28" spans="1:37" ht="18.75" customHeight="1" x14ac:dyDescent="0.25">
      <c r="A28" s="639" t="s">
        <v>171</v>
      </c>
      <c r="B28" s="807" t="str">
        <f>E13</f>
        <v/>
      </c>
      <c r="C28" s="807"/>
      <c r="D28" s="810"/>
      <c r="E28" s="810"/>
      <c r="F28" s="808"/>
      <c r="G28" s="808"/>
      <c r="H28" s="808"/>
      <c r="I28" s="808"/>
      <c r="J28" s="809"/>
      <c r="K28" s="809"/>
      <c r="L28" s="564"/>
      <c r="M28" s="643"/>
    </row>
    <row r="29" spans="1:37" ht="18.75" customHeight="1" x14ac:dyDescent="0.25">
      <c r="A29" s="639" t="s">
        <v>172</v>
      </c>
      <c r="B29" s="807" t="str">
        <f>E15</f>
        <v/>
      </c>
      <c r="C29" s="807"/>
      <c r="D29" s="808"/>
      <c r="E29" s="808"/>
      <c r="F29" s="810"/>
      <c r="G29" s="810"/>
      <c r="H29" s="808"/>
      <c r="I29" s="808"/>
      <c r="J29" s="808"/>
      <c r="K29" s="808"/>
      <c r="L29" s="564"/>
      <c r="M29" s="643"/>
    </row>
    <row r="30" spans="1:37" ht="18.75" customHeight="1" x14ac:dyDescent="0.25">
      <c r="A30" s="639" t="s">
        <v>173</v>
      </c>
      <c r="B30" s="807" t="str">
        <f>E17</f>
        <v/>
      </c>
      <c r="C30" s="807"/>
      <c r="D30" s="808"/>
      <c r="E30" s="808"/>
      <c r="F30" s="808"/>
      <c r="G30" s="808"/>
      <c r="H30" s="810"/>
      <c r="I30" s="810"/>
      <c r="J30" s="808"/>
      <c r="K30" s="808"/>
      <c r="L30" s="564"/>
      <c r="M30" s="643"/>
    </row>
    <row r="31" spans="1:37" ht="18.75" customHeight="1" x14ac:dyDescent="0.25">
      <c r="A31" s="639" t="s">
        <v>177</v>
      </c>
      <c r="B31" s="807" t="str">
        <f>E19</f>
        <v/>
      </c>
      <c r="C31" s="807"/>
      <c r="D31" s="808"/>
      <c r="E31" s="808"/>
      <c r="F31" s="808"/>
      <c r="G31" s="808"/>
      <c r="H31" s="809"/>
      <c r="I31" s="809"/>
      <c r="J31" s="810"/>
      <c r="K31" s="810"/>
      <c r="L31" s="564"/>
      <c r="M31" s="643"/>
    </row>
    <row r="32" spans="1:37" ht="18.75" customHeight="1" x14ac:dyDescent="0.25">
      <c r="A32" s="645"/>
      <c r="B32" s="646"/>
      <c r="C32" s="646"/>
      <c r="D32" s="645"/>
      <c r="E32" s="645"/>
      <c r="F32" s="645"/>
      <c r="G32" s="645"/>
      <c r="H32" s="645"/>
      <c r="I32" s="645"/>
      <c r="J32" s="564"/>
      <c r="K32" s="564"/>
      <c r="L32" s="564"/>
      <c r="M32" s="647"/>
    </row>
    <row r="33" spans="1:19" x14ac:dyDescent="0.25">
      <c r="A33" s="564"/>
      <c r="B33" s="564"/>
      <c r="C33" s="564"/>
      <c r="D33" s="564"/>
      <c r="E33" s="564"/>
      <c r="F33" s="564"/>
      <c r="G33" s="564"/>
      <c r="H33" s="564"/>
      <c r="I33" s="564"/>
      <c r="J33" s="564"/>
      <c r="K33" s="564"/>
      <c r="L33" s="564"/>
      <c r="M33" s="564"/>
    </row>
    <row r="34" spans="1:19" x14ac:dyDescent="0.25">
      <c r="A34" s="564" t="s">
        <v>129</v>
      </c>
      <c r="B34" s="564"/>
      <c r="C34" s="820" t="str">
        <f>IF(M23=1,B23,IF(M24=1,B24,IF(M25=1,B25,"")))</f>
        <v/>
      </c>
      <c r="D34" s="820"/>
      <c r="E34" s="603" t="s">
        <v>175</v>
      </c>
      <c r="F34" s="820" t="str">
        <f>IF(M28=1,B28,IF(M29=1,B29,IF(M30=1,B30,IF(M31=1,B31,""))))</f>
        <v/>
      </c>
      <c r="G34" s="820"/>
      <c r="H34" s="564"/>
      <c r="I34" s="542"/>
      <c r="J34" s="564"/>
      <c r="K34" s="564"/>
      <c r="L34" s="564"/>
      <c r="M34" s="564"/>
    </row>
    <row r="35" spans="1:19" x14ac:dyDescent="0.25">
      <c r="A35" s="564"/>
      <c r="B35" s="564"/>
      <c r="C35" s="564"/>
      <c r="D35" s="564"/>
      <c r="E35" s="564"/>
      <c r="F35" s="603"/>
      <c r="G35" s="603"/>
      <c r="H35" s="564"/>
      <c r="I35" s="564"/>
      <c r="J35" s="564"/>
      <c r="K35" s="564"/>
      <c r="L35" s="564"/>
      <c r="M35" s="564"/>
    </row>
    <row r="36" spans="1:19" x14ac:dyDescent="0.25">
      <c r="A36" s="564" t="s">
        <v>174</v>
      </c>
      <c r="B36" s="564"/>
      <c r="C36" s="820" t="str">
        <f>IF(M23=2,B23,IF(M24=2,B24,IF(M25=2,B25,"")))</f>
        <v/>
      </c>
      <c r="D36" s="820"/>
      <c r="E36" s="603" t="s">
        <v>175</v>
      </c>
      <c r="F36" s="820" t="str">
        <f>IF(M28=2,B28,IF(M29=2,B29,IF(M30=2,B30,IF(M31=2,B31,""))))</f>
        <v/>
      </c>
      <c r="G36" s="820"/>
      <c r="H36" s="564"/>
      <c r="I36" s="542"/>
      <c r="J36" s="564"/>
      <c r="K36" s="564"/>
      <c r="L36" s="564"/>
      <c r="M36" s="564"/>
    </row>
    <row r="37" spans="1:19" x14ac:dyDescent="0.25">
      <c r="A37" s="564"/>
      <c r="B37" s="564"/>
      <c r="C37" s="642"/>
      <c r="D37" s="642"/>
      <c r="E37" s="603"/>
      <c r="F37" s="642"/>
      <c r="G37" s="642"/>
      <c r="H37" s="564"/>
      <c r="I37" s="564"/>
      <c r="J37" s="564"/>
      <c r="K37" s="564"/>
      <c r="L37" s="564"/>
      <c r="M37" s="564"/>
    </row>
    <row r="38" spans="1:19" x14ac:dyDescent="0.25">
      <c r="A38" s="564" t="s">
        <v>176</v>
      </c>
      <c r="B38" s="564"/>
      <c r="C38" s="820" t="str">
        <f>IF(M23=3,B23,IF(M24=3,B24,IF(M25=3,B25,"")))</f>
        <v/>
      </c>
      <c r="D38" s="820"/>
      <c r="E38" s="603" t="s">
        <v>175</v>
      </c>
      <c r="F38" s="820" t="str">
        <f>IF(M28=3,B28,IF(M29=3,B29,IF(M30=3,B30,IF(M31=3,B31,""))))</f>
        <v/>
      </c>
      <c r="G38" s="820"/>
      <c r="H38" s="564"/>
      <c r="I38" s="542"/>
      <c r="J38" s="564"/>
      <c r="K38" s="564"/>
      <c r="L38" s="564"/>
      <c r="M38" s="564"/>
    </row>
    <row r="39" spans="1:19" x14ac:dyDescent="0.25">
      <c r="A39" s="564"/>
      <c r="B39" s="564"/>
      <c r="C39" s="564"/>
      <c r="D39" s="564"/>
      <c r="E39" s="564"/>
      <c r="F39" s="564"/>
      <c r="G39" s="564"/>
      <c r="H39" s="564"/>
      <c r="I39" s="564"/>
      <c r="J39" s="564"/>
      <c r="K39" s="564"/>
      <c r="L39" s="564"/>
      <c r="M39" s="564"/>
    </row>
    <row r="40" spans="1:19" x14ac:dyDescent="0.25">
      <c r="A40" s="564"/>
      <c r="B40" s="564"/>
      <c r="C40" s="564"/>
      <c r="D40" s="564"/>
      <c r="E40" s="564"/>
      <c r="F40" s="564"/>
      <c r="G40" s="564"/>
      <c r="H40" s="564"/>
      <c r="I40" s="564"/>
      <c r="J40" s="564"/>
      <c r="K40" s="564"/>
      <c r="L40" s="542"/>
      <c r="M40" s="564"/>
      <c r="O40" s="595"/>
      <c r="P40" s="595"/>
      <c r="Q40" s="595"/>
      <c r="R40" s="595"/>
      <c r="S40" s="595"/>
    </row>
    <row r="41" spans="1:19" x14ac:dyDescent="0.25">
      <c r="A41" s="214" t="s">
        <v>105</v>
      </c>
      <c r="B41" s="215"/>
      <c r="C41" s="456"/>
      <c r="D41" s="611" t="s">
        <v>6</v>
      </c>
      <c r="E41" s="612" t="s">
        <v>107</v>
      </c>
      <c r="F41" s="630"/>
      <c r="G41" s="611" t="s">
        <v>6</v>
      </c>
      <c r="H41" s="612" t="s">
        <v>125</v>
      </c>
      <c r="I41" s="369"/>
      <c r="J41" s="612" t="s">
        <v>126</v>
      </c>
      <c r="K41" s="368" t="s">
        <v>127</v>
      </c>
      <c r="L41" s="37"/>
      <c r="M41" s="630"/>
      <c r="O41" s="595"/>
      <c r="P41" s="605"/>
      <c r="Q41" s="605"/>
      <c r="R41" s="606"/>
      <c r="S41" s="595"/>
    </row>
    <row r="42" spans="1:19" x14ac:dyDescent="0.25">
      <c r="A42" s="575" t="s">
        <v>106</v>
      </c>
      <c r="B42" s="576"/>
      <c r="C42" s="578"/>
      <c r="D42" s="613">
        <v>1</v>
      </c>
      <c r="E42" s="805" t="e">
        <f>IF(D42&gt;$R$44,,UPPER(VLOOKUP(D42,#REF!,2)))</f>
        <v>#REF!</v>
      </c>
      <c r="F42" s="805"/>
      <c r="G42" s="624" t="s">
        <v>7</v>
      </c>
      <c r="H42" s="576"/>
      <c r="I42" s="614"/>
      <c r="J42" s="625"/>
      <c r="K42" s="570" t="s">
        <v>111</v>
      </c>
      <c r="L42" s="631"/>
      <c r="M42" s="615"/>
      <c r="O42" s="595"/>
      <c r="P42" s="607"/>
      <c r="Q42" s="607"/>
      <c r="R42" s="608"/>
      <c r="S42" s="595"/>
    </row>
    <row r="43" spans="1:19" x14ac:dyDescent="0.25">
      <c r="A43" s="579" t="s">
        <v>124</v>
      </c>
      <c r="B43" s="340"/>
      <c r="C43" s="581"/>
      <c r="D43" s="616">
        <v>2</v>
      </c>
      <c r="E43" s="806" t="e">
        <f>IF(D43&gt;$R$44,,UPPER(VLOOKUP(D43,#REF!,2)))</f>
        <v>#REF!</v>
      </c>
      <c r="F43" s="806"/>
      <c r="G43" s="626" t="s">
        <v>8</v>
      </c>
      <c r="H43" s="617"/>
      <c r="I43" s="618"/>
      <c r="J43" s="91"/>
      <c r="K43" s="628"/>
      <c r="L43" s="542"/>
      <c r="M43" s="623"/>
      <c r="O43" s="595"/>
      <c r="P43" s="608"/>
      <c r="Q43" s="609"/>
      <c r="R43" s="608"/>
      <c r="S43" s="595"/>
    </row>
    <row r="44" spans="1:19" x14ac:dyDescent="0.25">
      <c r="A44" s="384"/>
      <c r="B44" s="385"/>
      <c r="C44" s="386"/>
      <c r="D44" s="616"/>
      <c r="E44" s="620"/>
      <c r="F44" s="621"/>
      <c r="G44" s="626" t="s">
        <v>9</v>
      </c>
      <c r="H44" s="617"/>
      <c r="I44" s="618"/>
      <c r="J44" s="91"/>
      <c r="K44" s="570" t="s">
        <v>112</v>
      </c>
      <c r="L44" s="631"/>
      <c r="M44" s="615"/>
      <c r="O44" s="595"/>
      <c r="P44" s="607"/>
      <c r="Q44" s="607"/>
      <c r="R44" s="610" t="e">
        <f>MIN(4,#REF!)</f>
        <v>#REF!</v>
      </c>
      <c r="S44" s="595"/>
    </row>
    <row r="45" spans="1:19" x14ac:dyDescent="0.25">
      <c r="A45" s="243"/>
      <c r="B45" s="448"/>
      <c r="C45" s="244"/>
      <c r="D45" s="616"/>
      <c r="E45" s="620"/>
      <c r="F45" s="621"/>
      <c r="G45" s="626" t="s">
        <v>10</v>
      </c>
      <c r="H45" s="617"/>
      <c r="I45" s="618"/>
      <c r="J45" s="91"/>
      <c r="K45" s="629"/>
      <c r="L45" s="621"/>
      <c r="M45" s="619"/>
      <c r="O45" s="595"/>
      <c r="P45" s="608"/>
      <c r="Q45" s="609"/>
      <c r="R45" s="608"/>
      <c r="S45" s="595"/>
    </row>
    <row r="46" spans="1:19" x14ac:dyDescent="0.25">
      <c r="A46" s="371"/>
      <c r="B46" s="387"/>
      <c r="C46" s="455"/>
      <c r="D46" s="616"/>
      <c r="E46" s="620"/>
      <c r="F46" s="621"/>
      <c r="G46" s="626" t="s">
        <v>11</v>
      </c>
      <c r="H46" s="617"/>
      <c r="I46" s="618"/>
      <c r="J46" s="91"/>
      <c r="K46" s="579"/>
      <c r="L46" s="542"/>
      <c r="M46" s="623"/>
      <c r="O46" s="595"/>
      <c r="P46" s="608"/>
      <c r="Q46" s="609"/>
      <c r="R46" s="608"/>
      <c r="S46" s="595"/>
    </row>
    <row r="47" spans="1:19" x14ac:dyDescent="0.25">
      <c r="A47" s="372"/>
      <c r="B47" s="393"/>
      <c r="C47" s="244"/>
      <c r="D47" s="616"/>
      <c r="E47" s="620"/>
      <c r="F47" s="621"/>
      <c r="G47" s="626" t="s">
        <v>12</v>
      </c>
      <c r="H47" s="617"/>
      <c r="I47" s="618"/>
      <c r="J47" s="91"/>
      <c r="K47" s="570" t="s">
        <v>92</v>
      </c>
      <c r="L47" s="631"/>
      <c r="M47" s="615"/>
      <c r="O47" s="595"/>
      <c r="P47" s="607"/>
      <c r="Q47" s="607"/>
      <c r="R47" s="608"/>
      <c r="S47" s="595"/>
    </row>
    <row r="48" spans="1:19" x14ac:dyDescent="0.25">
      <c r="A48" s="372"/>
      <c r="B48" s="393"/>
      <c r="C48" s="382"/>
      <c r="D48" s="616"/>
      <c r="E48" s="620"/>
      <c r="F48" s="621"/>
      <c r="G48" s="626" t="s">
        <v>13</v>
      </c>
      <c r="H48" s="617"/>
      <c r="I48" s="618"/>
      <c r="J48" s="91"/>
      <c r="K48" s="629"/>
      <c r="L48" s="621"/>
      <c r="M48" s="619"/>
      <c r="O48" s="595"/>
      <c r="P48" s="608"/>
      <c r="Q48" s="609"/>
      <c r="R48" s="608"/>
      <c r="S48" s="595"/>
    </row>
    <row r="49" spans="1:19" x14ac:dyDescent="0.25">
      <c r="A49" s="373"/>
      <c r="B49" s="370"/>
      <c r="C49" s="383"/>
      <c r="D49" s="622"/>
      <c r="E49" s="246"/>
      <c r="F49" s="542"/>
      <c r="G49" s="627" t="s">
        <v>14</v>
      </c>
      <c r="H49" s="340"/>
      <c r="I49" s="572"/>
      <c r="J49" s="248"/>
      <c r="K49" s="579" t="str">
        <f>L4</f>
        <v>Lakatosné Klopcsik Diana</v>
      </c>
      <c r="L49" s="542"/>
      <c r="M49" s="623"/>
      <c r="O49" s="595"/>
      <c r="P49" s="608"/>
      <c r="Q49" s="609"/>
      <c r="R49" s="610"/>
      <c r="S49" s="595"/>
    </row>
    <row r="50" spans="1:19" x14ac:dyDescent="0.25">
      <c r="O50" s="595"/>
      <c r="P50" s="595"/>
      <c r="Q50" s="595"/>
      <c r="R50" s="595"/>
      <c r="S50" s="595"/>
    </row>
    <row r="51" spans="1:19" x14ac:dyDescent="0.25">
      <c r="O51" s="595"/>
      <c r="P51" s="595"/>
      <c r="Q51" s="595"/>
      <c r="R51" s="595"/>
      <c r="S51" s="595"/>
    </row>
  </sheetData>
  <mergeCells count="51">
    <mergeCell ref="A1:F1"/>
    <mergeCell ref="A4:C4"/>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7:C27"/>
    <mergeCell ref="D27:E27"/>
    <mergeCell ref="F27:G27"/>
    <mergeCell ref="H27:I27"/>
    <mergeCell ref="J27:K27"/>
    <mergeCell ref="B28:C28"/>
    <mergeCell ref="D28:E28"/>
    <mergeCell ref="F28:G28"/>
    <mergeCell ref="H28:I28"/>
    <mergeCell ref="J28:K28"/>
    <mergeCell ref="B29:C29"/>
    <mergeCell ref="D29:E29"/>
    <mergeCell ref="F29:G29"/>
    <mergeCell ref="H29:I29"/>
    <mergeCell ref="J29:K29"/>
    <mergeCell ref="B30:C30"/>
    <mergeCell ref="D30:E30"/>
    <mergeCell ref="F30:G30"/>
    <mergeCell ref="H30:I30"/>
    <mergeCell ref="J30:K30"/>
    <mergeCell ref="B31:C31"/>
    <mergeCell ref="D31:E31"/>
    <mergeCell ref="F31:G31"/>
    <mergeCell ref="H31:I31"/>
    <mergeCell ref="J31:K31"/>
    <mergeCell ref="C34:D34"/>
    <mergeCell ref="F34:G34"/>
    <mergeCell ref="C36:D36"/>
    <mergeCell ref="F36:G36"/>
    <mergeCell ref="C38:D38"/>
    <mergeCell ref="F38:G38"/>
    <mergeCell ref="E42:F42"/>
    <mergeCell ref="E43:F43"/>
  </mergeCells>
  <conditionalFormatting sqref="R49 R44">
    <cfRule type="expression" dxfId="470" priority="2" stopIfTrue="1">
      <formula>$O$1="CU"</formula>
    </cfRule>
  </conditionalFormatting>
  <conditionalFormatting sqref="E7 E9 E11 E13 E15 E17 E19">
    <cfRule type="cellIs" dxfId="469" priority="1" stopIfTrue="1" operator="equal">
      <formula>"Bye"</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76DD39-B13F-403C-A9A4-B67092D586B8}">
  <sheetPr codeName="Munka27">
    <tabColor indexed="11"/>
  </sheetPr>
  <dimension ref="A1:AK51"/>
  <sheetViews>
    <sheetView workbookViewId="0">
      <selection activeCell="B7" sqref="B7"/>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6" width="5.33203125" customWidth="1"/>
    <col min="17" max="17" width="11.5546875" customWidth="1"/>
    <col min="25" max="25" width="10.33203125" hidden="1" customWidth="1"/>
    <col min="26" max="37" width="9.109375" hidden="1" customWidth="1"/>
  </cols>
  <sheetData>
    <row r="1" spans="1:37" ht="24.6" x14ac:dyDescent="0.25">
      <c r="A1" s="814" t="str">
        <f>Altalanos!$A$6</f>
        <v xml:space="preserve">Diákolimpia Tolna megye - Paks </v>
      </c>
      <c r="B1" s="814"/>
      <c r="C1" s="814"/>
      <c r="D1" s="814"/>
      <c r="E1" s="814"/>
      <c r="F1" s="814"/>
      <c r="G1" s="513"/>
      <c r="H1" s="516" t="s">
        <v>123</v>
      </c>
      <c r="I1" s="514"/>
      <c r="J1" s="515"/>
      <c r="L1" s="517"/>
      <c r="M1" s="591"/>
      <c r="N1" s="593"/>
      <c r="O1" s="593" t="s">
        <v>71</v>
      </c>
      <c r="P1" s="593"/>
      <c r="Q1" s="594"/>
      <c r="R1" s="593"/>
      <c r="S1" s="595"/>
      <c r="AB1" s="674" t="e">
        <f>IF(Y5=1,CONCATENATE(VLOOKUP(Y3,AA16:AH27,2)),CONCATENATE(VLOOKUP(Y3,AA2:AK13,2)))</f>
        <v>#N/A</v>
      </c>
      <c r="AC1" s="674" t="e">
        <f>IF(Y5=1,CONCATENATE(VLOOKUP(Y3,AA16:AK27,3)),CONCATENATE(VLOOKUP(Y3,AA2:AK13,3)))</f>
        <v>#N/A</v>
      </c>
      <c r="AD1" s="674" t="e">
        <f>IF(Y5=1,CONCATENATE(VLOOKUP(Y3,AA16:AK27,4)),CONCATENATE(VLOOKUP(Y3,AA2:AK13,4)))</f>
        <v>#N/A</v>
      </c>
      <c r="AE1" s="674" t="e">
        <f>IF(Y5=1,CONCATENATE(VLOOKUP(Y3,AA16:AK27,5)),CONCATENATE(VLOOKUP(Y3,AA2:AK13,5)))</f>
        <v>#N/A</v>
      </c>
      <c r="AF1" s="674" t="e">
        <f>IF(Y5=1,CONCATENATE(VLOOKUP(Y3,AA16:AK27,6)),CONCATENATE(VLOOKUP(Y3,AA2:AK13,6)))</f>
        <v>#N/A</v>
      </c>
      <c r="AG1" s="674" t="e">
        <f>IF(Y5=1,CONCATENATE(VLOOKUP(Y3,AA16:AK27,7)),CONCATENATE(VLOOKUP(Y3,AA2:AK13,7)))</f>
        <v>#N/A</v>
      </c>
      <c r="AH1" s="674" t="e">
        <f>IF(Y5=1,CONCATENATE(VLOOKUP(Y3,AA16:AK27,8)),CONCATENATE(VLOOKUP(Y3,AA2:AK13,8)))</f>
        <v>#N/A</v>
      </c>
      <c r="AI1" s="674" t="e">
        <f>IF(Y5=1,CONCATENATE(VLOOKUP(Y3,AA16:AK27,9)),CONCATENATE(VLOOKUP(Y3,AA2:AK13,9)))</f>
        <v>#N/A</v>
      </c>
      <c r="AJ1" s="674" t="e">
        <f>IF(Y5=1,CONCATENATE(VLOOKUP(Y3,AA16:AK27,10)),CONCATENATE(VLOOKUP(Y3,AA2:AK13,10)))</f>
        <v>#N/A</v>
      </c>
      <c r="AK1" s="674" t="e">
        <f>IF(Y5=1,CONCATENATE(VLOOKUP(Y3,AA16:AK27,11)),CONCATENATE(VLOOKUP(Y3,AA2:AK13,11)))</f>
        <v>#N/A</v>
      </c>
    </row>
    <row r="2" spans="1:37" x14ac:dyDescent="0.25">
      <c r="A2" s="519" t="s">
        <v>122</v>
      </c>
      <c r="B2" s="520"/>
      <c r="C2" s="520"/>
      <c r="D2" s="520"/>
      <c r="E2" s="791">
        <f>Altalanos!$C$8</f>
        <v>0</v>
      </c>
      <c r="F2" s="520"/>
      <c r="G2" s="521"/>
      <c r="H2" s="522"/>
      <c r="I2" s="522"/>
      <c r="J2" s="523"/>
      <c r="K2" s="517"/>
      <c r="L2" s="517"/>
      <c r="M2" s="592"/>
      <c r="N2" s="596"/>
      <c r="O2" s="597"/>
      <c r="P2" s="596"/>
      <c r="Q2" s="597"/>
      <c r="R2" s="596"/>
      <c r="S2" s="595"/>
      <c r="Y2" s="662"/>
      <c r="Z2" s="661"/>
      <c r="AA2" s="661" t="s">
        <v>164</v>
      </c>
      <c r="AB2" s="672">
        <v>150</v>
      </c>
      <c r="AC2" s="672">
        <v>120</v>
      </c>
      <c r="AD2" s="672">
        <v>100</v>
      </c>
      <c r="AE2" s="672">
        <v>80</v>
      </c>
      <c r="AF2" s="672">
        <v>70</v>
      </c>
      <c r="AG2" s="672">
        <v>60</v>
      </c>
      <c r="AH2" s="672">
        <v>55</v>
      </c>
      <c r="AI2" s="672">
        <v>50</v>
      </c>
      <c r="AJ2" s="672">
        <v>45</v>
      </c>
      <c r="AK2" s="672">
        <v>40</v>
      </c>
    </row>
    <row r="3" spans="1:37" x14ac:dyDescent="0.25">
      <c r="A3" s="55" t="s">
        <v>82</v>
      </c>
      <c r="B3" s="55"/>
      <c r="C3" s="55"/>
      <c r="D3" s="55"/>
      <c r="E3" s="55" t="s">
        <v>79</v>
      </c>
      <c r="F3" s="55"/>
      <c r="G3" s="55"/>
      <c r="H3" s="55" t="s">
        <v>87</v>
      </c>
      <c r="I3" s="55"/>
      <c r="J3" s="144"/>
      <c r="K3" s="55"/>
      <c r="L3" s="56" t="s">
        <v>88</v>
      </c>
      <c r="M3" s="55"/>
      <c r="N3" s="599"/>
      <c r="O3" s="598"/>
      <c r="P3" s="599"/>
      <c r="Q3" s="649" t="s">
        <v>178</v>
      </c>
      <c r="R3" s="650" t="s">
        <v>184</v>
      </c>
      <c r="S3" s="650" t="s">
        <v>179</v>
      </c>
      <c r="Y3" s="661">
        <f>IF(H4="OB","A",IF(H4="IX","W",H4))</f>
        <v>0</v>
      </c>
      <c r="Z3" s="661"/>
      <c r="AA3" s="661" t="s">
        <v>194</v>
      </c>
      <c r="AB3" s="672">
        <v>120</v>
      </c>
      <c r="AC3" s="672">
        <v>90</v>
      </c>
      <c r="AD3" s="672">
        <v>65</v>
      </c>
      <c r="AE3" s="672">
        <v>55</v>
      </c>
      <c r="AF3" s="672">
        <v>50</v>
      </c>
      <c r="AG3" s="672">
        <v>45</v>
      </c>
      <c r="AH3" s="672">
        <v>40</v>
      </c>
      <c r="AI3" s="672">
        <v>35</v>
      </c>
      <c r="AJ3" s="672">
        <v>25</v>
      </c>
      <c r="AK3" s="672">
        <v>20</v>
      </c>
    </row>
    <row r="4" spans="1:37" ht="13.8" thickBot="1" x14ac:dyDescent="0.3">
      <c r="A4" s="815" t="str">
        <f>Altalanos!$A$10</f>
        <v>2025.04.28-29</v>
      </c>
      <c r="B4" s="815"/>
      <c r="C4" s="815"/>
      <c r="D4" s="524"/>
      <c r="E4" s="525" t="str">
        <f>Altalanos!$C$10</f>
        <v>Paks</v>
      </c>
      <c r="F4" s="525"/>
      <c r="G4" s="525"/>
      <c r="H4" s="528"/>
      <c r="I4" s="525"/>
      <c r="J4" s="527"/>
      <c r="K4" s="528"/>
      <c r="L4" s="530" t="str">
        <f>Altalanos!$E$10</f>
        <v>Lakatosné Klopcsik Diana</v>
      </c>
      <c r="M4" s="528"/>
      <c r="N4" s="601"/>
      <c r="O4" s="602"/>
      <c r="P4" s="601"/>
      <c r="Q4" s="651" t="s">
        <v>185</v>
      </c>
      <c r="R4" s="652" t="s">
        <v>180</v>
      </c>
      <c r="S4" s="652" t="s">
        <v>181</v>
      </c>
      <c r="Y4" s="661"/>
      <c r="Z4" s="661"/>
      <c r="AA4" s="661" t="s">
        <v>195</v>
      </c>
      <c r="AB4" s="672">
        <v>90</v>
      </c>
      <c r="AC4" s="672">
        <v>60</v>
      </c>
      <c r="AD4" s="672">
        <v>45</v>
      </c>
      <c r="AE4" s="672">
        <v>34</v>
      </c>
      <c r="AF4" s="672">
        <v>27</v>
      </c>
      <c r="AG4" s="672">
        <v>22</v>
      </c>
      <c r="AH4" s="672">
        <v>18</v>
      </c>
      <c r="AI4" s="672">
        <v>15</v>
      </c>
      <c r="AJ4" s="672">
        <v>12</v>
      </c>
      <c r="AK4" s="672">
        <v>9</v>
      </c>
    </row>
    <row r="5" spans="1:37" x14ac:dyDescent="0.25">
      <c r="A5" s="37"/>
      <c r="B5" s="37" t="s">
        <v>118</v>
      </c>
      <c r="C5" s="587" t="s">
        <v>162</v>
      </c>
      <c r="D5" s="37" t="s">
        <v>105</v>
      </c>
      <c r="E5" s="37" t="s">
        <v>167</v>
      </c>
      <c r="F5" s="37"/>
      <c r="G5" s="37" t="s">
        <v>86</v>
      </c>
      <c r="H5" s="37"/>
      <c r="I5" s="37" t="s">
        <v>90</v>
      </c>
      <c r="J5" s="37"/>
      <c r="K5" s="633" t="s">
        <v>168</v>
      </c>
      <c r="L5" s="633" t="s">
        <v>169</v>
      </c>
      <c r="M5" s="633" t="s">
        <v>170</v>
      </c>
      <c r="N5" s="595"/>
      <c r="O5" s="595"/>
      <c r="P5" s="595"/>
      <c r="Q5" s="653" t="s">
        <v>186</v>
      </c>
      <c r="R5" s="654" t="s">
        <v>182</v>
      </c>
      <c r="S5" s="654" t="s">
        <v>183</v>
      </c>
      <c r="Y5" s="661">
        <f>IF(OR(Altalanos!$A$8="F1",Altalanos!$A$8="F2",Altalanos!$A$8="N1",Altalanos!$A$8="N2"),1,2)</f>
        <v>2</v>
      </c>
      <c r="Z5" s="661"/>
      <c r="AA5" s="661" t="s">
        <v>196</v>
      </c>
      <c r="AB5" s="672">
        <v>60</v>
      </c>
      <c r="AC5" s="672">
        <v>40</v>
      </c>
      <c r="AD5" s="672">
        <v>30</v>
      </c>
      <c r="AE5" s="672">
        <v>20</v>
      </c>
      <c r="AF5" s="672">
        <v>18</v>
      </c>
      <c r="AG5" s="672">
        <v>15</v>
      </c>
      <c r="AH5" s="672">
        <v>12</v>
      </c>
      <c r="AI5" s="672">
        <v>10</v>
      </c>
      <c r="AJ5" s="672">
        <v>8</v>
      </c>
      <c r="AK5" s="672">
        <v>6</v>
      </c>
    </row>
    <row r="6" spans="1:37" x14ac:dyDescent="0.25">
      <c r="A6" s="564"/>
      <c r="B6" s="564"/>
      <c r="C6" s="632"/>
      <c r="D6" s="564"/>
      <c r="E6" s="564"/>
      <c r="F6" s="564"/>
      <c r="G6" s="564"/>
      <c r="H6" s="564"/>
      <c r="I6" s="564"/>
      <c r="J6" s="564"/>
      <c r="K6" s="564"/>
      <c r="L6" s="564"/>
      <c r="M6" s="564"/>
      <c r="N6" s="595"/>
      <c r="O6" s="595"/>
      <c r="P6" s="595"/>
      <c r="Q6" s="595"/>
      <c r="R6" s="595"/>
      <c r="S6" s="595"/>
      <c r="Y6" s="661"/>
      <c r="Z6" s="661"/>
      <c r="AA6" s="661" t="s">
        <v>197</v>
      </c>
      <c r="AB6" s="672">
        <v>40</v>
      </c>
      <c r="AC6" s="672">
        <v>25</v>
      </c>
      <c r="AD6" s="672">
        <v>18</v>
      </c>
      <c r="AE6" s="672">
        <v>13</v>
      </c>
      <c r="AF6" s="672">
        <v>10</v>
      </c>
      <c r="AG6" s="672">
        <v>8</v>
      </c>
      <c r="AH6" s="672">
        <v>6</v>
      </c>
      <c r="AI6" s="672">
        <v>5</v>
      </c>
      <c r="AJ6" s="672">
        <v>4</v>
      </c>
      <c r="AK6" s="672">
        <v>3</v>
      </c>
    </row>
    <row r="7" spans="1:37" x14ac:dyDescent="0.25">
      <c r="A7" s="640" t="s">
        <v>164</v>
      </c>
      <c r="B7" s="655"/>
      <c r="C7" s="589" t="str">
        <f>IF($B7="","",VLOOKUP($B7,#REF!,5))</f>
        <v/>
      </c>
      <c r="D7" s="589" t="str">
        <f>IF($B7="","",VLOOKUP($B7,#REF!,15))</f>
        <v/>
      </c>
      <c r="E7" s="585" t="str">
        <f>UPPER(IF($B7="","",VLOOKUP($B7,#REF!,2)))</f>
        <v/>
      </c>
      <c r="F7" s="588"/>
      <c r="G7" s="585" t="str">
        <f>IF($B7="","",VLOOKUP($B7,#REF!,3))</f>
        <v/>
      </c>
      <c r="H7" s="588"/>
      <c r="I7" s="585" t="str">
        <f>IF($B7="","",VLOOKUP($B7,#REF!,4))</f>
        <v/>
      </c>
      <c r="J7" s="564"/>
      <c r="K7" s="675"/>
      <c r="L7" s="663" t="str">
        <f>IF(K7="","",CONCATENATE(VLOOKUP($Y$3,$AB$1:$AK$1,K7)," pont"))</f>
        <v/>
      </c>
      <c r="M7" s="676"/>
      <c r="N7" s="595"/>
      <c r="O7" s="595"/>
      <c r="P7" s="595"/>
      <c r="Q7" s="649" t="s">
        <v>178</v>
      </c>
      <c r="R7" s="774" t="s">
        <v>218</v>
      </c>
      <c r="S7" s="774" t="s">
        <v>220</v>
      </c>
      <c r="Y7" s="661"/>
      <c r="Z7" s="661"/>
      <c r="AA7" s="661" t="s">
        <v>198</v>
      </c>
      <c r="AB7" s="672">
        <v>25</v>
      </c>
      <c r="AC7" s="672">
        <v>15</v>
      </c>
      <c r="AD7" s="672">
        <v>13</v>
      </c>
      <c r="AE7" s="672">
        <v>8</v>
      </c>
      <c r="AF7" s="672">
        <v>6</v>
      </c>
      <c r="AG7" s="672">
        <v>4</v>
      </c>
      <c r="AH7" s="672">
        <v>3</v>
      </c>
      <c r="AI7" s="672">
        <v>2</v>
      </c>
      <c r="AJ7" s="672">
        <v>1</v>
      </c>
      <c r="AK7" s="672">
        <v>0</v>
      </c>
    </row>
    <row r="8" spans="1:37" x14ac:dyDescent="0.25">
      <c r="A8" s="603"/>
      <c r="B8" s="656"/>
      <c r="C8" s="604"/>
      <c r="D8" s="604"/>
      <c r="E8" s="604"/>
      <c r="F8" s="604"/>
      <c r="G8" s="604"/>
      <c r="H8" s="604"/>
      <c r="I8" s="604"/>
      <c r="J8" s="564"/>
      <c r="K8" s="603"/>
      <c r="L8" s="603"/>
      <c r="M8" s="677"/>
      <c r="N8" s="595"/>
      <c r="O8" s="595"/>
      <c r="P8" s="595"/>
      <c r="Q8" s="651" t="s">
        <v>185</v>
      </c>
      <c r="R8" s="775" t="s">
        <v>219</v>
      </c>
      <c r="S8" s="775" t="s">
        <v>221</v>
      </c>
      <c r="Y8" s="661"/>
      <c r="Z8" s="661"/>
      <c r="AA8" s="661" t="s">
        <v>199</v>
      </c>
      <c r="AB8" s="672">
        <v>15</v>
      </c>
      <c r="AC8" s="672">
        <v>10</v>
      </c>
      <c r="AD8" s="672">
        <v>7</v>
      </c>
      <c r="AE8" s="672">
        <v>5</v>
      </c>
      <c r="AF8" s="672">
        <v>4</v>
      </c>
      <c r="AG8" s="672">
        <v>3</v>
      </c>
      <c r="AH8" s="672">
        <v>2</v>
      </c>
      <c r="AI8" s="672">
        <v>1</v>
      </c>
      <c r="AJ8" s="672">
        <v>0</v>
      </c>
      <c r="AK8" s="672">
        <v>0</v>
      </c>
    </row>
    <row r="9" spans="1:37" x14ac:dyDescent="0.25">
      <c r="A9" s="603" t="s">
        <v>165</v>
      </c>
      <c r="B9" s="657"/>
      <c r="C9" s="589" t="str">
        <f>IF($B9="","",VLOOKUP($B9,#REF!,5))</f>
        <v/>
      </c>
      <c r="D9" s="589" t="str">
        <f>IF($B9="","",VLOOKUP($B9,#REF!,15))</f>
        <v/>
      </c>
      <c r="E9" s="584" t="str">
        <f>UPPER(IF($B9="","",VLOOKUP($B9,#REF!,2)))</f>
        <v/>
      </c>
      <c r="F9" s="590"/>
      <c r="G9" s="584" t="str">
        <f>IF($B9="","",VLOOKUP($B9,#REF!,3))</f>
        <v/>
      </c>
      <c r="H9" s="590"/>
      <c r="I9" s="584" t="str">
        <f>IF($B9="","",VLOOKUP($B9,#REF!,4))</f>
        <v/>
      </c>
      <c r="J9" s="564"/>
      <c r="K9" s="675"/>
      <c r="L9" s="663" t="str">
        <f>IF(K9="","",CONCATENATE(VLOOKUP($Y$3,$AB$1:$AK$1,K9)," pont"))</f>
        <v/>
      </c>
      <c r="M9" s="676"/>
      <c r="N9" s="595"/>
      <c r="O9" s="595"/>
      <c r="P9" s="595"/>
      <c r="Q9" s="653" t="s">
        <v>186</v>
      </c>
      <c r="R9" s="776" t="s">
        <v>190</v>
      </c>
      <c r="S9" s="776" t="s">
        <v>222</v>
      </c>
      <c r="Y9" s="661"/>
      <c r="Z9" s="661"/>
      <c r="AA9" s="661" t="s">
        <v>200</v>
      </c>
      <c r="AB9" s="672">
        <v>10</v>
      </c>
      <c r="AC9" s="672">
        <v>6</v>
      </c>
      <c r="AD9" s="672">
        <v>4</v>
      </c>
      <c r="AE9" s="672">
        <v>2</v>
      </c>
      <c r="AF9" s="672">
        <v>1</v>
      </c>
      <c r="AG9" s="672">
        <v>0</v>
      </c>
      <c r="AH9" s="672">
        <v>0</v>
      </c>
      <c r="AI9" s="672">
        <v>0</v>
      </c>
      <c r="AJ9" s="672">
        <v>0</v>
      </c>
      <c r="AK9" s="672">
        <v>0</v>
      </c>
    </row>
    <row r="10" spans="1:37" x14ac:dyDescent="0.25">
      <c r="A10" s="603"/>
      <c r="B10" s="656"/>
      <c r="C10" s="604"/>
      <c r="D10" s="604"/>
      <c r="E10" s="604"/>
      <c r="F10" s="604"/>
      <c r="G10" s="604"/>
      <c r="H10" s="604"/>
      <c r="I10" s="604"/>
      <c r="J10" s="564"/>
      <c r="K10" s="603"/>
      <c r="L10" s="603"/>
      <c r="M10" s="677"/>
      <c r="N10" s="595"/>
      <c r="O10" s="595"/>
      <c r="P10" s="595"/>
      <c r="Q10" s="595"/>
      <c r="R10" s="595"/>
      <c r="S10" s="595"/>
      <c r="Y10" s="661"/>
      <c r="Z10" s="661"/>
      <c r="AA10" s="661" t="s">
        <v>201</v>
      </c>
      <c r="AB10" s="672">
        <v>6</v>
      </c>
      <c r="AC10" s="672">
        <v>3</v>
      </c>
      <c r="AD10" s="672">
        <v>2</v>
      </c>
      <c r="AE10" s="672">
        <v>1</v>
      </c>
      <c r="AF10" s="672">
        <v>0</v>
      </c>
      <c r="AG10" s="672">
        <v>0</v>
      </c>
      <c r="AH10" s="672">
        <v>0</v>
      </c>
      <c r="AI10" s="672">
        <v>0</v>
      </c>
      <c r="AJ10" s="672">
        <v>0</v>
      </c>
      <c r="AK10" s="672">
        <v>0</v>
      </c>
    </row>
    <row r="11" spans="1:37" x14ac:dyDescent="0.25">
      <c r="A11" s="603" t="s">
        <v>166</v>
      </c>
      <c r="B11" s="657"/>
      <c r="C11" s="589" t="str">
        <f>IF($B11="","",VLOOKUP($B11,#REF!,5))</f>
        <v/>
      </c>
      <c r="D11" s="589" t="str">
        <f>IF($B11="","",VLOOKUP($B11,#REF!,15))</f>
        <v/>
      </c>
      <c r="E11" s="584" t="str">
        <f>UPPER(IF($B11="","",VLOOKUP($B11,#REF!,2)))</f>
        <v/>
      </c>
      <c r="F11" s="590"/>
      <c r="G11" s="584" t="str">
        <f>IF($B11="","",VLOOKUP($B11,#REF!,3))</f>
        <v/>
      </c>
      <c r="H11" s="590"/>
      <c r="I11" s="584" t="str">
        <f>IF($B11="","",VLOOKUP($B11,#REF!,4))</f>
        <v/>
      </c>
      <c r="J11" s="564"/>
      <c r="K11" s="675"/>
      <c r="L11" s="663" t="str">
        <f>IF(K11="","",CONCATENATE(VLOOKUP($Y$3,$AB$1:$AK$1,K11)," pont"))</f>
        <v/>
      </c>
      <c r="M11" s="676"/>
      <c r="N11" s="595"/>
      <c r="O11" s="595"/>
      <c r="P11" s="595"/>
      <c r="Q11" s="595"/>
      <c r="R11" s="595"/>
      <c r="S11" s="595"/>
      <c r="Y11" s="661"/>
      <c r="Z11" s="661"/>
      <c r="AA11" s="661" t="s">
        <v>206</v>
      </c>
      <c r="AB11" s="672">
        <v>3</v>
      </c>
      <c r="AC11" s="672">
        <v>2</v>
      </c>
      <c r="AD11" s="672">
        <v>1</v>
      </c>
      <c r="AE11" s="672">
        <v>0</v>
      </c>
      <c r="AF11" s="672">
        <v>0</v>
      </c>
      <c r="AG11" s="672">
        <v>0</v>
      </c>
      <c r="AH11" s="672">
        <v>0</v>
      </c>
      <c r="AI11" s="672">
        <v>0</v>
      </c>
      <c r="AJ11" s="672">
        <v>0</v>
      </c>
      <c r="AK11" s="672">
        <v>0</v>
      </c>
    </row>
    <row r="12" spans="1:37" x14ac:dyDescent="0.25">
      <c r="A12" s="564"/>
      <c r="B12" s="640"/>
      <c r="C12" s="632"/>
      <c r="D12" s="564"/>
      <c r="E12" s="564"/>
      <c r="F12" s="564"/>
      <c r="G12" s="564"/>
      <c r="H12" s="564"/>
      <c r="I12" s="564"/>
      <c r="J12" s="564"/>
      <c r="K12" s="632"/>
      <c r="L12" s="632"/>
      <c r="M12" s="678"/>
      <c r="Y12" s="661"/>
      <c r="Z12" s="661"/>
      <c r="AA12" s="661" t="s">
        <v>202</v>
      </c>
      <c r="AB12" s="673">
        <v>0</v>
      </c>
      <c r="AC12" s="673">
        <v>0</v>
      </c>
      <c r="AD12" s="673">
        <v>0</v>
      </c>
      <c r="AE12" s="673">
        <v>0</v>
      </c>
      <c r="AF12" s="673">
        <v>0</v>
      </c>
      <c r="AG12" s="673">
        <v>0</v>
      </c>
      <c r="AH12" s="673">
        <v>0</v>
      </c>
      <c r="AI12" s="673">
        <v>0</v>
      </c>
      <c r="AJ12" s="673">
        <v>0</v>
      </c>
      <c r="AK12" s="673">
        <v>0</v>
      </c>
    </row>
    <row r="13" spans="1:37" x14ac:dyDescent="0.25">
      <c r="A13" s="640" t="s">
        <v>171</v>
      </c>
      <c r="B13" s="655"/>
      <c r="C13" s="589" t="str">
        <f>IF($B13="","",VLOOKUP($B13,#REF!,5))</f>
        <v/>
      </c>
      <c r="D13" s="589" t="str">
        <f>IF($B13="","",VLOOKUP($B13,#REF!,15))</f>
        <v/>
      </c>
      <c r="E13" s="585" t="str">
        <f>UPPER(IF($B13="","",VLOOKUP($B13,#REF!,2)))</f>
        <v/>
      </c>
      <c r="F13" s="588"/>
      <c r="G13" s="585" t="str">
        <f>IF($B13="","",VLOOKUP($B13,#REF!,3))</f>
        <v/>
      </c>
      <c r="H13" s="588"/>
      <c r="I13" s="585" t="str">
        <f>IF($B13="","",VLOOKUP($B13,#REF!,4))</f>
        <v/>
      </c>
      <c r="J13" s="564"/>
      <c r="K13" s="675"/>
      <c r="L13" s="663" t="str">
        <f>IF(K13="","",CONCATENATE(VLOOKUP($Y$3,$AB$1:$AK$1,K13)," pont"))</f>
        <v/>
      </c>
      <c r="M13" s="676"/>
      <c r="Y13" s="661"/>
      <c r="Z13" s="661"/>
      <c r="AA13" s="661" t="s">
        <v>203</v>
      </c>
      <c r="AB13" s="673">
        <v>0</v>
      </c>
      <c r="AC13" s="673">
        <v>0</v>
      </c>
      <c r="AD13" s="673">
        <v>0</v>
      </c>
      <c r="AE13" s="673">
        <v>0</v>
      </c>
      <c r="AF13" s="673">
        <v>0</v>
      </c>
      <c r="AG13" s="673">
        <v>0</v>
      </c>
      <c r="AH13" s="673">
        <v>0</v>
      </c>
      <c r="AI13" s="673">
        <v>0</v>
      </c>
      <c r="AJ13" s="673">
        <v>0</v>
      </c>
      <c r="AK13" s="673">
        <v>0</v>
      </c>
    </row>
    <row r="14" spans="1:37" x14ac:dyDescent="0.25">
      <c r="A14" s="603"/>
      <c r="B14" s="656"/>
      <c r="C14" s="604"/>
      <c r="D14" s="604"/>
      <c r="E14" s="604"/>
      <c r="F14" s="604"/>
      <c r="G14" s="604"/>
      <c r="H14" s="604"/>
      <c r="I14" s="604"/>
      <c r="J14" s="564"/>
      <c r="K14" s="603"/>
      <c r="L14" s="603"/>
      <c r="M14" s="677"/>
      <c r="Y14" s="661"/>
      <c r="Z14" s="661"/>
      <c r="AA14" s="661"/>
      <c r="AB14" s="661"/>
      <c r="AC14" s="661"/>
      <c r="AD14" s="661"/>
      <c r="AE14" s="661"/>
      <c r="AF14" s="661"/>
      <c r="AG14" s="661"/>
      <c r="AH14" s="661"/>
      <c r="AI14" s="661"/>
      <c r="AJ14" s="661"/>
      <c r="AK14" s="661"/>
    </row>
    <row r="15" spans="1:37" x14ac:dyDescent="0.25">
      <c r="A15" s="603" t="s">
        <v>172</v>
      </c>
      <c r="B15" s="657"/>
      <c r="C15" s="589" t="str">
        <f>IF($B15="","",VLOOKUP($B15,#REF!,5))</f>
        <v/>
      </c>
      <c r="D15" s="589" t="str">
        <f>IF($B15="","",VLOOKUP($B15,#REF!,15))</f>
        <v/>
      </c>
      <c r="E15" s="584" t="str">
        <f>UPPER(IF($B15="","",VLOOKUP($B15,#REF!,2)))</f>
        <v/>
      </c>
      <c r="F15" s="590"/>
      <c r="G15" s="584" t="str">
        <f>IF($B15="","",VLOOKUP($B15,#REF!,3))</f>
        <v/>
      </c>
      <c r="H15" s="590"/>
      <c r="I15" s="584" t="str">
        <f>IF($B15="","",VLOOKUP($B15,#REF!,4))</f>
        <v/>
      </c>
      <c r="J15" s="564"/>
      <c r="K15" s="675"/>
      <c r="L15" s="663" t="str">
        <f>IF(K15="","",CONCATENATE(VLOOKUP($Y$3,$AB$1:$AK$1,K15)," pont"))</f>
        <v/>
      </c>
      <c r="M15" s="676"/>
      <c r="Y15" s="661"/>
      <c r="Z15" s="661"/>
      <c r="AA15" s="661"/>
      <c r="AB15" s="661"/>
      <c r="AC15" s="661"/>
      <c r="AD15" s="661"/>
      <c r="AE15" s="661"/>
      <c r="AF15" s="661"/>
      <c r="AG15" s="661"/>
      <c r="AH15" s="661"/>
      <c r="AI15" s="661"/>
      <c r="AJ15" s="661"/>
      <c r="AK15" s="661"/>
    </row>
    <row r="16" spans="1:37" x14ac:dyDescent="0.25">
      <c r="A16" s="603"/>
      <c r="B16" s="656"/>
      <c r="C16" s="604"/>
      <c r="D16" s="604"/>
      <c r="E16" s="604"/>
      <c r="F16" s="604"/>
      <c r="G16" s="604"/>
      <c r="H16" s="604"/>
      <c r="I16" s="604"/>
      <c r="J16" s="564"/>
      <c r="K16" s="603"/>
      <c r="L16" s="603"/>
      <c r="M16" s="677"/>
      <c r="Y16" s="661"/>
      <c r="Z16" s="661"/>
      <c r="AA16" s="661" t="s">
        <v>164</v>
      </c>
      <c r="AB16" s="661">
        <v>300</v>
      </c>
      <c r="AC16" s="661">
        <v>250</v>
      </c>
      <c r="AD16" s="661">
        <v>220</v>
      </c>
      <c r="AE16" s="661">
        <v>180</v>
      </c>
      <c r="AF16" s="661">
        <v>160</v>
      </c>
      <c r="AG16" s="661">
        <v>150</v>
      </c>
      <c r="AH16" s="661">
        <v>140</v>
      </c>
      <c r="AI16" s="661">
        <v>130</v>
      </c>
      <c r="AJ16" s="661">
        <v>120</v>
      </c>
      <c r="AK16" s="661">
        <v>110</v>
      </c>
    </row>
    <row r="17" spans="1:37" x14ac:dyDescent="0.25">
      <c r="A17" s="603" t="s">
        <v>173</v>
      </c>
      <c r="B17" s="657"/>
      <c r="C17" s="589" t="str">
        <f>IF($B17="","",VLOOKUP($B17,#REF!,5))</f>
        <v/>
      </c>
      <c r="D17" s="589" t="str">
        <f>IF($B17="","",VLOOKUP($B17,#REF!,15))</f>
        <v/>
      </c>
      <c r="E17" s="584" t="str">
        <f>UPPER(IF($B17="","",VLOOKUP($B17,#REF!,2)))</f>
        <v/>
      </c>
      <c r="F17" s="590"/>
      <c r="G17" s="584" t="str">
        <f>IF($B17="","",VLOOKUP($B17,#REF!,3))</f>
        <v/>
      </c>
      <c r="H17" s="590"/>
      <c r="I17" s="584" t="str">
        <f>IF($B17="","",VLOOKUP($B17,#REF!,4))</f>
        <v/>
      </c>
      <c r="J17" s="564"/>
      <c r="K17" s="675"/>
      <c r="L17" s="663" t="str">
        <f>IF(K17="","",CONCATENATE(VLOOKUP($Y$3,$AB$1:$AK$1,K17)," pont"))</f>
        <v/>
      </c>
      <c r="M17" s="676"/>
      <c r="Y17" s="661"/>
      <c r="Z17" s="661"/>
      <c r="AA17" s="661" t="s">
        <v>194</v>
      </c>
      <c r="AB17" s="661">
        <v>250</v>
      </c>
      <c r="AC17" s="661">
        <v>200</v>
      </c>
      <c r="AD17" s="661">
        <v>160</v>
      </c>
      <c r="AE17" s="661">
        <v>140</v>
      </c>
      <c r="AF17" s="661">
        <v>120</v>
      </c>
      <c r="AG17" s="661">
        <v>110</v>
      </c>
      <c r="AH17" s="661">
        <v>100</v>
      </c>
      <c r="AI17" s="661">
        <v>90</v>
      </c>
      <c r="AJ17" s="661">
        <v>80</v>
      </c>
      <c r="AK17" s="661">
        <v>70</v>
      </c>
    </row>
    <row r="18" spans="1:37" x14ac:dyDescent="0.25">
      <c r="A18" s="603"/>
      <c r="B18" s="656"/>
      <c r="C18" s="604"/>
      <c r="D18" s="604"/>
      <c r="E18" s="604"/>
      <c r="F18" s="604"/>
      <c r="G18" s="604"/>
      <c r="H18" s="604"/>
      <c r="I18" s="604"/>
      <c r="J18" s="564"/>
      <c r="K18" s="603"/>
      <c r="L18" s="603"/>
      <c r="M18" s="677"/>
      <c r="Y18" s="661"/>
      <c r="Z18" s="661"/>
      <c r="AA18" s="661" t="s">
        <v>195</v>
      </c>
      <c r="AB18" s="661">
        <v>200</v>
      </c>
      <c r="AC18" s="661">
        <v>150</v>
      </c>
      <c r="AD18" s="661">
        <v>130</v>
      </c>
      <c r="AE18" s="661">
        <v>110</v>
      </c>
      <c r="AF18" s="661">
        <v>95</v>
      </c>
      <c r="AG18" s="661">
        <v>80</v>
      </c>
      <c r="AH18" s="661">
        <v>70</v>
      </c>
      <c r="AI18" s="661">
        <v>60</v>
      </c>
      <c r="AJ18" s="661">
        <v>55</v>
      </c>
      <c r="AK18" s="661">
        <v>50</v>
      </c>
    </row>
    <row r="19" spans="1:37" x14ac:dyDescent="0.25">
      <c r="A19" s="603" t="s">
        <v>173</v>
      </c>
      <c r="B19" s="657"/>
      <c r="C19" s="589" t="str">
        <f>IF($B19="","",VLOOKUP($B19,#REF!,5))</f>
        <v/>
      </c>
      <c r="D19" s="589" t="str">
        <f>IF($B19="","",VLOOKUP($B19,#REF!,15))</f>
        <v/>
      </c>
      <c r="E19" s="584" t="str">
        <f>UPPER(IF($B19="","",VLOOKUP($B19,#REF!,2)))</f>
        <v/>
      </c>
      <c r="F19" s="590"/>
      <c r="G19" s="584" t="str">
        <f>IF($B19="","",VLOOKUP($B19,#REF!,3))</f>
        <v/>
      </c>
      <c r="H19" s="590"/>
      <c r="I19" s="584" t="str">
        <f>IF($B19="","",VLOOKUP($B19,#REF!,4))</f>
        <v/>
      </c>
      <c r="J19" s="564"/>
      <c r="K19" s="675"/>
      <c r="L19" s="663" t="str">
        <f>IF(K19="","",CONCATENATE(VLOOKUP($Y$3,$AB$1:$AK$1,K19)," pont"))</f>
        <v/>
      </c>
      <c r="M19" s="676"/>
      <c r="Y19" s="661"/>
      <c r="Z19" s="661"/>
      <c r="AA19" s="661" t="s">
        <v>196</v>
      </c>
      <c r="AB19" s="661">
        <v>150</v>
      </c>
      <c r="AC19" s="661">
        <v>120</v>
      </c>
      <c r="AD19" s="661">
        <v>100</v>
      </c>
      <c r="AE19" s="661">
        <v>80</v>
      </c>
      <c r="AF19" s="661">
        <v>70</v>
      </c>
      <c r="AG19" s="661">
        <v>60</v>
      </c>
      <c r="AH19" s="661">
        <v>55</v>
      </c>
      <c r="AI19" s="661">
        <v>50</v>
      </c>
      <c r="AJ19" s="661">
        <v>45</v>
      </c>
      <c r="AK19" s="661">
        <v>40</v>
      </c>
    </row>
    <row r="20" spans="1:37" x14ac:dyDescent="0.25">
      <c r="A20" s="564"/>
      <c r="B20" s="564"/>
      <c r="C20" s="564"/>
      <c r="D20" s="564"/>
      <c r="E20" s="564"/>
      <c r="F20" s="564"/>
      <c r="G20" s="564"/>
      <c r="H20" s="564"/>
      <c r="I20" s="564"/>
      <c r="J20" s="564"/>
      <c r="K20" s="564"/>
      <c r="L20" s="564"/>
      <c r="M20" s="564"/>
      <c r="Y20" s="661"/>
      <c r="Z20" s="661"/>
      <c r="AA20" s="661" t="s">
        <v>197</v>
      </c>
      <c r="AB20" s="661">
        <v>120</v>
      </c>
      <c r="AC20" s="661">
        <v>90</v>
      </c>
      <c r="AD20" s="661">
        <v>65</v>
      </c>
      <c r="AE20" s="661">
        <v>55</v>
      </c>
      <c r="AF20" s="661">
        <v>50</v>
      </c>
      <c r="AG20" s="661">
        <v>45</v>
      </c>
      <c r="AH20" s="661">
        <v>40</v>
      </c>
      <c r="AI20" s="661">
        <v>35</v>
      </c>
      <c r="AJ20" s="661">
        <v>25</v>
      </c>
      <c r="AK20" s="661">
        <v>20</v>
      </c>
    </row>
    <row r="21" spans="1:37" x14ac:dyDescent="0.25">
      <c r="A21" s="564"/>
      <c r="B21" s="564"/>
      <c r="C21" s="564"/>
      <c r="D21" s="564"/>
      <c r="E21" s="564"/>
      <c r="F21" s="564"/>
      <c r="G21" s="564"/>
      <c r="H21" s="564"/>
      <c r="I21" s="564"/>
      <c r="J21" s="564"/>
      <c r="K21" s="564"/>
      <c r="L21" s="564"/>
      <c r="M21" s="564"/>
      <c r="Y21" s="661"/>
      <c r="Z21" s="661"/>
      <c r="AA21" s="661" t="s">
        <v>198</v>
      </c>
      <c r="AB21" s="661">
        <v>90</v>
      </c>
      <c r="AC21" s="661">
        <v>60</v>
      </c>
      <c r="AD21" s="661">
        <v>45</v>
      </c>
      <c r="AE21" s="661">
        <v>34</v>
      </c>
      <c r="AF21" s="661">
        <v>27</v>
      </c>
      <c r="AG21" s="661">
        <v>22</v>
      </c>
      <c r="AH21" s="661">
        <v>18</v>
      </c>
      <c r="AI21" s="661">
        <v>15</v>
      </c>
      <c r="AJ21" s="661">
        <v>12</v>
      </c>
      <c r="AK21" s="661">
        <v>9</v>
      </c>
    </row>
    <row r="22" spans="1:37" ht="18.75" customHeight="1" x14ac:dyDescent="0.25">
      <c r="A22" s="564"/>
      <c r="B22" s="811"/>
      <c r="C22" s="811"/>
      <c r="D22" s="809" t="str">
        <f>E7</f>
        <v/>
      </c>
      <c r="E22" s="809"/>
      <c r="F22" s="809" t="str">
        <f>E9</f>
        <v/>
      </c>
      <c r="G22" s="809"/>
      <c r="H22" s="809" t="str">
        <f>E11</f>
        <v/>
      </c>
      <c r="I22" s="809"/>
      <c r="J22" s="564"/>
      <c r="K22" s="564"/>
      <c r="L22" s="564"/>
      <c r="M22" s="641" t="s">
        <v>168</v>
      </c>
      <c r="Y22" s="661"/>
      <c r="Z22" s="661"/>
      <c r="AA22" s="661" t="s">
        <v>199</v>
      </c>
      <c r="AB22" s="661">
        <v>60</v>
      </c>
      <c r="AC22" s="661">
        <v>40</v>
      </c>
      <c r="AD22" s="661">
        <v>30</v>
      </c>
      <c r="AE22" s="661">
        <v>20</v>
      </c>
      <c r="AF22" s="661">
        <v>18</v>
      </c>
      <c r="AG22" s="661">
        <v>15</v>
      </c>
      <c r="AH22" s="661">
        <v>12</v>
      </c>
      <c r="AI22" s="661">
        <v>10</v>
      </c>
      <c r="AJ22" s="661">
        <v>8</v>
      </c>
      <c r="AK22" s="661">
        <v>6</v>
      </c>
    </row>
    <row r="23" spans="1:37" ht="18.75" customHeight="1" x14ac:dyDescent="0.25">
      <c r="A23" s="639" t="s">
        <v>164</v>
      </c>
      <c r="B23" s="807" t="str">
        <f>E7</f>
        <v/>
      </c>
      <c r="C23" s="807"/>
      <c r="D23" s="810"/>
      <c r="E23" s="810"/>
      <c r="F23" s="808"/>
      <c r="G23" s="808"/>
      <c r="H23" s="808"/>
      <c r="I23" s="808"/>
      <c r="J23" s="564"/>
      <c r="K23" s="564"/>
      <c r="L23" s="564"/>
      <c r="M23" s="643"/>
      <c r="Y23" s="661"/>
      <c r="Z23" s="661"/>
      <c r="AA23" s="661" t="s">
        <v>200</v>
      </c>
      <c r="AB23" s="661">
        <v>40</v>
      </c>
      <c r="AC23" s="661">
        <v>25</v>
      </c>
      <c r="AD23" s="661">
        <v>18</v>
      </c>
      <c r="AE23" s="661">
        <v>13</v>
      </c>
      <c r="AF23" s="661">
        <v>8</v>
      </c>
      <c r="AG23" s="661">
        <v>7</v>
      </c>
      <c r="AH23" s="661">
        <v>6</v>
      </c>
      <c r="AI23" s="661">
        <v>5</v>
      </c>
      <c r="AJ23" s="661">
        <v>4</v>
      </c>
      <c r="AK23" s="661">
        <v>3</v>
      </c>
    </row>
    <row r="24" spans="1:37" ht="18.75" customHeight="1" x14ac:dyDescent="0.25">
      <c r="A24" s="639" t="s">
        <v>165</v>
      </c>
      <c r="B24" s="807" t="str">
        <f>E9</f>
        <v/>
      </c>
      <c r="C24" s="807"/>
      <c r="D24" s="808"/>
      <c r="E24" s="808"/>
      <c r="F24" s="810"/>
      <c r="G24" s="810"/>
      <c r="H24" s="808"/>
      <c r="I24" s="808"/>
      <c r="J24" s="564"/>
      <c r="K24" s="564"/>
      <c r="L24" s="564"/>
      <c r="M24" s="643"/>
      <c r="Y24" s="661"/>
      <c r="Z24" s="661"/>
      <c r="AA24" s="661" t="s">
        <v>201</v>
      </c>
      <c r="AB24" s="661">
        <v>25</v>
      </c>
      <c r="AC24" s="661">
        <v>15</v>
      </c>
      <c r="AD24" s="661">
        <v>13</v>
      </c>
      <c r="AE24" s="661">
        <v>7</v>
      </c>
      <c r="AF24" s="661">
        <v>6</v>
      </c>
      <c r="AG24" s="661">
        <v>5</v>
      </c>
      <c r="AH24" s="661">
        <v>4</v>
      </c>
      <c r="AI24" s="661">
        <v>3</v>
      </c>
      <c r="AJ24" s="661">
        <v>2</v>
      </c>
      <c r="AK24" s="661">
        <v>1</v>
      </c>
    </row>
    <row r="25" spans="1:37" ht="18.75" customHeight="1" x14ac:dyDescent="0.25">
      <c r="A25" s="639" t="s">
        <v>166</v>
      </c>
      <c r="B25" s="807" t="str">
        <f>E11</f>
        <v/>
      </c>
      <c r="C25" s="807"/>
      <c r="D25" s="808"/>
      <c r="E25" s="808"/>
      <c r="F25" s="808"/>
      <c r="G25" s="808"/>
      <c r="H25" s="810"/>
      <c r="I25" s="810"/>
      <c r="J25" s="564"/>
      <c r="K25" s="564"/>
      <c r="L25" s="564"/>
      <c r="M25" s="643"/>
      <c r="Y25" s="661"/>
      <c r="Z25" s="661"/>
      <c r="AA25" s="661" t="s">
        <v>206</v>
      </c>
      <c r="AB25" s="661">
        <v>15</v>
      </c>
      <c r="AC25" s="661">
        <v>10</v>
      </c>
      <c r="AD25" s="661">
        <v>8</v>
      </c>
      <c r="AE25" s="661">
        <v>4</v>
      </c>
      <c r="AF25" s="661">
        <v>3</v>
      </c>
      <c r="AG25" s="661">
        <v>2</v>
      </c>
      <c r="AH25" s="661">
        <v>1</v>
      </c>
      <c r="AI25" s="661">
        <v>0</v>
      </c>
      <c r="AJ25" s="661">
        <v>0</v>
      </c>
      <c r="AK25" s="661">
        <v>0</v>
      </c>
    </row>
    <row r="26" spans="1:37" x14ac:dyDescent="0.25">
      <c r="A26" s="564"/>
      <c r="B26" s="564"/>
      <c r="C26" s="564"/>
      <c r="D26" s="564"/>
      <c r="E26" s="564"/>
      <c r="F26" s="564"/>
      <c r="G26" s="564"/>
      <c r="H26" s="564"/>
      <c r="I26" s="564"/>
      <c r="J26" s="564"/>
      <c r="K26" s="564"/>
      <c r="L26" s="564"/>
      <c r="M26" s="644"/>
      <c r="Y26" s="661"/>
      <c r="Z26" s="661"/>
      <c r="AA26" s="661" t="s">
        <v>202</v>
      </c>
      <c r="AB26" s="661">
        <v>10</v>
      </c>
      <c r="AC26" s="661">
        <v>6</v>
      </c>
      <c r="AD26" s="661">
        <v>4</v>
      </c>
      <c r="AE26" s="661">
        <v>2</v>
      </c>
      <c r="AF26" s="661">
        <v>1</v>
      </c>
      <c r="AG26" s="661">
        <v>0</v>
      </c>
      <c r="AH26" s="661">
        <v>0</v>
      </c>
      <c r="AI26" s="661">
        <v>0</v>
      </c>
      <c r="AJ26" s="661">
        <v>0</v>
      </c>
      <c r="AK26" s="661">
        <v>0</v>
      </c>
    </row>
    <row r="27" spans="1:37" ht="18.75" customHeight="1" x14ac:dyDescent="0.25">
      <c r="A27" s="564"/>
      <c r="B27" s="811"/>
      <c r="C27" s="811"/>
      <c r="D27" s="809" t="str">
        <f>E13</f>
        <v/>
      </c>
      <c r="E27" s="809"/>
      <c r="F27" s="809" t="str">
        <f>E15</f>
        <v/>
      </c>
      <c r="G27" s="809"/>
      <c r="H27" s="809" t="str">
        <f>E17</f>
        <v/>
      </c>
      <c r="I27" s="809"/>
      <c r="J27" s="809" t="str">
        <f>E19</f>
        <v/>
      </c>
      <c r="K27" s="809"/>
      <c r="L27" s="564"/>
      <c r="M27" s="644"/>
      <c r="Y27" s="661"/>
      <c r="Z27" s="661"/>
      <c r="AA27" s="661" t="s">
        <v>203</v>
      </c>
      <c r="AB27" s="661">
        <v>3</v>
      </c>
      <c r="AC27" s="661">
        <v>2</v>
      </c>
      <c r="AD27" s="661">
        <v>1</v>
      </c>
      <c r="AE27" s="661">
        <v>0</v>
      </c>
      <c r="AF27" s="661">
        <v>0</v>
      </c>
      <c r="AG27" s="661">
        <v>0</v>
      </c>
      <c r="AH27" s="661">
        <v>0</v>
      </c>
      <c r="AI27" s="661">
        <v>0</v>
      </c>
      <c r="AJ27" s="661">
        <v>0</v>
      </c>
      <c r="AK27" s="661">
        <v>0</v>
      </c>
    </row>
    <row r="28" spans="1:37" ht="18.75" customHeight="1" x14ac:dyDescent="0.25">
      <c r="A28" s="639" t="s">
        <v>171</v>
      </c>
      <c r="B28" s="807" t="str">
        <f>E13</f>
        <v/>
      </c>
      <c r="C28" s="807"/>
      <c r="D28" s="810"/>
      <c r="E28" s="810"/>
      <c r="F28" s="808"/>
      <c r="G28" s="808"/>
      <c r="H28" s="808"/>
      <c r="I28" s="808"/>
      <c r="J28" s="809"/>
      <c r="K28" s="809"/>
      <c r="L28" s="564"/>
      <c r="M28" s="643"/>
    </row>
    <row r="29" spans="1:37" ht="18.75" customHeight="1" x14ac:dyDescent="0.25">
      <c r="A29" s="639" t="s">
        <v>172</v>
      </c>
      <c r="B29" s="807" t="str">
        <f>E15</f>
        <v/>
      </c>
      <c r="C29" s="807"/>
      <c r="D29" s="808"/>
      <c r="E29" s="808"/>
      <c r="F29" s="810"/>
      <c r="G29" s="810"/>
      <c r="H29" s="808"/>
      <c r="I29" s="808"/>
      <c r="J29" s="808"/>
      <c r="K29" s="808"/>
      <c r="L29" s="564"/>
      <c r="M29" s="643"/>
    </row>
    <row r="30" spans="1:37" ht="18.75" customHeight="1" x14ac:dyDescent="0.25">
      <c r="A30" s="639" t="s">
        <v>173</v>
      </c>
      <c r="B30" s="807" t="str">
        <f>E17</f>
        <v/>
      </c>
      <c r="C30" s="807"/>
      <c r="D30" s="808"/>
      <c r="E30" s="808"/>
      <c r="F30" s="808"/>
      <c r="G30" s="808"/>
      <c r="H30" s="810"/>
      <c r="I30" s="810"/>
      <c r="J30" s="808"/>
      <c r="K30" s="808"/>
      <c r="L30" s="564"/>
      <c r="M30" s="643"/>
    </row>
    <row r="31" spans="1:37" ht="18.75" customHeight="1" x14ac:dyDescent="0.25">
      <c r="A31" s="639" t="s">
        <v>177</v>
      </c>
      <c r="B31" s="807" t="str">
        <f>E19</f>
        <v/>
      </c>
      <c r="C31" s="807"/>
      <c r="D31" s="808"/>
      <c r="E31" s="808"/>
      <c r="F31" s="808"/>
      <c r="G31" s="808"/>
      <c r="H31" s="809"/>
      <c r="I31" s="809"/>
      <c r="J31" s="810"/>
      <c r="K31" s="810"/>
      <c r="L31" s="564"/>
      <c r="M31" s="643"/>
    </row>
    <row r="32" spans="1:37" ht="18.75" customHeight="1" x14ac:dyDescent="0.25">
      <c r="A32" s="645"/>
      <c r="B32" s="646"/>
      <c r="C32" s="646"/>
      <c r="D32" s="645"/>
      <c r="E32" s="645"/>
      <c r="F32" s="645"/>
      <c r="G32" s="645"/>
      <c r="H32" s="645"/>
      <c r="I32" s="645"/>
      <c r="J32" s="564"/>
      <c r="K32" s="564"/>
      <c r="L32" s="564"/>
      <c r="M32" s="647"/>
    </row>
    <row r="33" spans="1:19" x14ac:dyDescent="0.25">
      <c r="A33" s="564"/>
      <c r="B33" s="564"/>
      <c r="C33" s="564"/>
      <c r="D33" s="564"/>
      <c r="E33" s="564"/>
      <c r="F33" s="564"/>
      <c r="G33" s="564"/>
      <c r="H33" s="564"/>
      <c r="I33" s="564"/>
      <c r="J33" s="564"/>
      <c r="K33" s="564"/>
      <c r="L33" s="564"/>
      <c r="M33" s="564"/>
    </row>
    <row r="34" spans="1:19" x14ac:dyDescent="0.25">
      <c r="A34" s="564" t="s">
        <v>129</v>
      </c>
      <c r="B34" s="564"/>
      <c r="C34" s="820" t="str">
        <f>IF(M23=1,B23,IF(M24=1,B24,IF(M25=1,B25,"")))</f>
        <v/>
      </c>
      <c r="D34" s="820"/>
      <c r="E34" s="603" t="s">
        <v>175</v>
      </c>
      <c r="F34" s="820" t="str">
        <f>IF(M28=1,B28,IF(M29=1,B29,IF(M30=1,B30,IF(M31=1,B31,""))))</f>
        <v/>
      </c>
      <c r="G34" s="820"/>
      <c r="H34" s="564"/>
      <c r="I34" s="542"/>
      <c r="J34" s="564"/>
      <c r="K34" s="564"/>
      <c r="L34" s="564"/>
      <c r="M34" s="564"/>
    </row>
    <row r="35" spans="1:19" x14ac:dyDescent="0.25">
      <c r="A35" s="564"/>
      <c r="B35" s="564"/>
      <c r="C35" s="564"/>
      <c r="D35" s="564"/>
      <c r="E35" s="564"/>
      <c r="F35" s="603"/>
      <c r="G35" s="603"/>
      <c r="H35" s="564"/>
      <c r="I35" s="564"/>
      <c r="J35" s="564"/>
      <c r="K35" s="564"/>
      <c r="L35" s="564"/>
      <c r="M35" s="564"/>
    </row>
    <row r="36" spans="1:19" x14ac:dyDescent="0.25">
      <c r="A36" s="564" t="s">
        <v>174</v>
      </c>
      <c r="B36" s="564"/>
      <c r="C36" s="820" t="str">
        <f>IF(M23=2,B23,IF(M24=2,B24,IF(M25=2,B25,"")))</f>
        <v/>
      </c>
      <c r="D36" s="820"/>
      <c r="E36" s="603" t="s">
        <v>175</v>
      </c>
      <c r="F36" s="820" t="str">
        <f>IF(M28=2,B28,IF(M29=2,B29,IF(M30=2,B30,IF(M31=2,B31,""))))</f>
        <v/>
      </c>
      <c r="G36" s="820"/>
      <c r="H36" s="564"/>
      <c r="I36" s="542"/>
      <c r="J36" s="564"/>
      <c r="K36" s="564"/>
      <c r="L36" s="564"/>
      <c r="M36" s="564"/>
    </row>
    <row r="37" spans="1:19" x14ac:dyDescent="0.25">
      <c r="A37" s="564"/>
      <c r="B37" s="564"/>
      <c r="C37" s="642"/>
      <c r="D37" s="642"/>
      <c r="E37" s="603"/>
      <c r="F37" s="642"/>
      <c r="G37" s="642"/>
      <c r="H37" s="564"/>
      <c r="I37" s="564"/>
      <c r="J37" s="564"/>
      <c r="K37" s="564"/>
      <c r="L37" s="564"/>
      <c r="M37" s="564"/>
    </row>
    <row r="38" spans="1:19" x14ac:dyDescent="0.25">
      <c r="A38" s="564" t="s">
        <v>176</v>
      </c>
      <c r="B38" s="564"/>
      <c r="C38" s="820" t="str">
        <f>IF(M23=3,B23,IF(M24=3,B24,IF(M25=3,B25,"")))</f>
        <v/>
      </c>
      <c r="D38" s="820"/>
      <c r="E38" s="603" t="s">
        <v>175</v>
      </c>
      <c r="F38" s="820" t="str">
        <f>IF(M28=3,B28,IF(M29=3,B29,IF(M30=3,B30,IF(M31=3,B31,""))))</f>
        <v/>
      </c>
      <c r="G38" s="820"/>
      <c r="H38" s="564"/>
      <c r="I38" s="542"/>
      <c r="J38" s="564"/>
      <c r="K38" s="564"/>
      <c r="L38" s="564"/>
      <c r="M38" s="564"/>
    </row>
    <row r="39" spans="1:19" x14ac:dyDescent="0.25">
      <c r="A39" s="564"/>
      <c r="B39" s="564"/>
      <c r="C39" s="564"/>
      <c r="D39" s="564"/>
      <c r="E39" s="564"/>
      <c r="F39" s="564"/>
      <c r="G39" s="564"/>
      <c r="H39" s="564"/>
      <c r="I39" s="564"/>
      <c r="J39" s="564"/>
      <c r="K39" s="564"/>
      <c r="L39" s="564"/>
      <c r="M39" s="564"/>
    </row>
    <row r="40" spans="1:19" x14ac:dyDescent="0.25">
      <c r="A40" s="564"/>
      <c r="B40" s="564"/>
      <c r="C40" s="564"/>
      <c r="D40" s="564"/>
      <c r="E40" s="564"/>
      <c r="F40" s="564"/>
      <c r="G40" s="564"/>
      <c r="H40" s="564"/>
      <c r="I40" s="564"/>
      <c r="J40" s="564"/>
      <c r="K40" s="564"/>
      <c r="L40" s="542"/>
      <c r="M40" s="564"/>
      <c r="O40" s="595"/>
      <c r="P40" s="595"/>
      <c r="Q40" s="595"/>
      <c r="R40" s="595"/>
      <c r="S40" s="595"/>
    </row>
    <row r="41" spans="1:19" x14ac:dyDescent="0.25">
      <c r="A41" s="214" t="s">
        <v>105</v>
      </c>
      <c r="B41" s="215"/>
      <c r="C41" s="456"/>
      <c r="D41" s="611" t="s">
        <v>6</v>
      </c>
      <c r="E41" s="612" t="s">
        <v>107</v>
      </c>
      <c r="F41" s="630"/>
      <c r="G41" s="611" t="s">
        <v>6</v>
      </c>
      <c r="H41" s="612" t="s">
        <v>125</v>
      </c>
      <c r="I41" s="369"/>
      <c r="J41" s="612" t="s">
        <v>126</v>
      </c>
      <c r="K41" s="368" t="s">
        <v>127</v>
      </c>
      <c r="L41" s="37"/>
      <c r="M41" s="630"/>
      <c r="O41" s="595"/>
      <c r="P41" s="605"/>
      <c r="Q41" s="605"/>
      <c r="R41" s="606"/>
      <c r="S41" s="595"/>
    </row>
    <row r="42" spans="1:19" x14ac:dyDescent="0.25">
      <c r="A42" s="575" t="s">
        <v>106</v>
      </c>
      <c r="B42" s="576"/>
      <c r="C42" s="578"/>
      <c r="D42" s="613">
        <v>1</v>
      </c>
      <c r="E42" s="805" t="e">
        <f>IF(D42&gt;$R$44,,UPPER(VLOOKUP(D42,#REF!,2)))</f>
        <v>#REF!</v>
      </c>
      <c r="F42" s="805"/>
      <c r="G42" s="624" t="s">
        <v>7</v>
      </c>
      <c r="H42" s="576"/>
      <c r="I42" s="614"/>
      <c r="J42" s="625"/>
      <c r="K42" s="570" t="s">
        <v>111</v>
      </c>
      <c r="L42" s="631"/>
      <c r="M42" s="615"/>
      <c r="O42" s="595"/>
      <c r="P42" s="607"/>
      <c r="Q42" s="607"/>
      <c r="R42" s="608"/>
      <c r="S42" s="595"/>
    </row>
    <row r="43" spans="1:19" x14ac:dyDescent="0.25">
      <c r="A43" s="579" t="s">
        <v>124</v>
      </c>
      <c r="B43" s="340"/>
      <c r="C43" s="581"/>
      <c r="D43" s="616">
        <v>2</v>
      </c>
      <c r="E43" s="806" t="e">
        <f>IF(D43&gt;$R$44,,UPPER(VLOOKUP(D43,#REF!,2)))</f>
        <v>#REF!</v>
      </c>
      <c r="F43" s="806"/>
      <c r="G43" s="626" t="s">
        <v>8</v>
      </c>
      <c r="H43" s="617"/>
      <c r="I43" s="618"/>
      <c r="J43" s="91"/>
      <c r="K43" s="628"/>
      <c r="L43" s="542"/>
      <c r="M43" s="623"/>
      <c r="O43" s="595"/>
      <c r="P43" s="608"/>
      <c r="Q43" s="609"/>
      <c r="R43" s="608"/>
      <c r="S43" s="595"/>
    </row>
    <row r="44" spans="1:19" x14ac:dyDescent="0.25">
      <c r="A44" s="384"/>
      <c r="B44" s="385"/>
      <c r="C44" s="386"/>
      <c r="D44" s="616"/>
      <c r="E44" s="620"/>
      <c r="F44" s="621"/>
      <c r="G44" s="626" t="s">
        <v>9</v>
      </c>
      <c r="H44" s="617"/>
      <c r="I44" s="618"/>
      <c r="J44" s="91"/>
      <c r="K44" s="570" t="s">
        <v>112</v>
      </c>
      <c r="L44" s="631"/>
      <c r="M44" s="615"/>
      <c r="O44" s="595"/>
      <c r="P44" s="607"/>
      <c r="Q44" s="607"/>
      <c r="R44" s="610" t="e">
        <f>MIN(4,#REF!)</f>
        <v>#REF!</v>
      </c>
      <c r="S44" s="595"/>
    </row>
    <row r="45" spans="1:19" x14ac:dyDescent="0.25">
      <c r="A45" s="243"/>
      <c r="B45" s="448"/>
      <c r="C45" s="244"/>
      <c r="D45" s="616"/>
      <c r="E45" s="620"/>
      <c r="F45" s="621"/>
      <c r="G45" s="626" t="s">
        <v>10</v>
      </c>
      <c r="H45" s="617"/>
      <c r="I45" s="618"/>
      <c r="J45" s="91"/>
      <c r="K45" s="629"/>
      <c r="L45" s="621"/>
      <c r="M45" s="619"/>
      <c r="O45" s="595"/>
      <c r="P45" s="608"/>
      <c r="Q45" s="609"/>
      <c r="R45" s="608"/>
      <c r="S45" s="595"/>
    </row>
    <row r="46" spans="1:19" x14ac:dyDescent="0.25">
      <c r="A46" s="371"/>
      <c r="B46" s="387"/>
      <c r="C46" s="455"/>
      <c r="D46" s="616"/>
      <c r="E46" s="620"/>
      <c r="F46" s="621"/>
      <c r="G46" s="626" t="s">
        <v>11</v>
      </c>
      <c r="H46" s="617"/>
      <c r="I46" s="618"/>
      <c r="J46" s="91"/>
      <c r="K46" s="579"/>
      <c r="L46" s="542"/>
      <c r="M46" s="623"/>
      <c r="O46" s="595"/>
      <c r="P46" s="608"/>
      <c r="Q46" s="609"/>
      <c r="R46" s="608"/>
      <c r="S46" s="595"/>
    </row>
    <row r="47" spans="1:19" x14ac:dyDescent="0.25">
      <c r="A47" s="372"/>
      <c r="B47" s="393"/>
      <c r="C47" s="244"/>
      <c r="D47" s="616"/>
      <c r="E47" s="620"/>
      <c r="F47" s="621"/>
      <c r="G47" s="626" t="s">
        <v>12</v>
      </c>
      <c r="H47" s="617"/>
      <c r="I47" s="618"/>
      <c r="J47" s="91"/>
      <c r="K47" s="570" t="s">
        <v>92</v>
      </c>
      <c r="L47" s="631"/>
      <c r="M47" s="615"/>
      <c r="O47" s="595"/>
      <c r="P47" s="607"/>
      <c r="Q47" s="607"/>
      <c r="R47" s="608"/>
      <c r="S47" s="595"/>
    </row>
    <row r="48" spans="1:19" x14ac:dyDescent="0.25">
      <c r="A48" s="372"/>
      <c r="B48" s="393"/>
      <c r="C48" s="382"/>
      <c r="D48" s="616"/>
      <c r="E48" s="620"/>
      <c r="F48" s="621"/>
      <c r="G48" s="626" t="s">
        <v>13</v>
      </c>
      <c r="H48" s="617"/>
      <c r="I48" s="618"/>
      <c r="J48" s="91"/>
      <c r="K48" s="629"/>
      <c r="L48" s="621"/>
      <c r="M48" s="619"/>
      <c r="O48" s="595"/>
      <c r="P48" s="608"/>
      <c r="Q48" s="609"/>
      <c r="R48" s="608"/>
      <c r="S48" s="595"/>
    </row>
    <row r="49" spans="1:19" x14ac:dyDescent="0.25">
      <c r="A49" s="373"/>
      <c r="B49" s="370"/>
      <c r="C49" s="383"/>
      <c r="D49" s="622"/>
      <c r="E49" s="246"/>
      <c r="F49" s="542"/>
      <c r="G49" s="627" t="s">
        <v>14</v>
      </c>
      <c r="H49" s="340"/>
      <c r="I49" s="572"/>
      <c r="J49" s="248"/>
      <c r="K49" s="579" t="str">
        <f>L4</f>
        <v>Lakatosné Klopcsik Diana</v>
      </c>
      <c r="L49" s="542"/>
      <c r="M49" s="623"/>
      <c r="O49" s="595"/>
      <c r="P49" s="608"/>
      <c r="Q49" s="609"/>
      <c r="R49" s="610"/>
      <c r="S49" s="595"/>
    </row>
    <row r="50" spans="1:19" x14ac:dyDescent="0.25">
      <c r="O50" s="595"/>
      <c r="P50" s="595"/>
      <c r="Q50" s="595"/>
      <c r="R50" s="595"/>
      <c r="S50" s="595"/>
    </row>
    <row r="51" spans="1:19" x14ac:dyDescent="0.25">
      <c r="O51" s="595"/>
      <c r="P51" s="595"/>
      <c r="Q51" s="595"/>
      <c r="R51" s="595"/>
      <c r="S51" s="595"/>
    </row>
  </sheetData>
  <mergeCells count="51">
    <mergeCell ref="C36:D36"/>
    <mergeCell ref="F36:G36"/>
    <mergeCell ref="C38:D38"/>
    <mergeCell ref="F38:G38"/>
    <mergeCell ref="E42:F42"/>
    <mergeCell ref="E43:F43"/>
    <mergeCell ref="B31:C31"/>
    <mergeCell ref="D31:E31"/>
    <mergeCell ref="F31:G31"/>
    <mergeCell ref="H31:I31"/>
    <mergeCell ref="J31:K31"/>
    <mergeCell ref="C34:D34"/>
    <mergeCell ref="F34:G34"/>
    <mergeCell ref="B29:C29"/>
    <mergeCell ref="D29:E29"/>
    <mergeCell ref="F29:G29"/>
    <mergeCell ref="H29:I29"/>
    <mergeCell ref="J29:K29"/>
    <mergeCell ref="B30:C30"/>
    <mergeCell ref="D30:E30"/>
    <mergeCell ref="F30:G30"/>
    <mergeCell ref="H30:I30"/>
    <mergeCell ref="J30:K30"/>
    <mergeCell ref="J27:K27"/>
    <mergeCell ref="B28:C28"/>
    <mergeCell ref="D28:E28"/>
    <mergeCell ref="F28:G28"/>
    <mergeCell ref="H28:I28"/>
    <mergeCell ref="J28:K28"/>
    <mergeCell ref="B25:C25"/>
    <mergeCell ref="D25:E25"/>
    <mergeCell ref="F25:G25"/>
    <mergeCell ref="H25:I25"/>
    <mergeCell ref="B27:C27"/>
    <mergeCell ref="D27:E27"/>
    <mergeCell ref="F27:G27"/>
    <mergeCell ref="H27:I27"/>
    <mergeCell ref="B23:C23"/>
    <mergeCell ref="D23:E23"/>
    <mergeCell ref="F23:G23"/>
    <mergeCell ref="H23:I23"/>
    <mergeCell ref="B24:C24"/>
    <mergeCell ref="D24:E24"/>
    <mergeCell ref="F24:G24"/>
    <mergeCell ref="H24:I24"/>
    <mergeCell ref="A1:F1"/>
    <mergeCell ref="A4:C4"/>
    <mergeCell ref="B22:C22"/>
    <mergeCell ref="D22:E22"/>
    <mergeCell ref="F22:G22"/>
    <mergeCell ref="H22:I22"/>
  </mergeCells>
  <conditionalFormatting sqref="R49 R44">
    <cfRule type="expression" dxfId="468" priority="2" stopIfTrue="1">
      <formula>$O$1="CU"</formula>
    </cfRule>
  </conditionalFormatting>
  <conditionalFormatting sqref="E7 E9 E11 E13 E15 E17 E19">
    <cfRule type="cellIs" dxfId="467" priority="1" stopIfTrue="1" operator="equal">
      <formula>"Bye"</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7F8F46-F105-4D0E-9A95-057580888A20}">
  <sheetPr codeName="Munka58">
    <tabColor indexed="11"/>
  </sheetPr>
  <dimension ref="A1:AK54"/>
  <sheetViews>
    <sheetView workbookViewId="0">
      <selection activeCell="B7" sqref="B7"/>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6" width="5.33203125" customWidth="1"/>
    <col min="17" max="17" width="11.5546875" customWidth="1"/>
    <col min="25" max="25" width="10.33203125" hidden="1" customWidth="1"/>
    <col min="26" max="37" width="9.109375" hidden="1" customWidth="1"/>
  </cols>
  <sheetData>
    <row r="1" spans="1:37" ht="24.6" x14ac:dyDescent="0.25">
      <c r="A1" s="814" t="str">
        <f>Altalanos!$A$6</f>
        <v xml:space="preserve">Diákolimpia Tolna megye - Paks </v>
      </c>
      <c r="B1" s="814"/>
      <c r="C1" s="814"/>
      <c r="D1" s="814"/>
      <c r="E1" s="814"/>
      <c r="F1" s="814"/>
      <c r="G1" s="513"/>
      <c r="H1" s="516" t="s">
        <v>123</v>
      </c>
      <c r="I1" s="514"/>
      <c r="J1" s="515"/>
      <c r="L1" s="517"/>
      <c r="M1" s="591"/>
      <c r="N1" s="593"/>
      <c r="O1" s="593" t="s">
        <v>71</v>
      </c>
      <c r="P1" s="593"/>
      <c r="Q1" s="594"/>
      <c r="R1" s="593"/>
      <c r="S1" s="595"/>
      <c r="AB1" s="674" t="e">
        <f>IF(Y5=1,CONCATENATE(VLOOKUP(Y3,AA16:AH30,2)),CONCATENATE(VLOOKUP(Y3,AA2:AK13,2)))</f>
        <v>#N/A</v>
      </c>
      <c r="AC1" s="674" t="e">
        <f>IF(Y5=1,CONCATENATE(VLOOKUP(Y3,AA16:AK30,3)),CONCATENATE(VLOOKUP(Y3,AA2:AK13,3)))</f>
        <v>#N/A</v>
      </c>
      <c r="AD1" s="674" t="e">
        <f>IF(Y5=1,CONCATENATE(VLOOKUP(Y3,AA16:AK30,4)),CONCATENATE(VLOOKUP(Y3,AA2:AK13,4)))</f>
        <v>#N/A</v>
      </c>
      <c r="AE1" s="674" t="e">
        <f>IF(Y5=1,CONCATENATE(VLOOKUP(Y3,AA16:AK30,5)),CONCATENATE(VLOOKUP(Y3,AA2:AK13,5)))</f>
        <v>#N/A</v>
      </c>
      <c r="AF1" s="674" t="e">
        <f>IF(Y5=1,CONCATENATE(VLOOKUP(Y3,AA16:AK30,6)),CONCATENATE(VLOOKUP(Y3,AA2:AK13,6)))</f>
        <v>#N/A</v>
      </c>
      <c r="AG1" s="674" t="e">
        <f>IF(Y5=1,CONCATENATE(VLOOKUP(Y3,AA16:AK30,7)),CONCATENATE(VLOOKUP(Y3,AA2:AK13,7)))</f>
        <v>#N/A</v>
      </c>
      <c r="AH1" s="674" t="e">
        <f>IF(Y5=1,CONCATENATE(VLOOKUP(Y3,AA16:AK30,8)),CONCATENATE(VLOOKUP(Y3,AA2:AK13,8)))</f>
        <v>#N/A</v>
      </c>
      <c r="AI1" s="674" t="e">
        <f>IF(Y5=1,CONCATENATE(VLOOKUP(Y3,AA16:AK30,9)),CONCATENATE(VLOOKUP(Y3,AA2:AK13,9)))</f>
        <v>#N/A</v>
      </c>
      <c r="AJ1" s="674" t="e">
        <f>IF(Y5=1,CONCATENATE(VLOOKUP(Y3,AA16:AK30,10)),CONCATENATE(VLOOKUP(Y3,AA2:AK13,10)))</f>
        <v>#N/A</v>
      </c>
      <c r="AK1" s="674" t="e">
        <f>IF(Y5=1,CONCATENATE(VLOOKUP(Y3,AA16:AK30,11)),CONCATENATE(VLOOKUP(Y3,AA2:AK13,11)))</f>
        <v>#N/A</v>
      </c>
    </row>
    <row r="2" spans="1:37" x14ac:dyDescent="0.25">
      <c r="A2" s="519" t="s">
        <v>122</v>
      </c>
      <c r="B2" s="520"/>
      <c r="C2" s="520"/>
      <c r="D2" s="520"/>
      <c r="E2" s="791">
        <f>Altalanos!$C$8</f>
        <v>0</v>
      </c>
      <c r="F2" s="520"/>
      <c r="G2" s="521"/>
      <c r="H2" s="522"/>
      <c r="I2" s="522"/>
      <c r="J2" s="523"/>
      <c r="K2" s="517"/>
      <c r="L2" s="517"/>
      <c r="M2" s="592"/>
      <c r="N2" s="596"/>
      <c r="O2" s="597"/>
      <c r="P2" s="596"/>
      <c r="Q2" s="597"/>
      <c r="R2" s="596"/>
      <c r="S2" s="595"/>
      <c r="Y2" s="662"/>
      <c r="Z2" s="661"/>
      <c r="AA2" s="661" t="s">
        <v>164</v>
      </c>
      <c r="AB2" s="672">
        <v>150</v>
      </c>
      <c r="AC2" s="672">
        <v>120</v>
      </c>
      <c r="AD2" s="672">
        <v>100</v>
      </c>
      <c r="AE2" s="672">
        <v>80</v>
      </c>
      <c r="AF2" s="672">
        <v>70</v>
      </c>
      <c r="AG2" s="672">
        <v>60</v>
      </c>
      <c r="AH2" s="672">
        <v>55</v>
      </c>
      <c r="AI2" s="672">
        <v>50</v>
      </c>
      <c r="AJ2" s="672">
        <v>45</v>
      </c>
      <c r="AK2" s="672">
        <v>40</v>
      </c>
    </row>
    <row r="3" spans="1:37" x14ac:dyDescent="0.25">
      <c r="A3" s="55" t="s">
        <v>82</v>
      </c>
      <c r="B3" s="55"/>
      <c r="C3" s="55"/>
      <c r="D3" s="55"/>
      <c r="E3" s="55" t="s">
        <v>79</v>
      </c>
      <c r="F3" s="55"/>
      <c r="G3" s="55"/>
      <c r="H3" s="55" t="s">
        <v>87</v>
      </c>
      <c r="I3" s="55"/>
      <c r="J3" s="144"/>
      <c r="K3" s="55"/>
      <c r="L3" s="56" t="s">
        <v>88</v>
      </c>
      <c r="M3" s="55"/>
      <c r="N3" s="599"/>
      <c r="O3" s="598"/>
      <c r="P3" s="599"/>
      <c r="Q3" s="649" t="s">
        <v>178</v>
      </c>
      <c r="R3" s="650" t="s">
        <v>184</v>
      </c>
      <c r="S3" s="650" t="s">
        <v>179</v>
      </c>
      <c r="Y3" s="661">
        <f>IF(H4="OB","A",IF(H4="IX","W",H4))</f>
        <v>0</v>
      </c>
      <c r="Z3" s="661"/>
      <c r="AA3" s="661" t="s">
        <v>194</v>
      </c>
      <c r="AB3" s="672">
        <v>120</v>
      </c>
      <c r="AC3" s="672">
        <v>90</v>
      </c>
      <c r="AD3" s="672">
        <v>65</v>
      </c>
      <c r="AE3" s="672">
        <v>55</v>
      </c>
      <c r="AF3" s="672">
        <v>50</v>
      </c>
      <c r="AG3" s="672">
        <v>45</v>
      </c>
      <c r="AH3" s="672">
        <v>40</v>
      </c>
      <c r="AI3" s="672">
        <v>35</v>
      </c>
      <c r="AJ3" s="672">
        <v>25</v>
      </c>
      <c r="AK3" s="672">
        <v>20</v>
      </c>
    </row>
    <row r="4" spans="1:37" ht="13.8" thickBot="1" x14ac:dyDescent="0.3">
      <c r="A4" s="815" t="str">
        <f>Altalanos!$A$10</f>
        <v>2025.04.28-29</v>
      </c>
      <c r="B4" s="815"/>
      <c r="C4" s="815"/>
      <c r="D4" s="524"/>
      <c r="E4" s="525" t="str">
        <f>Altalanos!$C$10</f>
        <v>Paks</v>
      </c>
      <c r="F4" s="525"/>
      <c r="G4" s="525"/>
      <c r="H4" s="528"/>
      <c r="I4" s="525"/>
      <c r="J4" s="527"/>
      <c r="K4" s="528"/>
      <c r="L4" s="530" t="str">
        <f>Altalanos!$E$10</f>
        <v>Lakatosné Klopcsik Diana</v>
      </c>
      <c r="M4" s="528"/>
      <c r="N4" s="601"/>
      <c r="O4" s="602"/>
      <c r="P4" s="601"/>
      <c r="Q4" s="651" t="s">
        <v>185</v>
      </c>
      <c r="R4" s="652" t="s">
        <v>180</v>
      </c>
      <c r="S4" s="652" t="s">
        <v>181</v>
      </c>
      <c r="Y4" s="661"/>
      <c r="Z4" s="661"/>
      <c r="AA4" s="661" t="s">
        <v>195</v>
      </c>
      <c r="AB4" s="672">
        <v>90</v>
      </c>
      <c r="AC4" s="672">
        <v>60</v>
      </c>
      <c r="AD4" s="672">
        <v>45</v>
      </c>
      <c r="AE4" s="672">
        <v>34</v>
      </c>
      <c r="AF4" s="672">
        <v>27</v>
      </c>
      <c r="AG4" s="672">
        <v>22</v>
      </c>
      <c r="AH4" s="672">
        <v>18</v>
      </c>
      <c r="AI4" s="672">
        <v>15</v>
      </c>
      <c r="AJ4" s="672">
        <v>12</v>
      </c>
      <c r="AK4" s="672">
        <v>9</v>
      </c>
    </row>
    <row r="5" spans="1:37" x14ac:dyDescent="0.25">
      <c r="A5" s="37"/>
      <c r="B5" s="37" t="s">
        <v>118</v>
      </c>
      <c r="C5" s="587" t="s">
        <v>162</v>
      </c>
      <c r="D5" s="37" t="s">
        <v>105</v>
      </c>
      <c r="E5" s="37" t="s">
        <v>167</v>
      </c>
      <c r="F5" s="37"/>
      <c r="G5" s="37" t="s">
        <v>86</v>
      </c>
      <c r="H5" s="37"/>
      <c r="I5" s="37" t="s">
        <v>90</v>
      </c>
      <c r="J5" s="37"/>
      <c r="K5" s="633" t="s">
        <v>168</v>
      </c>
      <c r="L5" s="633" t="s">
        <v>169</v>
      </c>
      <c r="M5" s="633" t="s">
        <v>170</v>
      </c>
      <c r="N5" s="595"/>
      <c r="O5" s="595"/>
      <c r="P5" s="595"/>
      <c r="Q5" s="653" t="s">
        <v>186</v>
      </c>
      <c r="R5" s="654" t="s">
        <v>182</v>
      </c>
      <c r="S5" s="654" t="s">
        <v>183</v>
      </c>
      <c r="Y5" s="661">
        <f>IF(OR(Altalanos!$A$8="F1",Altalanos!$A$8="F2",Altalanos!$A$8="N1",Altalanos!$A$8="N2"),1,2)</f>
        <v>2</v>
      </c>
      <c r="Z5" s="661"/>
      <c r="AA5" s="661" t="s">
        <v>196</v>
      </c>
      <c r="AB5" s="672">
        <v>60</v>
      </c>
      <c r="AC5" s="672">
        <v>40</v>
      </c>
      <c r="AD5" s="672">
        <v>30</v>
      </c>
      <c r="AE5" s="672">
        <v>20</v>
      </c>
      <c r="AF5" s="672">
        <v>18</v>
      </c>
      <c r="AG5" s="672">
        <v>15</v>
      </c>
      <c r="AH5" s="672">
        <v>12</v>
      </c>
      <c r="AI5" s="672">
        <v>10</v>
      </c>
      <c r="AJ5" s="672">
        <v>8</v>
      </c>
      <c r="AK5" s="672">
        <v>6</v>
      </c>
    </row>
    <row r="6" spans="1:37" x14ac:dyDescent="0.25">
      <c r="A6" s="564"/>
      <c r="B6" s="564"/>
      <c r="C6" s="632"/>
      <c r="D6" s="564"/>
      <c r="E6" s="564"/>
      <c r="F6" s="564"/>
      <c r="G6" s="564"/>
      <c r="H6" s="564"/>
      <c r="I6" s="564"/>
      <c r="J6" s="564"/>
      <c r="K6" s="564"/>
      <c r="L6" s="564"/>
      <c r="M6" s="564"/>
      <c r="N6" s="595"/>
      <c r="O6" s="595"/>
      <c r="P6" s="595"/>
      <c r="Q6" s="595"/>
      <c r="R6" s="595"/>
      <c r="S6" s="595"/>
      <c r="Y6" s="661"/>
      <c r="Z6" s="661"/>
      <c r="AA6" s="661" t="s">
        <v>197</v>
      </c>
      <c r="AB6" s="672">
        <v>40</v>
      </c>
      <c r="AC6" s="672">
        <v>25</v>
      </c>
      <c r="AD6" s="672">
        <v>18</v>
      </c>
      <c r="AE6" s="672">
        <v>13</v>
      </c>
      <c r="AF6" s="672">
        <v>10</v>
      </c>
      <c r="AG6" s="672">
        <v>8</v>
      </c>
      <c r="AH6" s="672">
        <v>6</v>
      </c>
      <c r="AI6" s="672">
        <v>5</v>
      </c>
      <c r="AJ6" s="672">
        <v>4</v>
      </c>
      <c r="AK6" s="672">
        <v>3</v>
      </c>
    </row>
    <row r="7" spans="1:37" x14ac:dyDescent="0.25">
      <c r="A7" s="640" t="s">
        <v>164</v>
      </c>
      <c r="B7" s="655"/>
      <c r="C7" s="589" t="str">
        <f>IF($B7="","",VLOOKUP($B7,#REF!,5))</f>
        <v/>
      </c>
      <c r="D7" s="589" t="str">
        <f>IF($B7="","",VLOOKUP($B7,#REF!,15))</f>
        <v/>
      </c>
      <c r="E7" s="585" t="str">
        <f>UPPER(IF($B7="","",VLOOKUP($B7,#REF!,2)))</f>
        <v/>
      </c>
      <c r="F7" s="588"/>
      <c r="G7" s="585" t="str">
        <f>IF($B7="","",VLOOKUP($B7,#REF!,3))</f>
        <v/>
      </c>
      <c r="H7" s="588"/>
      <c r="I7" s="585" t="str">
        <f>IF($B7="","",VLOOKUP($B7,#REF!,4))</f>
        <v/>
      </c>
      <c r="J7" s="564"/>
      <c r="K7" s="675"/>
      <c r="L7" s="663" t="str">
        <f>IF(K7="","",CONCATENATE(VLOOKUP($Y$3,$AB$1:$AK$1,K7)," pont"))</f>
        <v/>
      </c>
      <c r="M7" s="676"/>
      <c r="N7" s="595"/>
      <c r="O7" s="595"/>
      <c r="P7" s="595"/>
      <c r="Q7" s="649" t="s">
        <v>178</v>
      </c>
      <c r="R7" s="774" t="s">
        <v>223</v>
      </c>
      <c r="S7" s="774" t="s">
        <v>224</v>
      </c>
      <c r="Y7" s="661"/>
      <c r="Z7" s="661"/>
      <c r="AA7" s="661" t="s">
        <v>198</v>
      </c>
      <c r="AB7" s="672">
        <v>25</v>
      </c>
      <c r="AC7" s="672">
        <v>15</v>
      </c>
      <c r="AD7" s="672">
        <v>13</v>
      </c>
      <c r="AE7" s="672">
        <v>8</v>
      </c>
      <c r="AF7" s="672">
        <v>6</v>
      </c>
      <c r="AG7" s="672">
        <v>4</v>
      </c>
      <c r="AH7" s="672">
        <v>3</v>
      </c>
      <c r="AI7" s="672">
        <v>2</v>
      </c>
      <c r="AJ7" s="672">
        <v>1</v>
      </c>
      <c r="AK7" s="672">
        <v>0</v>
      </c>
    </row>
    <row r="8" spans="1:37" x14ac:dyDescent="0.25">
      <c r="A8" s="603"/>
      <c r="B8" s="656"/>
      <c r="C8" s="604"/>
      <c r="D8" s="604"/>
      <c r="E8" s="604"/>
      <c r="F8" s="604"/>
      <c r="G8" s="604"/>
      <c r="H8" s="604"/>
      <c r="I8" s="604"/>
      <c r="J8" s="564"/>
      <c r="K8" s="603"/>
      <c r="L8" s="603"/>
      <c r="M8" s="677"/>
      <c r="N8" s="595"/>
      <c r="O8" s="595"/>
      <c r="P8" s="595"/>
      <c r="Q8" s="651" t="s">
        <v>185</v>
      </c>
      <c r="R8" s="775" t="s">
        <v>221</v>
      </c>
      <c r="S8" s="775" t="s">
        <v>225</v>
      </c>
      <c r="Y8" s="661"/>
      <c r="Z8" s="661"/>
      <c r="AA8" s="661" t="s">
        <v>199</v>
      </c>
      <c r="AB8" s="672">
        <v>15</v>
      </c>
      <c r="AC8" s="672">
        <v>10</v>
      </c>
      <c r="AD8" s="672">
        <v>7</v>
      </c>
      <c r="AE8" s="672">
        <v>5</v>
      </c>
      <c r="AF8" s="672">
        <v>4</v>
      </c>
      <c r="AG8" s="672">
        <v>3</v>
      </c>
      <c r="AH8" s="672">
        <v>2</v>
      </c>
      <c r="AI8" s="672">
        <v>1</v>
      </c>
      <c r="AJ8" s="672">
        <v>0</v>
      </c>
      <c r="AK8" s="672">
        <v>0</v>
      </c>
    </row>
    <row r="9" spans="1:37" x14ac:dyDescent="0.25">
      <c r="A9" s="603" t="s">
        <v>165</v>
      </c>
      <c r="B9" s="657"/>
      <c r="C9" s="589" t="str">
        <f>IF($B9="","",VLOOKUP($B9,#REF!,5))</f>
        <v/>
      </c>
      <c r="D9" s="589" t="str">
        <f>IF($B9="","",VLOOKUP($B9,#REF!,15))</f>
        <v/>
      </c>
      <c r="E9" s="584" t="str">
        <f>UPPER(IF($B9="","",VLOOKUP($B9,#REF!,2)))</f>
        <v/>
      </c>
      <c r="F9" s="590"/>
      <c r="G9" s="584" t="str">
        <f>IF($B9="","",VLOOKUP($B9,#REF!,3))</f>
        <v/>
      </c>
      <c r="H9" s="590"/>
      <c r="I9" s="584" t="str">
        <f>IF($B9="","",VLOOKUP($B9,#REF!,4))</f>
        <v/>
      </c>
      <c r="J9" s="564"/>
      <c r="K9" s="675"/>
      <c r="L9" s="663" t="str">
        <f>IF(K9="","",CONCATENATE(VLOOKUP($Y$3,$AB$1:$AK$1,K9)," pont"))</f>
        <v/>
      </c>
      <c r="M9" s="676"/>
      <c r="N9" s="595"/>
      <c r="O9" s="595"/>
      <c r="P9" s="595"/>
      <c r="Q9" s="653" t="s">
        <v>186</v>
      </c>
      <c r="R9" s="776" t="s">
        <v>218</v>
      </c>
      <c r="S9" s="776" t="s">
        <v>226</v>
      </c>
      <c r="Y9" s="661"/>
      <c r="Z9" s="661"/>
      <c r="AA9" s="661" t="s">
        <v>200</v>
      </c>
      <c r="AB9" s="672">
        <v>10</v>
      </c>
      <c r="AC9" s="672">
        <v>6</v>
      </c>
      <c r="AD9" s="672">
        <v>4</v>
      </c>
      <c r="AE9" s="672">
        <v>2</v>
      </c>
      <c r="AF9" s="672">
        <v>1</v>
      </c>
      <c r="AG9" s="672">
        <v>0</v>
      </c>
      <c r="AH9" s="672">
        <v>0</v>
      </c>
      <c r="AI9" s="672">
        <v>0</v>
      </c>
      <c r="AJ9" s="672">
        <v>0</v>
      </c>
      <c r="AK9" s="672">
        <v>0</v>
      </c>
    </row>
    <row r="10" spans="1:37" x14ac:dyDescent="0.25">
      <c r="A10" s="603"/>
      <c r="B10" s="656"/>
      <c r="C10" s="604"/>
      <c r="D10" s="604"/>
      <c r="E10" s="604"/>
      <c r="F10" s="604"/>
      <c r="G10" s="604"/>
      <c r="H10" s="604"/>
      <c r="I10" s="604"/>
      <c r="J10" s="564"/>
      <c r="K10" s="603"/>
      <c r="L10" s="603"/>
      <c r="M10" s="677"/>
      <c r="N10" s="595"/>
      <c r="O10" s="595"/>
      <c r="P10" s="595"/>
      <c r="Q10" s="595"/>
      <c r="R10" s="595"/>
      <c r="S10" s="595"/>
      <c r="Y10" s="661"/>
      <c r="Z10" s="661"/>
      <c r="AA10" s="661" t="s">
        <v>201</v>
      </c>
      <c r="AB10" s="672">
        <v>6</v>
      </c>
      <c r="AC10" s="672">
        <v>3</v>
      </c>
      <c r="AD10" s="672">
        <v>2</v>
      </c>
      <c r="AE10" s="672">
        <v>1</v>
      </c>
      <c r="AF10" s="672">
        <v>0</v>
      </c>
      <c r="AG10" s="672">
        <v>0</v>
      </c>
      <c r="AH10" s="672">
        <v>0</v>
      </c>
      <c r="AI10" s="672">
        <v>0</v>
      </c>
      <c r="AJ10" s="672">
        <v>0</v>
      </c>
      <c r="AK10" s="672">
        <v>0</v>
      </c>
    </row>
    <row r="11" spans="1:37" x14ac:dyDescent="0.25">
      <c r="A11" s="603" t="s">
        <v>166</v>
      </c>
      <c r="B11" s="657"/>
      <c r="C11" s="589" t="str">
        <f>IF($B11="","",VLOOKUP($B11,#REF!,5))</f>
        <v/>
      </c>
      <c r="D11" s="589" t="str">
        <f>IF($B11="","",VLOOKUP($B11,#REF!,15))</f>
        <v/>
      </c>
      <c r="E11" s="584" t="str">
        <f>UPPER(IF($B11="","",VLOOKUP($B11,#REF!,2)))</f>
        <v/>
      </c>
      <c r="F11" s="590"/>
      <c r="G11" s="584" t="str">
        <f>IF($B11="","",VLOOKUP($B11,#REF!,3))</f>
        <v/>
      </c>
      <c r="H11" s="590"/>
      <c r="I11" s="584" t="str">
        <f>IF($B11="","",VLOOKUP($B11,#REF!,4))</f>
        <v/>
      </c>
      <c r="J11" s="564"/>
      <c r="K11" s="675"/>
      <c r="L11" s="663" t="str">
        <f>IF(K11="","",CONCATENATE(VLOOKUP($Y$3,$AB$1:$AK$1,K11)," pont"))</f>
        <v/>
      </c>
      <c r="M11" s="676"/>
      <c r="N11" s="595"/>
      <c r="O11" s="595"/>
      <c r="P11" s="595"/>
      <c r="Q11" s="595"/>
      <c r="R11" s="595"/>
      <c r="S11" s="595"/>
      <c r="Y11" s="661"/>
      <c r="Z11" s="661"/>
      <c r="AA11" s="661" t="s">
        <v>206</v>
      </c>
      <c r="AB11" s="672">
        <v>3</v>
      </c>
      <c r="AC11" s="672">
        <v>2</v>
      </c>
      <c r="AD11" s="672">
        <v>1</v>
      </c>
      <c r="AE11" s="672">
        <v>0</v>
      </c>
      <c r="AF11" s="672">
        <v>0</v>
      </c>
      <c r="AG11" s="672">
        <v>0</v>
      </c>
      <c r="AH11" s="672">
        <v>0</v>
      </c>
      <c r="AI11" s="672">
        <v>0</v>
      </c>
      <c r="AJ11" s="672">
        <v>0</v>
      </c>
      <c r="AK11" s="672">
        <v>0</v>
      </c>
    </row>
    <row r="12" spans="1:37" x14ac:dyDescent="0.25">
      <c r="A12" s="564"/>
      <c r="B12" s="640"/>
      <c r="C12" s="632"/>
      <c r="D12" s="564"/>
      <c r="E12" s="564"/>
      <c r="F12" s="564"/>
      <c r="G12" s="564"/>
      <c r="H12" s="564"/>
      <c r="I12" s="564"/>
      <c r="J12" s="564"/>
      <c r="K12" s="632"/>
      <c r="L12" s="632"/>
      <c r="M12" s="678"/>
      <c r="Y12" s="661"/>
      <c r="Z12" s="661"/>
      <c r="AA12" s="661" t="s">
        <v>202</v>
      </c>
      <c r="AB12" s="673">
        <v>0</v>
      </c>
      <c r="AC12" s="673">
        <v>0</v>
      </c>
      <c r="AD12" s="673">
        <v>0</v>
      </c>
      <c r="AE12" s="673">
        <v>0</v>
      </c>
      <c r="AF12" s="673">
        <v>0</v>
      </c>
      <c r="AG12" s="673">
        <v>0</v>
      </c>
      <c r="AH12" s="673">
        <v>0</v>
      </c>
      <c r="AI12" s="673">
        <v>0</v>
      </c>
      <c r="AJ12" s="673">
        <v>0</v>
      </c>
      <c r="AK12" s="673">
        <v>0</v>
      </c>
    </row>
    <row r="13" spans="1:37" x14ac:dyDescent="0.25">
      <c r="A13" s="761" t="s">
        <v>171</v>
      </c>
      <c r="B13" s="764"/>
      <c r="C13" s="589" t="str">
        <f>IF($B13="","",VLOOKUP($B13,#REF!,5))</f>
        <v/>
      </c>
      <c r="D13" s="589" t="str">
        <f>IF($B13="","",VLOOKUP($B13,#REF!,15))</f>
        <v/>
      </c>
      <c r="E13" s="584" t="str">
        <f>UPPER(IF($B13="","",VLOOKUP($B13,#REF!,2)))</f>
        <v/>
      </c>
      <c r="F13" s="590"/>
      <c r="G13" s="584" t="str">
        <f>IF($B13="","",VLOOKUP($B13,#REF!,3))</f>
        <v/>
      </c>
      <c r="H13" s="590"/>
      <c r="I13" s="584" t="str">
        <f>IF($B13="","",VLOOKUP($B13,#REF!,4))</f>
        <v/>
      </c>
      <c r="J13" s="564"/>
      <c r="K13" s="675"/>
      <c r="L13" s="663" t="str">
        <f>IF(K13="","",CONCATENATE(VLOOKUP($Y$3,$AB$1:$AK$1,K13)," pont"))</f>
        <v/>
      </c>
      <c r="M13" s="676"/>
      <c r="Y13" s="661"/>
      <c r="Z13" s="661"/>
      <c r="AA13" s="661" t="s">
        <v>203</v>
      </c>
      <c r="AB13" s="673">
        <v>0</v>
      </c>
      <c r="AC13" s="673">
        <v>0</v>
      </c>
      <c r="AD13" s="673">
        <v>0</v>
      </c>
      <c r="AE13" s="673">
        <v>0</v>
      </c>
      <c r="AF13" s="673">
        <v>0</v>
      </c>
      <c r="AG13" s="673">
        <v>0</v>
      </c>
      <c r="AH13" s="673">
        <v>0</v>
      </c>
      <c r="AI13" s="673">
        <v>0</v>
      </c>
      <c r="AJ13" s="673">
        <v>0</v>
      </c>
      <c r="AK13" s="673">
        <v>0</v>
      </c>
    </row>
    <row r="14" spans="1:37" x14ac:dyDescent="0.25">
      <c r="A14" s="603"/>
      <c r="B14" s="656"/>
      <c r="C14" s="604"/>
      <c r="D14" s="604"/>
      <c r="E14" s="604"/>
      <c r="F14" s="604"/>
      <c r="G14" s="604"/>
      <c r="H14" s="604"/>
      <c r="I14" s="604"/>
      <c r="J14" s="564"/>
      <c r="K14" s="603"/>
      <c r="L14" s="603"/>
      <c r="M14" s="677"/>
      <c r="Y14" s="661"/>
      <c r="Z14" s="661"/>
      <c r="AA14" s="661"/>
      <c r="AB14" s="661"/>
      <c r="AC14" s="661"/>
      <c r="AD14" s="661"/>
      <c r="AE14" s="661"/>
      <c r="AF14" s="661"/>
      <c r="AG14" s="661"/>
      <c r="AH14" s="661"/>
      <c r="AI14" s="661"/>
      <c r="AJ14" s="661"/>
      <c r="AK14" s="661"/>
    </row>
    <row r="15" spans="1:37" x14ac:dyDescent="0.25">
      <c r="A15" s="640" t="s">
        <v>172</v>
      </c>
      <c r="B15" s="763"/>
      <c r="C15" s="589" t="str">
        <f>IF($B15="","",VLOOKUP($B15,#REF!,5))</f>
        <v/>
      </c>
      <c r="D15" s="762" t="str">
        <f>IF($B15="","",VLOOKUP($B15,#REF!,15))</f>
        <v/>
      </c>
      <c r="E15" s="585" t="str">
        <f>UPPER(IF($B15="","",VLOOKUP($B15,#REF!,2)))</f>
        <v/>
      </c>
      <c r="F15" s="588"/>
      <c r="G15" s="585" t="str">
        <f>IF($B15="","",VLOOKUP($B15,#REF!,3))</f>
        <v/>
      </c>
      <c r="H15" s="588"/>
      <c r="I15" s="585" t="str">
        <f>IF($B15="","",VLOOKUP($B15,#REF!,4))</f>
        <v/>
      </c>
      <c r="J15" s="564"/>
      <c r="K15" s="675"/>
      <c r="L15" s="663" t="str">
        <f>IF(K15="","",CONCATENATE(VLOOKUP($Y$3,$AB$1:$AK$1,K15)," pont"))</f>
        <v/>
      </c>
      <c r="M15" s="676"/>
      <c r="Y15" s="661"/>
      <c r="Z15" s="661"/>
      <c r="AA15" s="661"/>
      <c r="AB15" s="661"/>
      <c r="AC15" s="661"/>
      <c r="AD15" s="661"/>
      <c r="AE15" s="661"/>
      <c r="AF15" s="661"/>
      <c r="AG15" s="661"/>
      <c r="AH15" s="661"/>
      <c r="AI15" s="661"/>
      <c r="AJ15" s="661"/>
      <c r="AK15" s="661"/>
    </row>
    <row r="16" spans="1:37" x14ac:dyDescent="0.25">
      <c r="A16" s="603"/>
      <c r="B16" s="656"/>
      <c r="C16" s="604"/>
      <c r="D16" s="604"/>
      <c r="E16" s="604"/>
      <c r="F16" s="604"/>
      <c r="G16" s="604"/>
      <c r="H16" s="604"/>
      <c r="I16" s="604"/>
      <c r="J16" s="564"/>
      <c r="K16" s="603"/>
      <c r="L16" s="603"/>
      <c r="M16" s="677"/>
      <c r="Y16" s="661"/>
      <c r="Z16" s="661"/>
      <c r="AA16" s="661" t="s">
        <v>164</v>
      </c>
      <c r="AB16" s="661">
        <v>300</v>
      </c>
      <c r="AC16" s="661">
        <v>250</v>
      </c>
      <c r="AD16" s="661">
        <v>220</v>
      </c>
      <c r="AE16" s="661">
        <v>180</v>
      </c>
      <c r="AF16" s="661">
        <v>160</v>
      </c>
      <c r="AG16" s="661">
        <v>150</v>
      </c>
      <c r="AH16" s="661">
        <v>140</v>
      </c>
      <c r="AI16" s="661">
        <v>130</v>
      </c>
      <c r="AJ16" s="661">
        <v>120</v>
      </c>
      <c r="AK16" s="661">
        <v>110</v>
      </c>
    </row>
    <row r="17" spans="1:37" x14ac:dyDescent="0.25">
      <c r="A17" s="603" t="s">
        <v>173</v>
      </c>
      <c r="B17" s="657"/>
      <c r="C17" s="589" t="str">
        <f>IF($B17="","",VLOOKUP($B17,#REF!,5))</f>
        <v/>
      </c>
      <c r="D17" s="589" t="str">
        <f>IF($B17="","",VLOOKUP($B17,#REF!,15))</f>
        <v/>
      </c>
      <c r="E17" s="584" t="str">
        <f>UPPER(IF($B17="","",VLOOKUP($B17,#REF!,2)))</f>
        <v/>
      </c>
      <c r="F17" s="590"/>
      <c r="G17" s="584" t="str">
        <f>IF($B17="","",VLOOKUP($B17,#REF!,3))</f>
        <v/>
      </c>
      <c r="H17" s="590"/>
      <c r="I17" s="584" t="str">
        <f>IF($B17="","",VLOOKUP($B17,#REF!,4))</f>
        <v/>
      </c>
      <c r="J17" s="564"/>
      <c r="K17" s="675"/>
      <c r="L17" s="663" t="str">
        <f>IF(K17="","",CONCATENATE(VLOOKUP($Y$3,$AB$1:$AK$1,K17)," pont"))</f>
        <v/>
      </c>
      <c r="M17" s="676"/>
      <c r="Y17" s="661"/>
      <c r="Z17" s="661"/>
      <c r="AA17" s="661" t="s">
        <v>194</v>
      </c>
      <c r="AB17" s="661">
        <v>250</v>
      </c>
      <c r="AC17" s="661">
        <v>200</v>
      </c>
      <c r="AD17" s="661">
        <v>160</v>
      </c>
      <c r="AE17" s="661">
        <v>140</v>
      </c>
      <c r="AF17" s="661">
        <v>120</v>
      </c>
      <c r="AG17" s="661">
        <v>110</v>
      </c>
      <c r="AH17" s="661">
        <v>100</v>
      </c>
      <c r="AI17" s="661">
        <v>90</v>
      </c>
      <c r="AJ17" s="661">
        <v>80</v>
      </c>
      <c r="AK17" s="661">
        <v>70</v>
      </c>
    </row>
    <row r="18" spans="1:37" x14ac:dyDescent="0.25">
      <c r="A18" s="603"/>
      <c r="B18" s="656"/>
      <c r="C18" s="604"/>
      <c r="D18" s="604"/>
      <c r="E18" s="604"/>
      <c r="F18" s="604"/>
      <c r="G18" s="604"/>
      <c r="H18" s="604"/>
      <c r="I18" s="604"/>
      <c r="J18" s="564"/>
      <c r="K18" s="603"/>
      <c r="L18" s="603"/>
      <c r="M18" s="677"/>
      <c r="Y18" s="661"/>
      <c r="Z18" s="661"/>
      <c r="AA18" s="661" t="s">
        <v>195</v>
      </c>
      <c r="AB18" s="661">
        <v>200</v>
      </c>
      <c r="AC18" s="661">
        <v>150</v>
      </c>
      <c r="AD18" s="661">
        <v>130</v>
      </c>
      <c r="AE18" s="661">
        <v>110</v>
      </c>
      <c r="AF18" s="661">
        <v>95</v>
      </c>
      <c r="AG18" s="661">
        <v>80</v>
      </c>
      <c r="AH18" s="661">
        <v>70</v>
      </c>
      <c r="AI18" s="661">
        <v>60</v>
      </c>
      <c r="AJ18" s="661">
        <v>55</v>
      </c>
      <c r="AK18" s="661">
        <v>50</v>
      </c>
    </row>
    <row r="19" spans="1:37" x14ac:dyDescent="0.25">
      <c r="A19" s="761" t="s">
        <v>177</v>
      </c>
      <c r="B19" s="657"/>
      <c r="C19" s="589" t="str">
        <f>IF($B19="","",VLOOKUP($B19,#REF!,5))</f>
        <v/>
      </c>
      <c r="D19" s="589" t="str">
        <f>IF($B19="","",VLOOKUP($B19,#REF!,15))</f>
        <v/>
      </c>
      <c r="E19" s="584" t="str">
        <f>UPPER(IF($B19="","",VLOOKUP($B19,#REF!,2)))</f>
        <v/>
      </c>
      <c r="F19" s="590"/>
      <c r="G19" s="584" t="str">
        <f>IF($B19="","",VLOOKUP($B19,#REF!,3))</f>
        <v/>
      </c>
      <c r="H19" s="590"/>
      <c r="I19" s="584" t="str">
        <f>IF($B19="","",VLOOKUP($B19,#REF!,4))</f>
        <v/>
      </c>
      <c r="J19" s="564"/>
      <c r="K19" s="675"/>
      <c r="L19" s="663" t="str">
        <f>IF(K19="","",CONCATENATE(VLOOKUP($Y$3,$AB$1:$AK$1,K19)," pont"))</f>
        <v/>
      </c>
      <c r="M19" s="676"/>
      <c r="Y19" s="661"/>
      <c r="Z19" s="661"/>
      <c r="AA19" s="661" t="s">
        <v>196</v>
      </c>
      <c r="AB19" s="661">
        <v>150</v>
      </c>
      <c r="AC19" s="661">
        <v>120</v>
      </c>
      <c r="AD19" s="661">
        <v>100</v>
      </c>
      <c r="AE19" s="661">
        <v>80</v>
      </c>
      <c r="AF19" s="661">
        <v>70</v>
      </c>
      <c r="AG19" s="661">
        <v>60</v>
      </c>
      <c r="AH19" s="661">
        <v>55</v>
      </c>
      <c r="AI19" s="661">
        <v>50</v>
      </c>
      <c r="AJ19" s="661">
        <v>45</v>
      </c>
      <c r="AK19" s="661">
        <v>40</v>
      </c>
    </row>
    <row r="20" spans="1:37" x14ac:dyDescent="0.25">
      <c r="A20" s="603"/>
      <c r="B20" s="656"/>
      <c r="C20" s="604"/>
      <c r="D20" s="604"/>
      <c r="E20" s="604"/>
      <c r="F20" s="604"/>
      <c r="G20" s="604"/>
      <c r="H20" s="604"/>
      <c r="I20" s="604"/>
      <c r="J20" s="564"/>
      <c r="K20" s="603"/>
      <c r="L20" s="603"/>
      <c r="M20" s="677"/>
      <c r="Y20" s="661"/>
      <c r="Z20" s="661"/>
      <c r="AA20" s="661" t="s">
        <v>195</v>
      </c>
      <c r="AB20" s="661">
        <v>200</v>
      </c>
      <c r="AC20" s="661">
        <v>150</v>
      </c>
      <c r="AD20" s="661">
        <v>130</v>
      </c>
      <c r="AE20" s="661">
        <v>110</v>
      </c>
      <c r="AF20" s="661">
        <v>95</v>
      </c>
      <c r="AG20" s="661">
        <v>80</v>
      </c>
      <c r="AH20" s="661">
        <v>70</v>
      </c>
      <c r="AI20" s="661">
        <v>60</v>
      </c>
      <c r="AJ20" s="661">
        <v>55</v>
      </c>
      <c r="AK20" s="661">
        <v>50</v>
      </c>
    </row>
    <row r="21" spans="1:37" x14ac:dyDescent="0.25">
      <c r="A21" s="761" t="s">
        <v>216</v>
      </c>
      <c r="B21" s="657"/>
      <c r="C21" s="589" t="str">
        <f>IF($B21="","",VLOOKUP($B21,#REF!,5))</f>
        <v/>
      </c>
      <c r="D21" s="589" t="str">
        <f>IF($B21="","",VLOOKUP($B21,#REF!,15))</f>
        <v/>
      </c>
      <c r="E21" s="584" t="str">
        <f>UPPER(IF($B21="","",VLOOKUP($B21,#REF!,2)))</f>
        <v/>
      </c>
      <c r="F21" s="590"/>
      <c r="G21" s="584" t="str">
        <f>IF($B21="","",VLOOKUP($B21,#REF!,3))</f>
        <v/>
      </c>
      <c r="H21" s="590"/>
      <c r="I21" s="584" t="str">
        <f>IF($B21="","",VLOOKUP($B21,#REF!,4))</f>
        <v/>
      </c>
      <c r="J21" s="564"/>
      <c r="K21" s="675"/>
      <c r="L21" s="663" t="str">
        <f>IF(K21="","",CONCATENATE(VLOOKUP($Y$3,$AB$1:$AK$1,K21)," pont"))</f>
        <v/>
      </c>
      <c r="M21" s="676"/>
      <c r="Y21" s="661"/>
      <c r="Z21" s="661"/>
      <c r="AA21" s="661" t="s">
        <v>196</v>
      </c>
      <c r="AB21" s="661">
        <v>150</v>
      </c>
      <c r="AC21" s="661">
        <v>120</v>
      </c>
      <c r="AD21" s="661">
        <v>100</v>
      </c>
      <c r="AE21" s="661">
        <v>80</v>
      </c>
      <c r="AF21" s="661">
        <v>70</v>
      </c>
      <c r="AG21" s="661">
        <v>60</v>
      </c>
      <c r="AH21" s="661">
        <v>55</v>
      </c>
      <c r="AI21" s="661">
        <v>50</v>
      </c>
      <c r="AJ21" s="661">
        <v>45</v>
      </c>
      <c r="AK21" s="661">
        <v>40</v>
      </c>
    </row>
    <row r="22" spans="1:37" x14ac:dyDescent="0.25">
      <c r="A22" s="564"/>
      <c r="B22" s="564"/>
      <c r="C22" s="564"/>
      <c r="D22" s="564"/>
      <c r="E22" s="564"/>
      <c r="F22" s="564"/>
      <c r="G22" s="564"/>
      <c r="H22" s="564"/>
      <c r="I22" s="564"/>
      <c r="J22" s="564"/>
      <c r="K22" s="564"/>
      <c r="L22" s="564"/>
      <c r="M22" s="564"/>
      <c r="Y22" s="661"/>
      <c r="Z22" s="661"/>
      <c r="AA22" s="661" t="s">
        <v>197</v>
      </c>
      <c r="AB22" s="661">
        <v>120</v>
      </c>
      <c r="AC22" s="661">
        <v>90</v>
      </c>
      <c r="AD22" s="661">
        <v>65</v>
      </c>
      <c r="AE22" s="661">
        <v>55</v>
      </c>
      <c r="AF22" s="661">
        <v>50</v>
      </c>
      <c r="AG22" s="661">
        <v>45</v>
      </c>
      <c r="AH22" s="661">
        <v>40</v>
      </c>
      <c r="AI22" s="661">
        <v>35</v>
      </c>
      <c r="AJ22" s="661">
        <v>25</v>
      </c>
      <c r="AK22" s="661">
        <v>20</v>
      </c>
    </row>
    <row r="23" spans="1:37" x14ac:dyDescent="0.25">
      <c r="A23" s="564"/>
      <c r="B23" s="564"/>
      <c r="C23" s="564"/>
      <c r="D23" s="564"/>
      <c r="E23" s="564"/>
      <c r="F23" s="564"/>
      <c r="G23" s="564"/>
      <c r="H23" s="564"/>
      <c r="I23" s="564"/>
      <c r="J23" s="564"/>
      <c r="K23" s="564"/>
      <c r="L23" s="564"/>
      <c r="M23" s="564"/>
      <c r="Y23" s="661"/>
      <c r="Z23" s="661"/>
      <c r="AA23" s="661" t="s">
        <v>198</v>
      </c>
      <c r="AB23" s="661">
        <v>90</v>
      </c>
      <c r="AC23" s="661">
        <v>60</v>
      </c>
      <c r="AD23" s="661">
        <v>45</v>
      </c>
      <c r="AE23" s="661">
        <v>34</v>
      </c>
      <c r="AF23" s="661">
        <v>27</v>
      </c>
      <c r="AG23" s="661">
        <v>22</v>
      </c>
      <c r="AH23" s="661">
        <v>18</v>
      </c>
      <c r="AI23" s="661">
        <v>15</v>
      </c>
      <c r="AJ23" s="661">
        <v>12</v>
      </c>
      <c r="AK23" s="661">
        <v>9</v>
      </c>
    </row>
    <row r="24" spans="1:37" ht="18.75" customHeight="1" x14ac:dyDescent="0.25">
      <c r="A24" s="564"/>
      <c r="B24" s="811"/>
      <c r="C24" s="811"/>
      <c r="D24" s="809" t="str">
        <f>E7</f>
        <v/>
      </c>
      <c r="E24" s="809"/>
      <c r="F24" s="809" t="str">
        <f>E9</f>
        <v/>
      </c>
      <c r="G24" s="809"/>
      <c r="H24" s="809" t="str">
        <f>E11</f>
        <v/>
      </c>
      <c r="I24" s="809"/>
      <c r="J24" s="809" t="str">
        <f>E13</f>
        <v/>
      </c>
      <c r="K24" s="809"/>
      <c r="L24" s="564"/>
      <c r="M24" s="641" t="s">
        <v>168</v>
      </c>
      <c r="Y24" s="661"/>
      <c r="Z24" s="661"/>
      <c r="AA24" s="661" t="s">
        <v>199</v>
      </c>
      <c r="AB24" s="661">
        <v>60</v>
      </c>
      <c r="AC24" s="661">
        <v>40</v>
      </c>
      <c r="AD24" s="661">
        <v>30</v>
      </c>
      <c r="AE24" s="661">
        <v>20</v>
      </c>
      <c r="AF24" s="661">
        <v>18</v>
      </c>
      <c r="AG24" s="661">
        <v>15</v>
      </c>
      <c r="AH24" s="661">
        <v>12</v>
      </c>
      <c r="AI24" s="661">
        <v>10</v>
      </c>
      <c r="AJ24" s="661">
        <v>8</v>
      </c>
      <c r="AK24" s="661">
        <v>6</v>
      </c>
    </row>
    <row r="25" spans="1:37" ht="18.75" customHeight="1" x14ac:dyDescent="0.25">
      <c r="A25" s="639" t="s">
        <v>164</v>
      </c>
      <c r="B25" s="807" t="str">
        <f>E7</f>
        <v/>
      </c>
      <c r="C25" s="807"/>
      <c r="D25" s="810"/>
      <c r="E25" s="810"/>
      <c r="F25" s="808"/>
      <c r="G25" s="808"/>
      <c r="H25" s="808"/>
      <c r="I25" s="808"/>
      <c r="J25" s="809"/>
      <c r="K25" s="809"/>
      <c r="L25" s="564"/>
      <c r="M25" s="643"/>
      <c r="Y25" s="661"/>
      <c r="Z25" s="661"/>
      <c r="AA25" s="661" t="s">
        <v>200</v>
      </c>
      <c r="AB25" s="661">
        <v>40</v>
      </c>
      <c r="AC25" s="661">
        <v>25</v>
      </c>
      <c r="AD25" s="661">
        <v>18</v>
      </c>
      <c r="AE25" s="661">
        <v>13</v>
      </c>
      <c r="AF25" s="661">
        <v>8</v>
      </c>
      <c r="AG25" s="661">
        <v>7</v>
      </c>
      <c r="AH25" s="661">
        <v>6</v>
      </c>
      <c r="AI25" s="661">
        <v>5</v>
      </c>
      <c r="AJ25" s="661">
        <v>4</v>
      </c>
      <c r="AK25" s="661">
        <v>3</v>
      </c>
    </row>
    <row r="26" spans="1:37" ht="18.75" customHeight="1" x14ac:dyDescent="0.25">
      <c r="A26" s="639" t="s">
        <v>165</v>
      </c>
      <c r="B26" s="807" t="str">
        <f>E9</f>
        <v/>
      </c>
      <c r="C26" s="807"/>
      <c r="D26" s="808"/>
      <c r="E26" s="808"/>
      <c r="F26" s="810"/>
      <c r="G26" s="810"/>
      <c r="H26" s="808"/>
      <c r="I26" s="808"/>
      <c r="J26" s="808"/>
      <c r="K26" s="808"/>
      <c r="L26" s="564"/>
      <c r="M26" s="643"/>
      <c r="Y26" s="661"/>
      <c r="Z26" s="661"/>
      <c r="AA26" s="661" t="s">
        <v>201</v>
      </c>
      <c r="AB26" s="661">
        <v>25</v>
      </c>
      <c r="AC26" s="661">
        <v>15</v>
      </c>
      <c r="AD26" s="661">
        <v>13</v>
      </c>
      <c r="AE26" s="661">
        <v>7</v>
      </c>
      <c r="AF26" s="661">
        <v>6</v>
      </c>
      <c r="AG26" s="661">
        <v>5</v>
      </c>
      <c r="AH26" s="661">
        <v>4</v>
      </c>
      <c r="AI26" s="661">
        <v>3</v>
      </c>
      <c r="AJ26" s="661">
        <v>2</v>
      </c>
      <c r="AK26" s="661">
        <v>1</v>
      </c>
    </row>
    <row r="27" spans="1:37" ht="18.75" customHeight="1" x14ac:dyDescent="0.25">
      <c r="A27" s="639" t="s">
        <v>166</v>
      </c>
      <c r="B27" s="807" t="str">
        <f>E11</f>
        <v/>
      </c>
      <c r="C27" s="807"/>
      <c r="D27" s="808"/>
      <c r="E27" s="808"/>
      <c r="F27" s="808"/>
      <c r="G27" s="808"/>
      <c r="H27" s="810"/>
      <c r="I27" s="810"/>
      <c r="J27" s="808"/>
      <c r="K27" s="808"/>
      <c r="L27" s="564"/>
      <c r="M27" s="643"/>
      <c r="Y27" s="661"/>
      <c r="Z27" s="661"/>
      <c r="AA27" s="661" t="s">
        <v>206</v>
      </c>
      <c r="AB27" s="661">
        <v>15</v>
      </c>
      <c r="AC27" s="661">
        <v>10</v>
      </c>
      <c r="AD27" s="661">
        <v>8</v>
      </c>
      <c r="AE27" s="661">
        <v>4</v>
      </c>
      <c r="AF27" s="661">
        <v>3</v>
      </c>
      <c r="AG27" s="661">
        <v>2</v>
      </c>
      <c r="AH27" s="661">
        <v>1</v>
      </c>
      <c r="AI27" s="661">
        <v>0</v>
      </c>
      <c r="AJ27" s="661">
        <v>0</v>
      </c>
      <c r="AK27" s="661">
        <v>0</v>
      </c>
    </row>
    <row r="28" spans="1:37" ht="18.75" customHeight="1" x14ac:dyDescent="0.25">
      <c r="A28" s="760" t="s">
        <v>171</v>
      </c>
      <c r="B28" s="807" t="str">
        <f>E13</f>
        <v/>
      </c>
      <c r="C28" s="807"/>
      <c r="D28" s="808"/>
      <c r="E28" s="808"/>
      <c r="F28" s="808"/>
      <c r="G28" s="808"/>
      <c r="H28" s="809"/>
      <c r="I28" s="809"/>
      <c r="J28" s="810"/>
      <c r="K28" s="810"/>
      <c r="L28" s="564"/>
      <c r="M28" s="643"/>
      <c r="Y28" s="661"/>
      <c r="Z28" s="661"/>
      <c r="AA28" s="661" t="s">
        <v>206</v>
      </c>
      <c r="AB28" s="661">
        <v>15</v>
      </c>
      <c r="AC28" s="661">
        <v>10</v>
      </c>
      <c r="AD28" s="661">
        <v>8</v>
      </c>
      <c r="AE28" s="661">
        <v>4</v>
      </c>
      <c r="AF28" s="661">
        <v>3</v>
      </c>
      <c r="AG28" s="661">
        <v>2</v>
      </c>
      <c r="AH28" s="661">
        <v>1</v>
      </c>
      <c r="AI28" s="661">
        <v>0</v>
      </c>
      <c r="AJ28" s="661">
        <v>0</v>
      </c>
      <c r="AK28" s="661">
        <v>0</v>
      </c>
    </row>
    <row r="29" spans="1:37" x14ac:dyDescent="0.25">
      <c r="A29" s="564"/>
      <c r="B29" s="564"/>
      <c r="C29" s="564"/>
      <c r="D29" s="564"/>
      <c r="E29" s="564"/>
      <c r="F29" s="564"/>
      <c r="G29" s="564"/>
      <c r="H29" s="564"/>
      <c r="I29" s="564"/>
      <c r="J29" s="564"/>
      <c r="K29" s="564"/>
      <c r="L29" s="564"/>
      <c r="M29" s="644"/>
      <c r="Y29" s="661"/>
      <c r="Z29" s="661"/>
      <c r="AA29" s="661" t="s">
        <v>202</v>
      </c>
      <c r="AB29" s="661">
        <v>10</v>
      </c>
      <c r="AC29" s="661">
        <v>6</v>
      </c>
      <c r="AD29" s="661">
        <v>4</v>
      </c>
      <c r="AE29" s="661">
        <v>2</v>
      </c>
      <c r="AF29" s="661">
        <v>1</v>
      </c>
      <c r="AG29" s="661">
        <v>0</v>
      </c>
      <c r="AH29" s="661">
        <v>0</v>
      </c>
      <c r="AI29" s="661">
        <v>0</v>
      </c>
      <c r="AJ29" s="661">
        <v>0</v>
      </c>
      <c r="AK29" s="661">
        <v>0</v>
      </c>
    </row>
    <row r="30" spans="1:37" ht="18.75" customHeight="1" x14ac:dyDescent="0.25">
      <c r="A30" s="564"/>
      <c r="B30" s="811"/>
      <c r="C30" s="811"/>
      <c r="D30" s="809" t="str">
        <f>E15</f>
        <v/>
      </c>
      <c r="E30" s="809"/>
      <c r="F30" s="809" t="str">
        <f>E17</f>
        <v/>
      </c>
      <c r="G30" s="809"/>
      <c r="H30" s="816" t="str">
        <f>E19</f>
        <v/>
      </c>
      <c r="I30" s="817"/>
      <c r="J30" s="809" t="str">
        <f>E21</f>
        <v/>
      </c>
      <c r="K30" s="809"/>
      <c r="L30" s="564"/>
      <c r="M30" s="644"/>
      <c r="Y30" s="661"/>
      <c r="Z30" s="661"/>
      <c r="AA30" s="661" t="s">
        <v>203</v>
      </c>
      <c r="AB30" s="661">
        <v>3</v>
      </c>
      <c r="AC30" s="661">
        <v>2</v>
      </c>
      <c r="AD30" s="661">
        <v>1</v>
      </c>
      <c r="AE30" s="661">
        <v>0</v>
      </c>
      <c r="AF30" s="661">
        <v>0</v>
      </c>
      <c r="AG30" s="661">
        <v>0</v>
      </c>
      <c r="AH30" s="661">
        <v>0</v>
      </c>
      <c r="AI30" s="661">
        <v>0</v>
      </c>
      <c r="AJ30" s="661">
        <v>0</v>
      </c>
      <c r="AK30" s="661">
        <v>0</v>
      </c>
    </row>
    <row r="31" spans="1:37" ht="18.75" customHeight="1" x14ac:dyDescent="0.25">
      <c r="A31" s="760" t="s">
        <v>172</v>
      </c>
      <c r="B31" s="818" t="str">
        <f>E15</f>
        <v/>
      </c>
      <c r="C31" s="819"/>
      <c r="D31" s="810"/>
      <c r="E31" s="810"/>
      <c r="F31" s="808"/>
      <c r="G31" s="808"/>
      <c r="H31" s="808"/>
      <c r="I31" s="808"/>
      <c r="J31" s="809"/>
      <c r="K31" s="809"/>
      <c r="L31" s="564"/>
      <c r="M31" s="643"/>
    </row>
    <row r="32" spans="1:37" ht="18.75" customHeight="1" x14ac:dyDescent="0.25">
      <c r="A32" s="760" t="s">
        <v>173</v>
      </c>
      <c r="B32" s="807" t="str">
        <f>E17</f>
        <v/>
      </c>
      <c r="C32" s="807"/>
      <c r="D32" s="808"/>
      <c r="E32" s="808"/>
      <c r="F32" s="810"/>
      <c r="G32" s="810"/>
      <c r="H32" s="808"/>
      <c r="I32" s="808"/>
      <c r="J32" s="808"/>
      <c r="K32" s="808"/>
      <c r="L32" s="564"/>
      <c r="M32" s="643"/>
    </row>
    <row r="33" spans="1:19" ht="18.75" customHeight="1" x14ac:dyDescent="0.25">
      <c r="A33" s="760" t="s">
        <v>177</v>
      </c>
      <c r="B33" s="807" t="str">
        <f>E19</f>
        <v/>
      </c>
      <c r="C33" s="807"/>
      <c r="D33" s="808"/>
      <c r="E33" s="808"/>
      <c r="F33" s="808"/>
      <c r="G33" s="808"/>
      <c r="H33" s="810"/>
      <c r="I33" s="810"/>
      <c r="J33" s="808"/>
      <c r="K33" s="808"/>
      <c r="L33" s="564"/>
      <c r="M33" s="643"/>
    </row>
    <row r="34" spans="1:19" ht="18.75" customHeight="1" x14ac:dyDescent="0.25">
      <c r="A34" s="760" t="s">
        <v>216</v>
      </c>
      <c r="B34" s="807" t="str">
        <f>E21</f>
        <v/>
      </c>
      <c r="C34" s="807"/>
      <c r="D34" s="808"/>
      <c r="E34" s="808"/>
      <c r="F34" s="808"/>
      <c r="G34" s="808"/>
      <c r="H34" s="809"/>
      <c r="I34" s="809"/>
      <c r="J34" s="810"/>
      <c r="K34" s="810"/>
      <c r="L34" s="564"/>
      <c r="M34" s="643"/>
    </row>
    <row r="35" spans="1:19" ht="18.75" customHeight="1" x14ac:dyDescent="0.25">
      <c r="A35" s="645"/>
      <c r="B35" s="646"/>
      <c r="C35" s="646"/>
      <c r="D35" s="645"/>
      <c r="E35" s="645"/>
      <c r="F35" s="645"/>
      <c r="G35" s="645"/>
      <c r="H35" s="645"/>
      <c r="I35" s="645"/>
      <c r="J35" s="564"/>
      <c r="K35" s="564"/>
      <c r="L35" s="564"/>
      <c r="M35" s="647"/>
    </row>
    <row r="36" spans="1:19" x14ac:dyDescent="0.25">
      <c r="A36" s="564"/>
      <c r="B36" s="564"/>
      <c r="C36" s="564"/>
      <c r="D36" s="564"/>
      <c r="E36" s="564"/>
      <c r="F36" s="564"/>
      <c r="G36" s="564"/>
      <c r="H36" s="564"/>
      <c r="I36" s="564"/>
      <c r="J36" s="564"/>
      <c r="K36" s="564"/>
      <c r="L36" s="564"/>
      <c r="M36" s="564"/>
    </row>
    <row r="37" spans="1:19" x14ac:dyDescent="0.25">
      <c r="A37" s="564" t="s">
        <v>129</v>
      </c>
      <c r="B37" s="564"/>
      <c r="C37" s="820" t="str">
        <f>IF(M25=1,B25,IF(M26=1,B26,IF(M27=1,B27,IF(M28=1,B28,""))))</f>
        <v/>
      </c>
      <c r="D37" s="820"/>
      <c r="E37" s="603" t="s">
        <v>175</v>
      </c>
      <c r="F37" s="820" t="str">
        <f>IF(M31=1,B31,IF(M32=1,B32,IF(M33=1,B33,IF(M34=1,B34,""))))</f>
        <v/>
      </c>
      <c r="G37" s="820"/>
      <c r="H37" s="564"/>
      <c r="I37" s="542"/>
      <c r="J37" s="564"/>
      <c r="K37" s="564"/>
      <c r="L37" s="564"/>
      <c r="M37" s="564"/>
    </row>
    <row r="38" spans="1:19" x14ac:dyDescent="0.25">
      <c r="A38" s="564"/>
      <c r="B38" s="564"/>
      <c r="C38" s="564"/>
      <c r="D38" s="564"/>
      <c r="E38" s="564"/>
      <c r="F38" s="603"/>
      <c r="G38" s="603"/>
      <c r="H38" s="564"/>
      <c r="I38" s="564"/>
      <c r="J38" s="564"/>
      <c r="K38" s="564"/>
      <c r="L38" s="564"/>
      <c r="M38" s="564"/>
    </row>
    <row r="39" spans="1:19" x14ac:dyDescent="0.25">
      <c r="A39" s="564" t="s">
        <v>174</v>
      </c>
      <c r="B39" s="564"/>
      <c r="C39" s="820" t="str">
        <f>IF(M25=2,B25,IF(M26=2,B26,IF(M27=2,B27,IF(M28=2,B28,""))))</f>
        <v/>
      </c>
      <c r="D39" s="820"/>
      <c r="E39" s="603" t="s">
        <v>175</v>
      </c>
      <c r="F39" s="820" t="str">
        <f>IF(M31=2,B31,IF(M32=2,B32,IF(M33=2,B33,IF(M34=2,B34,""))))</f>
        <v/>
      </c>
      <c r="G39" s="820"/>
      <c r="H39" s="564"/>
      <c r="I39" s="542"/>
      <c r="J39" s="564"/>
      <c r="K39" s="564"/>
      <c r="L39" s="564"/>
      <c r="M39" s="564"/>
    </row>
    <row r="40" spans="1:19" x14ac:dyDescent="0.25">
      <c r="A40" s="564"/>
      <c r="B40" s="564"/>
      <c r="C40" s="642"/>
      <c r="D40" s="642"/>
      <c r="E40" s="603"/>
      <c r="F40" s="642"/>
      <c r="G40" s="642"/>
      <c r="H40" s="564"/>
      <c r="I40" s="564"/>
      <c r="J40" s="564"/>
      <c r="K40" s="564"/>
      <c r="L40" s="564"/>
      <c r="M40" s="564"/>
    </row>
    <row r="41" spans="1:19" x14ac:dyDescent="0.25">
      <c r="A41" s="564" t="s">
        <v>176</v>
      </c>
      <c r="B41" s="564"/>
      <c r="C41" s="820" t="str">
        <f>IF(M25=3,B25,IF(M26=3,B26,IF(M27=3,B27,IF(M28=3,B28,""))))</f>
        <v/>
      </c>
      <c r="D41" s="820"/>
      <c r="E41" s="603" t="s">
        <v>175</v>
      </c>
      <c r="F41" s="820" t="str">
        <f>IF(M31=3,B31,IF(M32=3,B32,IF(M33=3,B33,IF(M34=3,B34,""))))</f>
        <v/>
      </c>
      <c r="G41" s="820"/>
      <c r="H41" s="564"/>
      <c r="I41" s="542"/>
      <c r="J41" s="564"/>
      <c r="K41" s="564"/>
      <c r="L41" s="564"/>
      <c r="M41" s="564"/>
    </row>
    <row r="42" spans="1:19" x14ac:dyDescent="0.25">
      <c r="A42" s="564"/>
      <c r="B42" s="564"/>
      <c r="C42" s="564"/>
      <c r="D42" s="564"/>
      <c r="E42" s="564"/>
      <c r="F42" s="564"/>
      <c r="G42" s="564"/>
      <c r="H42" s="564"/>
      <c r="I42" s="564"/>
      <c r="J42" s="564"/>
      <c r="K42" s="564"/>
      <c r="L42" s="564"/>
      <c r="M42" s="564"/>
    </row>
    <row r="43" spans="1:19" x14ac:dyDescent="0.25">
      <c r="A43" s="604" t="s">
        <v>217</v>
      </c>
      <c r="B43" s="564"/>
      <c r="C43" s="820">
        <f>IF(M25=4,B25,IF(M26=4,B26,IF(M27=4,B27,IF(M28=4,B28,))))</f>
        <v>0</v>
      </c>
      <c r="D43" s="820"/>
      <c r="E43" s="603" t="s">
        <v>175</v>
      </c>
      <c r="F43" s="820" t="str">
        <f>IF(M31=3,B31,IF(M32=3,B32,IF(M33=4,B33,IF(M34=4,B34,""))))</f>
        <v/>
      </c>
      <c r="G43" s="820"/>
      <c r="H43" s="564"/>
      <c r="I43" s="542"/>
      <c r="J43" s="564"/>
      <c r="K43" s="564"/>
      <c r="L43" s="564"/>
      <c r="M43" s="564"/>
      <c r="O43" s="595"/>
      <c r="P43" s="595"/>
      <c r="Q43" s="595"/>
      <c r="R43" s="595"/>
      <c r="S43" s="595"/>
    </row>
    <row r="44" spans="1:19" x14ac:dyDescent="0.25">
      <c r="A44" s="564"/>
      <c r="B44" s="564"/>
      <c r="C44" s="564"/>
      <c r="D44" s="564"/>
      <c r="E44" s="564"/>
      <c r="F44" s="564"/>
      <c r="G44" s="564"/>
      <c r="H44" s="564"/>
      <c r="I44" s="564"/>
      <c r="J44" s="564"/>
      <c r="K44" s="564"/>
      <c r="L44" s="542"/>
      <c r="M44" s="564"/>
      <c r="O44" s="595"/>
      <c r="P44" s="605"/>
      <c r="Q44" s="605"/>
      <c r="R44" s="606"/>
      <c r="S44" s="595"/>
    </row>
    <row r="45" spans="1:19" x14ac:dyDescent="0.25">
      <c r="A45" s="214" t="s">
        <v>105</v>
      </c>
      <c r="B45" s="215"/>
      <c r="C45" s="456"/>
      <c r="D45" s="611" t="s">
        <v>6</v>
      </c>
      <c r="E45" s="612" t="s">
        <v>107</v>
      </c>
      <c r="F45" s="630"/>
      <c r="G45" s="611" t="s">
        <v>6</v>
      </c>
      <c r="H45" s="612" t="s">
        <v>125</v>
      </c>
      <c r="I45" s="369"/>
      <c r="J45" s="612" t="s">
        <v>126</v>
      </c>
      <c r="K45" s="368" t="s">
        <v>127</v>
      </c>
      <c r="L45" s="37"/>
      <c r="M45" s="630"/>
      <c r="O45" s="595"/>
      <c r="P45" s="607"/>
      <c r="Q45" s="607"/>
      <c r="R45" s="608"/>
      <c r="S45" s="595"/>
    </row>
    <row r="46" spans="1:19" x14ac:dyDescent="0.25">
      <c r="A46" s="575" t="s">
        <v>106</v>
      </c>
      <c r="B46" s="576"/>
      <c r="C46" s="578"/>
      <c r="D46" s="613">
        <v>1</v>
      </c>
      <c r="E46" s="805" t="e">
        <f>IF(D46&gt;$R$47,,UPPER(VLOOKUP(D46,#REF!,2)))</f>
        <v>#REF!</v>
      </c>
      <c r="F46" s="805"/>
      <c r="G46" s="624" t="s">
        <v>7</v>
      </c>
      <c r="H46" s="576"/>
      <c r="I46" s="614"/>
      <c r="J46" s="625"/>
      <c r="K46" s="570" t="s">
        <v>111</v>
      </c>
      <c r="L46" s="631"/>
      <c r="M46" s="615"/>
      <c r="O46" s="595"/>
      <c r="P46" s="608"/>
      <c r="Q46" s="609"/>
      <c r="R46" s="608"/>
      <c r="S46" s="595"/>
    </row>
    <row r="47" spans="1:19" x14ac:dyDescent="0.25">
      <c r="A47" s="579" t="s">
        <v>124</v>
      </c>
      <c r="B47" s="340"/>
      <c r="C47" s="581"/>
      <c r="D47" s="616">
        <v>2</v>
      </c>
      <c r="E47" s="806" t="e">
        <f>IF(D47&gt;$R$47,,UPPER(VLOOKUP(D47,#REF!,2)))</f>
        <v>#REF!</v>
      </c>
      <c r="F47" s="806"/>
      <c r="G47" s="626" t="s">
        <v>8</v>
      </c>
      <c r="H47" s="617"/>
      <c r="I47" s="618"/>
      <c r="J47" s="91"/>
      <c r="K47" s="628"/>
      <c r="L47" s="542"/>
      <c r="M47" s="623"/>
      <c r="O47" s="595"/>
      <c r="P47" s="607"/>
      <c r="Q47" s="607"/>
      <c r="R47" s="610" t="e">
        <f>MIN(4,#REF!)</f>
        <v>#REF!</v>
      </c>
      <c r="S47" s="595"/>
    </row>
    <row r="48" spans="1:19" x14ac:dyDescent="0.25">
      <c r="A48" s="384"/>
      <c r="B48" s="385"/>
      <c r="C48" s="386"/>
      <c r="D48" s="616"/>
      <c r="E48" s="620"/>
      <c r="F48" s="621"/>
      <c r="G48" s="626" t="s">
        <v>9</v>
      </c>
      <c r="H48" s="617"/>
      <c r="I48" s="618"/>
      <c r="J48" s="91"/>
      <c r="K48" s="570" t="s">
        <v>112</v>
      </c>
      <c r="L48" s="631"/>
      <c r="M48" s="615"/>
      <c r="O48" s="595"/>
      <c r="P48" s="608"/>
      <c r="Q48" s="609"/>
      <c r="R48" s="608"/>
      <c r="S48" s="595"/>
    </row>
    <row r="49" spans="1:19" x14ac:dyDescent="0.25">
      <c r="A49" s="243"/>
      <c r="B49" s="448"/>
      <c r="C49" s="244"/>
      <c r="D49" s="616"/>
      <c r="E49" s="620"/>
      <c r="F49" s="621"/>
      <c r="G49" s="626" t="s">
        <v>10</v>
      </c>
      <c r="H49" s="617"/>
      <c r="I49" s="618"/>
      <c r="J49" s="91"/>
      <c r="K49" s="629"/>
      <c r="L49" s="621"/>
      <c r="M49" s="619"/>
      <c r="O49" s="595"/>
      <c r="P49" s="608"/>
      <c r="Q49" s="609"/>
      <c r="R49" s="608"/>
      <c r="S49" s="595"/>
    </row>
    <row r="50" spans="1:19" x14ac:dyDescent="0.25">
      <c r="A50" s="371"/>
      <c r="B50" s="387"/>
      <c r="C50" s="455"/>
      <c r="D50" s="616"/>
      <c r="E50" s="620"/>
      <c r="F50" s="621"/>
      <c r="G50" s="626" t="s">
        <v>11</v>
      </c>
      <c r="H50" s="617"/>
      <c r="I50" s="618"/>
      <c r="J50" s="91"/>
      <c r="K50" s="579"/>
      <c r="L50" s="542"/>
      <c r="M50" s="623"/>
      <c r="O50" s="595"/>
      <c r="P50" s="607"/>
      <c r="Q50" s="607"/>
      <c r="R50" s="608"/>
      <c r="S50" s="595"/>
    </row>
    <row r="51" spans="1:19" x14ac:dyDescent="0.25">
      <c r="A51" s="372"/>
      <c r="B51" s="393"/>
      <c r="C51" s="244"/>
      <c r="D51" s="616"/>
      <c r="E51" s="620"/>
      <c r="F51" s="621"/>
      <c r="G51" s="626" t="s">
        <v>12</v>
      </c>
      <c r="H51" s="617"/>
      <c r="I51" s="618"/>
      <c r="J51" s="91"/>
      <c r="K51" s="570" t="s">
        <v>92</v>
      </c>
      <c r="L51" s="631"/>
      <c r="M51" s="615"/>
      <c r="O51" s="595"/>
      <c r="P51" s="608"/>
      <c r="Q51" s="609"/>
      <c r="R51" s="608"/>
      <c r="S51" s="595"/>
    </row>
    <row r="52" spans="1:19" x14ac:dyDescent="0.25">
      <c r="A52" s="372"/>
      <c r="B52" s="393"/>
      <c r="C52" s="382"/>
      <c r="D52" s="616"/>
      <c r="E52" s="620"/>
      <c r="F52" s="621"/>
      <c r="G52" s="626" t="s">
        <v>13</v>
      </c>
      <c r="H52" s="617"/>
      <c r="I52" s="618"/>
      <c r="J52" s="91"/>
      <c r="K52" s="629"/>
      <c r="L52" s="621"/>
      <c r="M52" s="619"/>
      <c r="O52" s="595"/>
      <c r="P52" s="608"/>
      <c r="Q52" s="609"/>
      <c r="R52" s="610"/>
      <c r="S52" s="595"/>
    </row>
    <row r="53" spans="1:19" x14ac:dyDescent="0.25">
      <c r="A53" s="373"/>
      <c r="B53" s="370"/>
      <c r="C53" s="383"/>
      <c r="D53" s="622"/>
      <c r="E53" s="246"/>
      <c r="F53" s="542"/>
      <c r="G53" s="627" t="s">
        <v>14</v>
      </c>
      <c r="H53" s="340"/>
      <c r="I53" s="572"/>
      <c r="J53" s="248"/>
      <c r="K53" s="579" t="str">
        <f>L4</f>
        <v>Lakatosné Klopcsik Diana</v>
      </c>
      <c r="L53" s="542"/>
      <c r="M53" s="623"/>
      <c r="O53" s="595"/>
      <c r="P53" s="595"/>
      <c r="Q53" s="595"/>
      <c r="R53" s="595"/>
      <c r="S53" s="595"/>
    </row>
    <row r="54" spans="1:19" x14ac:dyDescent="0.25">
      <c r="O54" s="595"/>
      <c r="P54" s="595"/>
      <c r="Q54" s="595"/>
      <c r="R54" s="595"/>
      <c r="S54" s="595"/>
    </row>
  </sheetData>
  <mergeCells count="62">
    <mergeCell ref="C43:D43"/>
    <mergeCell ref="F43:G43"/>
    <mergeCell ref="E46:F46"/>
    <mergeCell ref="E47:F47"/>
    <mergeCell ref="C37:D37"/>
    <mergeCell ref="F37:G37"/>
    <mergeCell ref="C39:D39"/>
    <mergeCell ref="F39:G39"/>
    <mergeCell ref="C41:D41"/>
    <mergeCell ref="F41:G41"/>
    <mergeCell ref="B33:C33"/>
    <mergeCell ref="D33:E33"/>
    <mergeCell ref="F33:G33"/>
    <mergeCell ref="H33:I33"/>
    <mergeCell ref="J33:K33"/>
    <mergeCell ref="B34:C34"/>
    <mergeCell ref="D34:E34"/>
    <mergeCell ref="F34:G34"/>
    <mergeCell ref="H34:I34"/>
    <mergeCell ref="J34:K34"/>
    <mergeCell ref="B31:C31"/>
    <mergeCell ref="D31:E31"/>
    <mergeCell ref="F31:G31"/>
    <mergeCell ref="H31:I31"/>
    <mergeCell ref="J31:K31"/>
    <mergeCell ref="B32:C32"/>
    <mergeCell ref="D32:E32"/>
    <mergeCell ref="F32:G32"/>
    <mergeCell ref="H32:I32"/>
    <mergeCell ref="J32:K32"/>
    <mergeCell ref="B28:C28"/>
    <mergeCell ref="D28:E28"/>
    <mergeCell ref="F28:G28"/>
    <mergeCell ref="H28:I28"/>
    <mergeCell ref="J28:K28"/>
    <mergeCell ref="B30:C30"/>
    <mergeCell ref="D30:E30"/>
    <mergeCell ref="F30:G30"/>
    <mergeCell ref="H30:I30"/>
    <mergeCell ref="J30:K30"/>
    <mergeCell ref="B26:C26"/>
    <mergeCell ref="D26:E26"/>
    <mergeCell ref="F26:G26"/>
    <mergeCell ref="H26:I26"/>
    <mergeCell ref="J26:K26"/>
    <mergeCell ref="B27:C27"/>
    <mergeCell ref="D27:E27"/>
    <mergeCell ref="F27:G27"/>
    <mergeCell ref="H27:I27"/>
    <mergeCell ref="J27:K27"/>
    <mergeCell ref="J24:K24"/>
    <mergeCell ref="B25:C25"/>
    <mergeCell ref="D25:E25"/>
    <mergeCell ref="F25:G25"/>
    <mergeCell ref="H25:I25"/>
    <mergeCell ref="J25:K25"/>
    <mergeCell ref="A1:F1"/>
    <mergeCell ref="A4:C4"/>
    <mergeCell ref="B24:C24"/>
    <mergeCell ref="D24:E24"/>
    <mergeCell ref="F24:G24"/>
    <mergeCell ref="H24:I24"/>
  </mergeCells>
  <conditionalFormatting sqref="R52 R47">
    <cfRule type="expression" dxfId="466" priority="2" stopIfTrue="1">
      <formula>$O$1="CU"</formula>
    </cfRule>
  </conditionalFormatting>
  <conditionalFormatting sqref="E7 E9 E11 E13 E15 E17 E19:E21">
    <cfRule type="cellIs" dxfId="465" priority="1" stopIfTrue="1" operator="equal">
      <formula>"Bye"</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B574F7-5043-445D-A111-D2EC6F26E4CB}">
  <sheetPr codeName="Munka28">
    <tabColor indexed="11"/>
  </sheetPr>
  <dimension ref="A1:AS140"/>
  <sheetViews>
    <sheetView workbookViewId="0">
      <selection activeCell="E7" sqref="E7"/>
    </sheetView>
  </sheetViews>
  <sheetFormatPr defaultRowHeight="13.2" x14ac:dyDescent="0.25"/>
  <cols>
    <col min="1" max="2" width="3.33203125" customWidth="1"/>
    <col min="3" max="4" width="4.6640625" customWidth="1"/>
    <col min="5" max="5" width="4.33203125" customWidth="1"/>
    <col min="6" max="6" width="12.6640625" customWidth="1"/>
    <col min="7" max="7" width="2.6640625" customWidth="1"/>
    <col min="8" max="8" width="7.6640625" customWidth="1"/>
    <col min="9" max="9" width="5.88671875" customWidth="1"/>
    <col min="10" max="10" width="1.6640625" style="134" customWidth="1"/>
    <col min="11" max="11" width="10.6640625" customWidth="1"/>
    <col min="12" max="12" width="1.6640625" style="134" customWidth="1"/>
    <col min="13" max="13" width="10.6640625" customWidth="1"/>
    <col min="14" max="14" width="1.6640625" style="135" customWidth="1"/>
    <col min="15" max="15" width="10.6640625" customWidth="1"/>
    <col min="16" max="16" width="1.6640625" style="134" customWidth="1"/>
    <col min="17" max="17" width="10.6640625" customWidth="1"/>
    <col min="18" max="18" width="1.6640625" style="135" customWidth="1"/>
    <col min="19" max="19" width="9.109375" hidden="1" customWidth="1"/>
    <col min="20" max="20" width="8.6640625" customWidth="1"/>
    <col min="21" max="21" width="9.109375" hidden="1" customWidth="1"/>
    <col min="25" max="27" width="0" hidden="1" customWidth="1"/>
    <col min="28" max="28" width="10.33203125" hidden="1" customWidth="1"/>
    <col min="29" max="34" width="0" hidden="1" customWidth="1"/>
    <col min="35" max="37" width="9.109375" style="691" customWidth="1"/>
  </cols>
  <sheetData>
    <row r="1" spans="1:45" s="136" customFormat="1" ht="21.75" customHeight="1" x14ac:dyDescent="0.25">
      <c r="A1" s="512" t="str">
        <f>Altalanos!$A$6</f>
        <v xml:space="preserve">Diákolimpia Tolna megye - Paks </v>
      </c>
      <c r="B1" s="512"/>
      <c r="C1" s="513"/>
      <c r="D1" s="513"/>
      <c r="E1" s="513"/>
      <c r="F1" s="513"/>
      <c r="G1" s="513"/>
      <c r="H1" s="512"/>
      <c r="I1" s="514"/>
      <c r="J1" s="515"/>
      <c r="K1" s="516" t="s">
        <v>123</v>
      </c>
      <c r="L1" s="517"/>
      <c r="M1" s="518"/>
      <c r="N1" s="515"/>
      <c r="O1" s="515" t="s">
        <v>71</v>
      </c>
      <c r="P1" s="515"/>
      <c r="Q1" s="513"/>
      <c r="R1" s="515"/>
      <c r="T1" s="565"/>
      <c r="U1" s="565"/>
      <c r="V1" s="565"/>
      <c r="W1" s="565"/>
      <c r="X1" s="565"/>
      <c r="Y1" s="565"/>
      <c r="Z1" s="565"/>
      <c r="AA1" s="565"/>
      <c r="AB1" s="674" t="e">
        <f>IF($Y$5=1,CONCATENATE(VLOOKUP($Y$3,$AA$2:$AH$14,2)),CONCATENATE(VLOOKUP($Y$3,$AA$16:$AH$25,2)))</f>
        <v>#N/A</v>
      </c>
      <c r="AC1" s="674" t="e">
        <f>IF($Y$5=1,CONCATENATE(VLOOKUP($Y$3,$AA$2:$AH$14,3)),CONCATENATE(VLOOKUP($Y$3,$AA$16:$AH$25,3)))</f>
        <v>#N/A</v>
      </c>
      <c r="AD1" s="674" t="e">
        <f>IF($Y$5=1,CONCATENATE(VLOOKUP($Y$3,$AA$2:$AH$14,4)),CONCATENATE(VLOOKUP($Y$3,$AA$16:$AH$25,4)))</f>
        <v>#N/A</v>
      </c>
      <c r="AE1" s="674" t="e">
        <f>IF($Y$5=1,CONCATENATE(VLOOKUP($Y$3,$AA$2:$AH$14,5)),CONCATENATE(VLOOKUP($Y$3,$AA$16:$AH$25,5)))</f>
        <v>#N/A</v>
      </c>
      <c r="AF1" s="674" t="e">
        <f>IF($Y$5=1,CONCATENATE(VLOOKUP($Y$3,$AA$2:$AH$14,6)),CONCATENATE(VLOOKUP($Y$3,$AA$16:$AH$25,6)))</f>
        <v>#N/A</v>
      </c>
      <c r="AG1" s="674" t="e">
        <f>IF($Y$5=1,CONCATENATE(VLOOKUP($Y$3,$AA$2:$AH$14,7)),CONCATENATE(VLOOKUP($Y$3,$AA$16:$AH$25,7)))</f>
        <v>#N/A</v>
      </c>
      <c r="AH1" s="674" t="e">
        <f>IF($Y$5=1,CONCATENATE(VLOOKUP($Y$3,$AA$2:$AH$14,8)),CONCATENATE(VLOOKUP($Y$3,$AA$16:$AH$25,8)))</f>
        <v>#N/A</v>
      </c>
      <c r="AI1" s="688"/>
      <c r="AJ1" s="688"/>
      <c r="AK1" s="688"/>
    </row>
    <row r="2" spans="1:45" s="108" customFormat="1" x14ac:dyDescent="0.25">
      <c r="A2" s="519" t="s">
        <v>122</v>
      </c>
      <c r="B2" s="520"/>
      <c r="C2" s="520"/>
      <c r="D2" s="520"/>
      <c r="E2" s="791">
        <f>Altalanos!$C$8</f>
        <v>0</v>
      </c>
      <c r="F2" s="520"/>
      <c r="G2" s="521"/>
      <c r="H2" s="522"/>
      <c r="I2" s="522"/>
      <c r="J2" s="523"/>
      <c r="K2" s="517"/>
      <c r="L2" s="517"/>
      <c r="M2" s="517"/>
      <c r="N2" s="523"/>
      <c r="O2" s="522"/>
      <c r="P2" s="523"/>
      <c r="Q2" s="522"/>
      <c r="R2" s="523"/>
      <c r="T2" s="558"/>
      <c r="U2" s="558"/>
      <c r="V2" s="558"/>
      <c r="W2" s="558"/>
      <c r="X2" s="558"/>
      <c r="Y2" s="662"/>
      <c r="Z2" s="661"/>
      <c r="AA2" s="661" t="s">
        <v>164</v>
      </c>
      <c r="AB2" s="672">
        <v>300</v>
      </c>
      <c r="AC2" s="672">
        <v>250</v>
      </c>
      <c r="AD2" s="672">
        <v>200</v>
      </c>
      <c r="AE2" s="672">
        <v>150</v>
      </c>
      <c r="AF2" s="672">
        <v>120</v>
      </c>
      <c r="AG2" s="672">
        <v>90</v>
      </c>
      <c r="AH2" s="672">
        <v>40</v>
      </c>
      <c r="AI2" s="632"/>
      <c r="AJ2" s="632"/>
      <c r="AK2" s="632"/>
      <c r="AL2" s="558"/>
      <c r="AM2" s="558"/>
      <c r="AN2" s="558"/>
      <c r="AO2" s="558"/>
      <c r="AP2" s="558"/>
      <c r="AQ2" s="558"/>
      <c r="AR2" s="558"/>
      <c r="AS2" s="558"/>
    </row>
    <row r="3" spans="1:45" s="19" customFormat="1" ht="11.25" customHeight="1" x14ac:dyDescent="0.25">
      <c r="A3" s="55" t="s">
        <v>82</v>
      </c>
      <c r="B3" s="55"/>
      <c r="C3" s="55"/>
      <c r="D3" s="55"/>
      <c r="E3" s="792"/>
      <c r="F3" s="55"/>
      <c r="G3" s="55" t="s">
        <v>79</v>
      </c>
      <c r="H3" s="55"/>
      <c r="I3" s="55"/>
      <c r="J3" s="144"/>
      <c r="K3" s="55" t="s">
        <v>87</v>
      </c>
      <c r="L3" s="144"/>
      <c r="M3" s="55"/>
      <c r="N3" s="144"/>
      <c r="O3" s="55"/>
      <c r="P3" s="144"/>
      <c r="Q3" s="55"/>
      <c r="R3" s="56" t="s">
        <v>88</v>
      </c>
      <c r="T3" s="559"/>
      <c r="U3" s="559"/>
      <c r="V3" s="559"/>
      <c r="W3" s="559"/>
      <c r="X3" s="559"/>
      <c r="Y3" s="661" t="str">
        <f>IF(K4="OB","A",IF(K4="IX","W",IF(K4="","",K4)))</f>
        <v/>
      </c>
      <c r="Z3" s="661"/>
      <c r="AA3" s="661" t="s">
        <v>165</v>
      </c>
      <c r="AB3" s="672">
        <v>280</v>
      </c>
      <c r="AC3" s="672">
        <v>230</v>
      </c>
      <c r="AD3" s="672">
        <v>180</v>
      </c>
      <c r="AE3" s="672">
        <v>140</v>
      </c>
      <c r="AF3" s="672">
        <v>80</v>
      </c>
      <c r="AG3" s="672">
        <v>0</v>
      </c>
      <c r="AH3" s="672">
        <v>0</v>
      </c>
      <c r="AI3" s="632"/>
      <c r="AJ3" s="632"/>
      <c r="AK3" s="632"/>
      <c r="AL3" s="559"/>
      <c r="AM3" s="559"/>
      <c r="AN3" s="559"/>
      <c r="AO3" s="559"/>
      <c r="AP3" s="559"/>
      <c r="AQ3" s="559"/>
      <c r="AR3" s="559"/>
      <c r="AS3" s="559"/>
    </row>
    <row r="4" spans="1:45" s="31" customFormat="1" ht="11.25" customHeight="1" thickBot="1" x14ac:dyDescent="0.3">
      <c r="A4" s="815" t="str">
        <f>Altalanos!$A$10</f>
        <v>2025.04.28-29</v>
      </c>
      <c r="B4" s="815"/>
      <c r="C4" s="815"/>
      <c r="D4" s="524"/>
      <c r="E4" s="525"/>
      <c r="F4" s="525"/>
      <c r="G4" s="525" t="str">
        <f>Altalanos!$C$10</f>
        <v>Paks</v>
      </c>
      <c r="H4" s="526"/>
      <c r="I4" s="525"/>
      <c r="J4" s="527"/>
      <c r="K4" s="528"/>
      <c r="L4" s="527"/>
      <c r="M4" s="529"/>
      <c r="N4" s="527"/>
      <c r="O4" s="525"/>
      <c r="P4" s="527"/>
      <c r="Q4" s="525"/>
      <c r="R4" s="530" t="str">
        <f>Altalanos!$E$10</f>
        <v>Lakatosné Klopcsik Diana</v>
      </c>
      <c r="T4" s="560"/>
      <c r="U4" s="560"/>
      <c r="V4" s="560"/>
      <c r="W4" s="560"/>
      <c r="X4" s="560"/>
      <c r="Y4" s="661"/>
      <c r="Z4" s="661"/>
      <c r="AA4" s="661" t="s">
        <v>194</v>
      </c>
      <c r="AB4" s="672">
        <v>250</v>
      </c>
      <c r="AC4" s="672">
        <v>200</v>
      </c>
      <c r="AD4" s="672">
        <v>150</v>
      </c>
      <c r="AE4" s="672">
        <v>120</v>
      </c>
      <c r="AF4" s="672">
        <v>90</v>
      </c>
      <c r="AG4" s="672">
        <v>60</v>
      </c>
      <c r="AH4" s="672">
        <v>25</v>
      </c>
      <c r="AI4" s="632"/>
      <c r="AJ4" s="632"/>
      <c r="AK4" s="632"/>
      <c r="AL4" s="560"/>
      <c r="AM4" s="560"/>
      <c r="AN4" s="560"/>
      <c r="AO4" s="560"/>
      <c r="AP4" s="560"/>
      <c r="AQ4" s="560"/>
      <c r="AR4" s="560"/>
      <c r="AS4" s="560"/>
    </row>
    <row r="5" spans="1:45" s="19" customFormat="1" x14ac:dyDescent="0.25">
      <c r="A5" s="150"/>
      <c r="B5" s="151" t="s">
        <v>4</v>
      </c>
      <c r="C5" s="464" t="s">
        <v>105</v>
      </c>
      <c r="D5" s="151" t="s">
        <v>104</v>
      </c>
      <c r="E5" s="151" t="s">
        <v>101</v>
      </c>
      <c r="F5" s="152" t="s">
        <v>85</v>
      </c>
      <c r="G5" s="152" t="s">
        <v>86</v>
      </c>
      <c r="H5" s="152"/>
      <c r="I5" s="152" t="s">
        <v>90</v>
      </c>
      <c r="J5" s="152"/>
      <c r="K5" s="151" t="s">
        <v>102</v>
      </c>
      <c r="L5" s="153"/>
      <c r="M5" s="151" t="s">
        <v>129</v>
      </c>
      <c r="N5" s="153"/>
      <c r="O5" s="151" t="s">
        <v>128</v>
      </c>
      <c r="P5" s="153"/>
      <c r="Q5" s="151"/>
      <c r="R5" s="154"/>
      <c r="T5" s="559"/>
      <c r="U5" s="559"/>
      <c r="V5" s="559"/>
      <c r="W5" s="559"/>
      <c r="X5" s="559"/>
      <c r="Y5" s="661">
        <f>IF(OR(Altalanos!$A$8="F1",Altalanos!$A$8="F2",Altalanos!$A$8="N1",Altalanos!$A$8="N2"),1,2)</f>
        <v>2</v>
      </c>
      <c r="Z5" s="661"/>
      <c r="AA5" s="661" t="s">
        <v>195</v>
      </c>
      <c r="AB5" s="672">
        <v>200</v>
      </c>
      <c r="AC5" s="672">
        <v>150</v>
      </c>
      <c r="AD5" s="672">
        <v>120</v>
      </c>
      <c r="AE5" s="672">
        <v>90</v>
      </c>
      <c r="AF5" s="672">
        <v>60</v>
      </c>
      <c r="AG5" s="672">
        <v>40</v>
      </c>
      <c r="AH5" s="672">
        <v>15</v>
      </c>
      <c r="AI5" s="632"/>
      <c r="AJ5" s="632"/>
      <c r="AK5" s="632"/>
      <c r="AL5" s="559"/>
      <c r="AM5" s="559"/>
      <c r="AN5" s="559"/>
      <c r="AO5" s="559"/>
      <c r="AP5" s="559"/>
      <c r="AQ5" s="559"/>
      <c r="AR5" s="559"/>
      <c r="AS5" s="559"/>
    </row>
    <row r="6" spans="1:45" s="19" customFormat="1" ht="11.1" customHeight="1" thickBot="1" x14ac:dyDescent="0.3">
      <c r="A6" s="666"/>
      <c r="B6" s="667"/>
      <c r="C6" s="667"/>
      <c r="D6" s="667"/>
      <c r="E6" s="667"/>
      <c r="F6" s="666" t="str">
        <f>IF(Y3="","",CONCATENATE(VLOOKUP(Y3,AB1:AH1,4)," pont"))</f>
        <v/>
      </c>
      <c r="G6" s="668"/>
      <c r="H6" s="669"/>
      <c r="I6" s="668"/>
      <c r="J6" s="670"/>
      <c r="K6" s="667" t="str">
        <f>IF(Y3="","",CONCATENATE(VLOOKUP(Y3,AB1:AH1,3)," pont"))</f>
        <v/>
      </c>
      <c r="L6" s="670"/>
      <c r="M6" s="667" t="str">
        <f>IF(Y3="","",CONCATENATE(VLOOKUP(Y3,AB1:AH1,2)," pont"))</f>
        <v/>
      </c>
      <c r="N6" s="670"/>
      <c r="O6" s="667" t="str">
        <f>IF(Y3="","",CONCATENATE(VLOOKUP(Y3,AB1:AH1,1)," pont"))</f>
        <v/>
      </c>
      <c r="P6" s="670"/>
      <c r="Q6" s="667"/>
      <c r="R6" s="671"/>
      <c r="T6" s="559"/>
      <c r="U6" s="559"/>
      <c r="V6" s="559"/>
      <c r="W6" s="559"/>
      <c r="X6" s="559"/>
      <c r="Y6" s="661"/>
      <c r="Z6" s="661"/>
      <c r="AA6" s="661" t="s">
        <v>196</v>
      </c>
      <c r="AB6" s="672">
        <v>150</v>
      </c>
      <c r="AC6" s="672">
        <v>120</v>
      </c>
      <c r="AD6" s="672">
        <v>90</v>
      </c>
      <c r="AE6" s="672">
        <v>60</v>
      </c>
      <c r="AF6" s="672">
        <v>40</v>
      </c>
      <c r="AG6" s="672">
        <v>25</v>
      </c>
      <c r="AH6" s="672">
        <v>10</v>
      </c>
      <c r="AI6" s="632"/>
      <c r="AJ6" s="632"/>
      <c r="AK6" s="632"/>
      <c r="AL6" s="559"/>
      <c r="AM6" s="559"/>
      <c r="AN6" s="559"/>
      <c r="AO6" s="559"/>
      <c r="AP6" s="559"/>
      <c r="AQ6" s="559"/>
      <c r="AR6" s="559"/>
      <c r="AS6" s="559"/>
    </row>
    <row r="7" spans="1:45" s="38" customFormat="1" ht="12.9" customHeight="1" x14ac:dyDescent="0.25">
      <c r="A7" s="162">
        <v>1</v>
      </c>
      <c r="B7" s="531" t="str">
        <f>IF($E7="","",VLOOKUP($E7,#REF!,14))</f>
        <v/>
      </c>
      <c r="C7" s="532" t="str">
        <f>IF($E7="","",VLOOKUP($E7,#REF!,15))</f>
        <v/>
      </c>
      <c r="D7" s="532" t="str">
        <f>IF($E7="","",VLOOKUP($E7,#REF!,5))</f>
        <v/>
      </c>
      <c r="E7" s="533"/>
      <c r="F7" s="534" t="str">
        <f>UPPER(IF($E7="","",VLOOKUP($E7,#REF!,2)))</f>
        <v/>
      </c>
      <c r="G7" s="534" t="str">
        <f>IF($E7="","",VLOOKUP($E7,#REF!,3))</f>
        <v/>
      </c>
      <c r="H7" s="534"/>
      <c r="I7" s="534" t="str">
        <f>IF($E7="","",VLOOKUP($E7,#REF!,4))</f>
        <v/>
      </c>
      <c r="J7" s="535"/>
      <c r="K7" s="536"/>
      <c r="L7" s="536"/>
      <c r="M7" s="536"/>
      <c r="N7" s="536"/>
      <c r="O7" s="169"/>
      <c r="P7" s="171"/>
      <c r="Q7" s="172"/>
      <c r="R7" s="173"/>
      <c r="S7" s="174"/>
      <c r="T7" s="174"/>
      <c r="U7" s="561" t="str">
        <f>Birók!P21</f>
        <v>Bíró</v>
      </c>
      <c r="V7" s="174"/>
      <c r="W7" s="174"/>
      <c r="X7" s="174"/>
      <c r="Y7" s="661"/>
      <c r="Z7" s="661"/>
      <c r="AA7" s="661" t="s">
        <v>197</v>
      </c>
      <c r="AB7" s="672">
        <v>120</v>
      </c>
      <c r="AC7" s="672">
        <v>90</v>
      </c>
      <c r="AD7" s="672">
        <v>60</v>
      </c>
      <c r="AE7" s="672">
        <v>40</v>
      </c>
      <c r="AF7" s="672">
        <v>25</v>
      </c>
      <c r="AG7" s="672">
        <v>10</v>
      </c>
      <c r="AH7" s="672">
        <v>5</v>
      </c>
      <c r="AI7" s="632"/>
      <c r="AJ7" s="632"/>
      <c r="AK7" s="632"/>
      <c r="AL7" s="174"/>
      <c r="AM7" s="174"/>
      <c r="AN7" s="174"/>
      <c r="AO7" s="174"/>
      <c r="AP7" s="174"/>
      <c r="AQ7" s="174"/>
      <c r="AR7" s="174"/>
      <c r="AS7" s="174"/>
    </row>
    <row r="8" spans="1:45" s="38" customFormat="1" ht="12.9" customHeight="1" x14ac:dyDescent="0.25">
      <c r="A8" s="176"/>
      <c r="B8" s="537"/>
      <c r="C8" s="538"/>
      <c r="D8" s="538"/>
      <c r="E8" s="333"/>
      <c r="F8" s="539"/>
      <c r="G8" s="539"/>
      <c r="H8" s="540"/>
      <c r="I8" s="756" t="s">
        <v>0</v>
      </c>
      <c r="J8" s="181"/>
      <c r="K8" s="541" t="str">
        <f>UPPER(IF(OR(J8="a",J8="as"),F7,IF(OR(J8="b",J8="bs"),F9,)))</f>
        <v/>
      </c>
      <c r="L8" s="541"/>
      <c r="M8" s="536"/>
      <c r="N8" s="536"/>
      <c r="O8" s="169"/>
      <c r="P8" s="171"/>
      <c r="Q8" s="172"/>
      <c r="R8" s="173"/>
      <c r="S8" s="174"/>
      <c r="T8" s="174"/>
      <c r="U8" s="562" t="str">
        <f>Birók!P22</f>
        <v xml:space="preserve">T Lisztmajer </v>
      </c>
      <c r="V8" s="174"/>
      <c r="W8" s="174"/>
      <c r="X8" s="174"/>
      <c r="Y8" s="661"/>
      <c r="Z8" s="661"/>
      <c r="AA8" s="661" t="s">
        <v>198</v>
      </c>
      <c r="AB8" s="672">
        <v>90</v>
      </c>
      <c r="AC8" s="672">
        <v>60</v>
      </c>
      <c r="AD8" s="672">
        <v>40</v>
      </c>
      <c r="AE8" s="672">
        <v>25</v>
      </c>
      <c r="AF8" s="672">
        <v>10</v>
      </c>
      <c r="AG8" s="672">
        <v>5</v>
      </c>
      <c r="AH8" s="672">
        <v>2</v>
      </c>
      <c r="AI8" s="632"/>
      <c r="AJ8" s="632"/>
      <c r="AK8" s="632"/>
      <c r="AL8" s="174"/>
      <c r="AM8" s="174"/>
      <c r="AN8" s="174"/>
      <c r="AO8" s="174"/>
      <c r="AP8" s="174"/>
      <c r="AQ8" s="174"/>
      <c r="AR8" s="174"/>
      <c r="AS8" s="174"/>
    </row>
    <row r="9" spans="1:45" s="38" customFormat="1" ht="12.9" customHeight="1" x14ac:dyDescent="0.25">
      <c r="A9" s="176">
        <v>2</v>
      </c>
      <c r="B9" s="531" t="str">
        <f>IF($E9="","",VLOOKUP($E9,#REF!,14))</f>
        <v/>
      </c>
      <c r="C9" s="532" t="str">
        <f>IF($E9="","",VLOOKUP($E9,#REF!,15))</f>
        <v/>
      </c>
      <c r="D9" s="532" t="str">
        <f>IF($E9="","",VLOOKUP($E9,#REF!,5))</f>
        <v/>
      </c>
      <c r="E9" s="736"/>
      <c r="F9" s="584" t="str">
        <f>UPPER(IF($E9="","",VLOOKUP($E9,#REF!,2)))</f>
        <v/>
      </c>
      <c r="G9" s="584" t="str">
        <f>IF($E9="","",VLOOKUP($E9,#REF!,3))</f>
        <v/>
      </c>
      <c r="H9" s="584"/>
      <c r="I9" s="584" t="str">
        <f>IF($E9="","",VLOOKUP($E9,#REF!,4))</f>
        <v/>
      </c>
      <c r="J9" s="543"/>
      <c r="K9" s="536"/>
      <c r="L9" s="544"/>
      <c r="M9" s="536"/>
      <c r="N9" s="536"/>
      <c r="O9" s="169"/>
      <c r="P9" s="171"/>
      <c r="Q9" s="172"/>
      <c r="R9" s="173"/>
      <c r="S9" s="174"/>
      <c r="T9" s="174"/>
      <c r="U9" s="562" t="str">
        <f>Birók!P23</f>
        <v xml:space="preserve">P Lisztmajer </v>
      </c>
      <c r="V9" s="174"/>
      <c r="W9" s="174"/>
      <c r="X9" s="174"/>
      <c r="Y9" s="661"/>
      <c r="Z9" s="661"/>
      <c r="AA9" s="661" t="s">
        <v>199</v>
      </c>
      <c r="AB9" s="672">
        <v>60</v>
      </c>
      <c r="AC9" s="672">
        <v>40</v>
      </c>
      <c r="AD9" s="672">
        <v>25</v>
      </c>
      <c r="AE9" s="672">
        <v>10</v>
      </c>
      <c r="AF9" s="672">
        <v>5</v>
      </c>
      <c r="AG9" s="672">
        <v>2</v>
      </c>
      <c r="AH9" s="672">
        <v>1</v>
      </c>
      <c r="AI9" s="632"/>
      <c r="AJ9" s="632"/>
      <c r="AK9" s="632"/>
      <c r="AL9" s="174"/>
      <c r="AM9" s="174"/>
      <c r="AN9" s="174"/>
      <c r="AO9" s="174"/>
      <c r="AP9" s="174"/>
      <c r="AQ9" s="174"/>
      <c r="AR9" s="174"/>
      <c r="AS9" s="174"/>
    </row>
    <row r="10" spans="1:45" s="38" customFormat="1" ht="12.9" customHeight="1" x14ac:dyDescent="0.25">
      <c r="A10" s="176"/>
      <c r="B10" s="537"/>
      <c r="C10" s="538"/>
      <c r="D10" s="538"/>
      <c r="E10" s="737"/>
      <c r="F10" s="738"/>
      <c r="G10" s="738"/>
      <c r="H10" s="739"/>
      <c r="I10" s="738"/>
      <c r="J10" s="545"/>
      <c r="K10" s="756" t="s">
        <v>0</v>
      </c>
      <c r="L10" s="189"/>
      <c r="M10" s="541" t="str">
        <f>UPPER(IF(OR(L10="a",L10="as"),K8,IF(OR(L10="b",L10="bs"),K12,)))</f>
        <v/>
      </c>
      <c r="N10" s="546"/>
      <c r="O10" s="547"/>
      <c r="P10" s="547"/>
      <c r="Q10" s="172"/>
      <c r="R10" s="173"/>
      <c r="S10" s="174"/>
      <c r="T10" s="174"/>
      <c r="U10" s="562" t="str">
        <f>Birók!P24</f>
        <v xml:space="preserve">N Németh </v>
      </c>
      <c r="V10" s="174"/>
      <c r="W10" s="174"/>
      <c r="X10" s="174"/>
      <c r="Y10" s="661"/>
      <c r="Z10" s="661"/>
      <c r="AA10" s="661" t="s">
        <v>200</v>
      </c>
      <c r="AB10" s="672">
        <v>40</v>
      </c>
      <c r="AC10" s="672">
        <v>25</v>
      </c>
      <c r="AD10" s="672">
        <v>15</v>
      </c>
      <c r="AE10" s="672">
        <v>7</v>
      </c>
      <c r="AF10" s="672">
        <v>4</v>
      </c>
      <c r="AG10" s="672">
        <v>1</v>
      </c>
      <c r="AH10" s="672">
        <v>0</v>
      </c>
      <c r="AI10" s="632"/>
      <c r="AJ10" s="632"/>
      <c r="AK10" s="632"/>
      <c r="AL10" s="174"/>
      <c r="AM10" s="174"/>
      <c r="AN10" s="174"/>
      <c r="AO10" s="174"/>
      <c r="AP10" s="174"/>
      <c r="AQ10" s="174"/>
      <c r="AR10" s="174"/>
      <c r="AS10" s="174"/>
    </row>
    <row r="11" spans="1:45" s="38" customFormat="1" ht="12.9" customHeight="1" x14ac:dyDescent="0.25">
      <c r="A11" s="176">
        <v>3</v>
      </c>
      <c r="B11" s="531" t="str">
        <f>IF($E11="","",VLOOKUP($E11,#REF!,14))</f>
        <v/>
      </c>
      <c r="C11" s="532" t="str">
        <f>IF($E11="","",VLOOKUP($E11,#REF!,15))</f>
        <v/>
      </c>
      <c r="D11" s="532" t="str">
        <f>IF($E11="","",VLOOKUP($E11,#REF!,5))</f>
        <v/>
      </c>
      <c r="E11" s="736"/>
      <c r="F11" s="584" t="str">
        <f>UPPER(IF($E11="","",VLOOKUP($E11,#REF!,2)))</f>
        <v/>
      </c>
      <c r="G11" s="584" t="str">
        <f>IF($E11="","",VLOOKUP($E11,#REF!,3))</f>
        <v/>
      </c>
      <c r="H11" s="584"/>
      <c r="I11" s="584" t="str">
        <f>IF($E11="","",VLOOKUP($E11,#REF!,4))</f>
        <v/>
      </c>
      <c r="J11" s="535"/>
      <c r="K11" s="536"/>
      <c r="L11" s="548"/>
      <c r="M11" s="536"/>
      <c r="N11" s="549"/>
      <c r="O11" s="547"/>
      <c r="P11" s="547"/>
      <c r="Q11" s="172"/>
      <c r="R11" s="173"/>
      <c r="S11" s="174"/>
      <c r="T11" s="174"/>
      <c r="U11" s="562" t="str">
        <f>Birók!P25</f>
        <v xml:space="preserve">D Gerzsei </v>
      </c>
      <c r="V11" s="174"/>
      <c r="W11" s="174"/>
      <c r="X11" s="174"/>
      <c r="Y11" s="661"/>
      <c r="Z11" s="661"/>
      <c r="AA11" s="661" t="s">
        <v>201</v>
      </c>
      <c r="AB11" s="672">
        <v>25</v>
      </c>
      <c r="AC11" s="672">
        <v>15</v>
      </c>
      <c r="AD11" s="672">
        <v>10</v>
      </c>
      <c r="AE11" s="672">
        <v>6</v>
      </c>
      <c r="AF11" s="672">
        <v>3</v>
      </c>
      <c r="AG11" s="672">
        <v>1</v>
      </c>
      <c r="AH11" s="672">
        <v>0</v>
      </c>
      <c r="AI11" s="632"/>
      <c r="AJ11" s="632"/>
      <c r="AK11" s="632"/>
      <c r="AL11" s="174"/>
      <c r="AM11" s="174"/>
      <c r="AN11" s="174"/>
      <c r="AO11" s="174"/>
      <c r="AP11" s="174"/>
      <c r="AQ11" s="174"/>
      <c r="AR11" s="174"/>
      <c r="AS11" s="174"/>
    </row>
    <row r="12" spans="1:45" s="38" customFormat="1" ht="12.9" customHeight="1" x14ac:dyDescent="0.25">
      <c r="A12" s="176"/>
      <c r="B12" s="537"/>
      <c r="C12" s="538"/>
      <c r="D12" s="538"/>
      <c r="E12" s="737"/>
      <c r="F12" s="738"/>
      <c r="G12" s="738"/>
      <c r="H12" s="739"/>
      <c r="I12" s="756" t="s">
        <v>0</v>
      </c>
      <c r="J12" s="181"/>
      <c r="K12" s="541" t="str">
        <f>UPPER(IF(OR(J12="a",J12="as"),F11,IF(OR(J12="b",J12="bs"),F13,)))</f>
        <v/>
      </c>
      <c r="L12" s="550"/>
      <c r="M12" s="536"/>
      <c r="N12" s="549"/>
      <c r="O12" s="547"/>
      <c r="P12" s="547"/>
      <c r="Q12" s="172"/>
      <c r="R12" s="173"/>
      <c r="S12" s="174"/>
      <c r="T12" s="174"/>
      <c r="U12" s="562" t="str">
        <f>Birók!P26</f>
        <v>G Rosta</v>
      </c>
      <c r="V12" s="174"/>
      <c r="W12" s="174"/>
      <c r="X12" s="174"/>
      <c r="Y12" s="661"/>
      <c r="Z12" s="661"/>
      <c r="AA12" s="661" t="s">
        <v>206</v>
      </c>
      <c r="AB12" s="672">
        <v>15</v>
      </c>
      <c r="AC12" s="672">
        <v>10</v>
      </c>
      <c r="AD12" s="672">
        <v>6</v>
      </c>
      <c r="AE12" s="672">
        <v>3</v>
      </c>
      <c r="AF12" s="672">
        <v>1</v>
      </c>
      <c r="AG12" s="672">
        <v>0</v>
      </c>
      <c r="AH12" s="672">
        <v>0</v>
      </c>
      <c r="AI12" s="632"/>
      <c r="AJ12" s="632"/>
      <c r="AK12" s="632"/>
      <c r="AL12" s="174"/>
      <c r="AM12" s="174"/>
      <c r="AN12" s="174"/>
      <c r="AO12" s="174"/>
      <c r="AP12" s="174"/>
      <c r="AQ12" s="174"/>
      <c r="AR12" s="174"/>
      <c r="AS12" s="174"/>
    </row>
    <row r="13" spans="1:45" s="38" customFormat="1" ht="12.9" customHeight="1" x14ac:dyDescent="0.25">
      <c r="A13" s="176">
        <v>4</v>
      </c>
      <c r="B13" s="531" t="str">
        <f>IF($E13="","",VLOOKUP($E13,#REF!,14))</f>
        <v/>
      </c>
      <c r="C13" s="532" t="str">
        <f>IF($E13="","",VLOOKUP($E13,#REF!,15))</f>
        <v/>
      </c>
      <c r="D13" s="532" t="str">
        <f>IF($E13="","",VLOOKUP($E13,#REF!,5))</f>
        <v/>
      </c>
      <c r="E13" s="736"/>
      <c r="F13" s="584" t="str">
        <f>UPPER(IF($E13="","",VLOOKUP($E13,#REF!,2)))</f>
        <v/>
      </c>
      <c r="G13" s="584" t="str">
        <f>IF($E13="","",VLOOKUP($E13,#REF!,3))</f>
        <v/>
      </c>
      <c r="H13" s="584"/>
      <c r="I13" s="584" t="str">
        <f>IF($E13="","",VLOOKUP($E13,#REF!,4))</f>
        <v/>
      </c>
      <c r="J13" s="551"/>
      <c r="K13" s="536"/>
      <c r="L13" s="536"/>
      <c r="M13" s="536"/>
      <c r="N13" s="549"/>
      <c r="O13" s="547"/>
      <c r="P13" s="547"/>
      <c r="Q13" s="172"/>
      <c r="R13" s="173"/>
      <c r="S13" s="174"/>
      <c r="T13" s="174"/>
      <c r="U13" s="562" t="str">
        <f>Birók!P27</f>
        <v>A Korpácsi</v>
      </c>
      <c r="V13" s="174"/>
      <c r="W13" s="174"/>
      <c r="X13" s="174"/>
      <c r="Y13" s="661"/>
      <c r="Z13" s="661"/>
      <c r="AA13" s="661" t="s">
        <v>202</v>
      </c>
      <c r="AB13" s="672">
        <v>10</v>
      </c>
      <c r="AC13" s="672">
        <v>6</v>
      </c>
      <c r="AD13" s="672">
        <v>3</v>
      </c>
      <c r="AE13" s="672">
        <v>1</v>
      </c>
      <c r="AF13" s="672">
        <v>0</v>
      </c>
      <c r="AG13" s="672">
        <v>0</v>
      </c>
      <c r="AH13" s="672">
        <v>0</v>
      </c>
      <c r="AI13" s="632"/>
      <c r="AJ13" s="632"/>
      <c r="AK13" s="632"/>
      <c r="AL13" s="174"/>
      <c r="AM13" s="174"/>
      <c r="AN13" s="174"/>
      <c r="AO13" s="174"/>
      <c r="AP13" s="174"/>
      <c r="AQ13" s="174"/>
      <c r="AR13" s="174"/>
      <c r="AS13" s="174"/>
    </row>
    <row r="14" spans="1:45" s="38" customFormat="1" ht="12.9" customHeight="1" x14ac:dyDescent="0.25">
      <c r="A14" s="176"/>
      <c r="B14" s="537"/>
      <c r="C14" s="538"/>
      <c r="D14" s="538"/>
      <c r="E14" s="737"/>
      <c r="F14" s="738"/>
      <c r="G14" s="738"/>
      <c r="H14" s="739"/>
      <c r="I14" s="738"/>
      <c r="J14" s="545"/>
      <c r="K14" s="536"/>
      <c r="L14" s="536"/>
      <c r="M14" s="756" t="s">
        <v>0</v>
      </c>
      <c r="N14" s="189"/>
      <c r="O14" s="541" t="str">
        <f>UPPER(IF(OR(N14="a",N14="as"),M10,IF(OR(N14="b",N14="bs"),M18,)))</f>
        <v/>
      </c>
      <c r="P14" s="546"/>
      <c r="Q14" s="172"/>
      <c r="R14" s="173"/>
      <c r="S14" s="174"/>
      <c r="T14" s="174"/>
      <c r="U14" s="562" t="str">
        <f>Birók!P28</f>
        <v xml:space="preserve">L Gáspár </v>
      </c>
      <c r="V14" s="174"/>
      <c r="W14" s="174"/>
      <c r="X14" s="174"/>
      <c r="Y14" s="661"/>
      <c r="Z14" s="661"/>
      <c r="AA14" s="661" t="s">
        <v>203</v>
      </c>
      <c r="AB14" s="672">
        <v>3</v>
      </c>
      <c r="AC14" s="672">
        <v>2</v>
      </c>
      <c r="AD14" s="672">
        <v>1</v>
      </c>
      <c r="AE14" s="672">
        <v>0</v>
      </c>
      <c r="AF14" s="672">
        <v>0</v>
      </c>
      <c r="AG14" s="672">
        <v>0</v>
      </c>
      <c r="AH14" s="672">
        <v>0</v>
      </c>
      <c r="AI14" s="632"/>
      <c r="AJ14" s="632"/>
      <c r="AK14" s="632"/>
      <c r="AL14" s="174"/>
      <c r="AM14" s="174"/>
      <c r="AN14" s="174"/>
      <c r="AO14" s="174"/>
      <c r="AP14" s="174"/>
      <c r="AQ14" s="174"/>
      <c r="AR14" s="174"/>
      <c r="AS14" s="174"/>
    </row>
    <row r="15" spans="1:45" s="38" customFormat="1" ht="12.9" customHeight="1" x14ac:dyDescent="0.25">
      <c r="A15" s="583">
        <v>5</v>
      </c>
      <c r="B15" s="531" t="str">
        <f>IF($E15="","",VLOOKUP($E15,#REF!,14))</f>
        <v/>
      </c>
      <c r="C15" s="532" t="str">
        <f>IF($E15="","",VLOOKUP($E15,#REF!,15))</f>
        <v/>
      </c>
      <c r="D15" s="532" t="str">
        <f>IF($E15="","",VLOOKUP($E15,#REF!,5))</f>
        <v/>
      </c>
      <c r="E15" s="736"/>
      <c r="F15" s="584" t="str">
        <f>UPPER(IF($E15="","",VLOOKUP($E15,#REF!,2)))</f>
        <v/>
      </c>
      <c r="G15" s="584" t="str">
        <f>IF($E15="","",VLOOKUP($E15,#REF!,3))</f>
        <v/>
      </c>
      <c r="H15" s="584"/>
      <c r="I15" s="584" t="str">
        <f>IF($E15="","",VLOOKUP($E15,#REF!,4))</f>
        <v/>
      </c>
      <c r="J15" s="553"/>
      <c r="K15" s="536"/>
      <c r="L15" s="536"/>
      <c r="M15" s="536"/>
      <c r="N15" s="549"/>
      <c r="O15" s="536"/>
      <c r="P15" s="582"/>
      <c r="Q15" s="419"/>
      <c r="R15" s="173"/>
      <c r="S15" s="174"/>
      <c r="T15" s="174"/>
      <c r="U15" s="562" t="str">
        <f>Birók!P29</f>
        <v xml:space="preserve"> </v>
      </c>
      <c r="V15" s="174"/>
      <c r="W15" s="174"/>
      <c r="X15" s="174"/>
      <c r="Y15" s="661"/>
      <c r="Z15" s="661"/>
      <c r="AA15" s="661"/>
      <c r="AB15" s="661"/>
      <c r="AC15" s="661"/>
      <c r="AD15" s="661"/>
      <c r="AE15" s="661"/>
      <c r="AF15" s="661"/>
      <c r="AG15" s="661"/>
      <c r="AH15" s="661"/>
      <c r="AI15" s="632"/>
      <c r="AJ15" s="632"/>
      <c r="AK15" s="632"/>
      <c r="AL15" s="174"/>
      <c r="AM15" s="174"/>
      <c r="AN15" s="174"/>
      <c r="AO15" s="174"/>
      <c r="AP15" s="174"/>
      <c r="AQ15" s="174"/>
      <c r="AR15" s="174"/>
      <c r="AS15" s="174"/>
    </row>
    <row r="16" spans="1:45" s="38" customFormat="1" ht="12.9" customHeight="1" thickBot="1" x14ac:dyDescent="0.3">
      <c r="A16" s="176"/>
      <c r="B16" s="537"/>
      <c r="C16" s="538"/>
      <c r="D16" s="538"/>
      <c r="E16" s="737"/>
      <c r="F16" s="738"/>
      <c r="G16" s="738"/>
      <c r="H16" s="739"/>
      <c r="I16" s="756" t="s">
        <v>0</v>
      </c>
      <c r="J16" s="181"/>
      <c r="K16" s="541" t="str">
        <f>UPPER(IF(OR(J16="a",J16="as"),F15,IF(OR(J16="b",J16="bs"),F17,)))</f>
        <v/>
      </c>
      <c r="L16" s="541"/>
      <c r="M16" s="536"/>
      <c r="N16" s="549"/>
      <c r="O16" s="756"/>
      <c r="P16" s="582"/>
      <c r="Q16" s="419"/>
      <c r="R16" s="173"/>
      <c r="S16" s="174"/>
      <c r="T16" s="174"/>
      <c r="U16" s="563" t="str">
        <f>Birók!P30</f>
        <v>Egyik sem</v>
      </c>
      <c r="V16" s="174"/>
      <c r="W16" s="174"/>
      <c r="X16" s="174"/>
      <c r="Y16" s="661"/>
      <c r="Z16" s="661"/>
      <c r="AA16" s="661" t="s">
        <v>164</v>
      </c>
      <c r="AB16" s="672">
        <v>150</v>
      </c>
      <c r="AC16" s="672">
        <v>120</v>
      </c>
      <c r="AD16" s="672">
        <v>90</v>
      </c>
      <c r="AE16" s="672">
        <v>60</v>
      </c>
      <c r="AF16" s="672">
        <v>40</v>
      </c>
      <c r="AG16" s="672">
        <v>25</v>
      </c>
      <c r="AH16" s="672">
        <v>15</v>
      </c>
      <c r="AI16" s="632"/>
      <c r="AJ16" s="632"/>
      <c r="AK16" s="632"/>
      <c r="AL16" s="174"/>
      <c r="AM16" s="174"/>
      <c r="AN16" s="174"/>
      <c r="AO16" s="174"/>
      <c r="AP16" s="174"/>
      <c r="AQ16" s="174"/>
      <c r="AR16" s="174"/>
      <c r="AS16" s="174"/>
    </row>
    <row r="17" spans="1:45" s="38" customFormat="1" ht="12.9" customHeight="1" x14ac:dyDescent="0.25">
      <c r="A17" s="176">
        <v>6</v>
      </c>
      <c r="B17" s="531" t="str">
        <f>IF($E17="","",VLOOKUP($E17,#REF!,14))</f>
        <v/>
      </c>
      <c r="C17" s="532" t="str">
        <f>IF($E17="","",VLOOKUP($E17,#REF!,15))</f>
        <v/>
      </c>
      <c r="D17" s="532" t="str">
        <f>IF($E17="","",VLOOKUP($E17,#REF!,5))</f>
        <v/>
      </c>
      <c r="E17" s="736"/>
      <c r="F17" s="584" t="str">
        <f>UPPER(IF($E17="","",VLOOKUP($E17,#REF!,2)))</f>
        <v/>
      </c>
      <c r="G17" s="584" t="str">
        <f>IF($E17="","",VLOOKUP($E17,#REF!,3))</f>
        <v/>
      </c>
      <c r="H17" s="584"/>
      <c r="I17" s="584" t="str">
        <f>IF($E17="","",VLOOKUP($E17,#REF!,4))</f>
        <v/>
      </c>
      <c r="J17" s="543"/>
      <c r="K17" s="536"/>
      <c r="L17" s="544"/>
      <c r="M17" s="536"/>
      <c r="N17" s="549"/>
      <c r="O17" s="547"/>
      <c r="P17" s="582"/>
      <c r="Q17" s="419"/>
      <c r="R17" s="173"/>
      <c r="S17" s="174"/>
      <c r="T17" s="174"/>
      <c r="U17" s="174"/>
      <c r="V17" s="174"/>
      <c r="W17" s="174"/>
      <c r="X17" s="174"/>
      <c r="Y17" s="661"/>
      <c r="Z17" s="661"/>
      <c r="AA17" s="661" t="s">
        <v>194</v>
      </c>
      <c r="AB17" s="672">
        <v>120</v>
      </c>
      <c r="AC17" s="672">
        <v>90</v>
      </c>
      <c r="AD17" s="672">
        <v>60</v>
      </c>
      <c r="AE17" s="672">
        <v>40</v>
      </c>
      <c r="AF17" s="672">
        <v>25</v>
      </c>
      <c r="AG17" s="672">
        <v>15</v>
      </c>
      <c r="AH17" s="672">
        <v>8</v>
      </c>
      <c r="AI17" s="632"/>
      <c r="AJ17" s="632"/>
      <c r="AK17" s="632"/>
      <c r="AL17" s="174"/>
      <c r="AM17" s="174"/>
      <c r="AN17" s="174"/>
      <c r="AO17" s="174"/>
      <c r="AP17" s="174"/>
      <c r="AQ17" s="174"/>
      <c r="AR17" s="174"/>
      <c r="AS17" s="174"/>
    </row>
    <row r="18" spans="1:45" s="38" customFormat="1" ht="12.9" customHeight="1" x14ac:dyDescent="0.25">
      <c r="A18" s="176"/>
      <c r="B18" s="537"/>
      <c r="C18" s="538"/>
      <c r="D18" s="538"/>
      <c r="E18" s="737"/>
      <c r="F18" s="738"/>
      <c r="G18" s="738"/>
      <c r="H18" s="739"/>
      <c r="I18" s="738"/>
      <c r="J18" s="545"/>
      <c r="K18" s="756" t="s">
        <v>0</v>
      </c>
      <c r="L18" s="189"/>
      <c r="M18" s="541" t="str">
        <f>UPPER(IF(OR(L18="a",L18="as"),K16,IF(OR(L18="b",L18="bs"),K20,)))</f>
        <v/>
      </c>
      <c r="N18" s="554"/>
      <c r="O18" s="547"/>
      <c r="P18" s="582"/>
      <c r="Q18" s="419"/>
      <c r="R18" s="173"/>
      <c r="S18" s="174"/>
      <c r="T18" s="174"/>
      <c r="U18" s="174"/>
      <c r="V18" s="174"/>
      <c r="W18" s="174"/>
      <c r="X18" s="174"/>
      <c r="Y18" s="661"/>
      <c r="Z18" s="661"/>
      <c r="AA18" s="661" t="s">
        <v>195</v>
      </c>
      <c r="AB18" s="672">
        <v>90</v>
      </c>
      <c r="AC18" s="672">
        <v>60</v>
      </c>
      <c r="AD18" s="672">
        <v>40</v>
      </c>
      <c r="AE18" s="672">
        <v>25</v>
      </c>
      <c r="AF18" s="672">
        <v>15</v>
      </c>
      <c r="AG18" s="672">
        <v>8</v>
      </c>
      <c r="AH18" s="672">
        <v>4</v>
      </c>
      <c r="AI18" s="632"/>
      <c r="AJ18" s="632"/>
      <c r="AK18" s="632"/>
      <c r="AL18" s="174"/>
      <c r="AM18" s="174"/>
      <c r="AN18" s="174"/>
      <c r="AO18" s="174"/>
      <c r="AP18" s="174"/>
      <c r="AQ18" s="174"/>
      <c r="AR18" s="174"/>
      <c r="AS18" s="174"/>
    </row>
    <row r="19" spans="1:45" s="38" customFormat="1" ht="12.9" customHeight="1" x14ac:dyDescent="0.25">
      <c r="A19" s="176">
        <v>7</v>
      </c>
      <c r="B19" s="531" t="str">
        <f>IF($E19="","",VLOOKUP($E19,#REF!,14))</f>
        <v/>
      </c>
      <c r="C19" s="532" t="str">
        <f>IF($E19="","",VLOOKUP($E19,#REF!,15))</f>
        <v/>
      </c>
      <c r="D19" s="532" t="str">
        <f>IF($E19="","",VLOOKUP($E19,#REF!,5))</f>
        <v/>
      </c>
      <c r="E19" s="736"/>
      <c r="F19" s="584" t="str">
        <f>UPPER(IF($E19="","",VLOOKUP($E19,#REF!,2)))</f>
        <v/>
      </c>
      <c r="G19" s="584" t="str">
        <f>IF($E19="","",VLOOKUP($E19,#REF!,3))</f>
        <v/>
      </c>
      <c r="H19" s="584"/>
      <c r="I19" s="584" t="str">
        <f>IF($E19="","",VLOOKUP($E19,#REF!,4))</f>
        <v/>
      </c>
      <c r="J19" s="535"/>
      <c r="K19" s="536"/>
      <c r="L19" s="548"/>
      <c r="M19" s="536"/>
      <c r="N19" s="547"/>
      <c r="O19" s="547"/>
      <c r="P19" s="582"/>
      <c r="Q19" s="419"/>
      <c r="R19" s="173"/>
      <c r="S19" s="174"/>
      <c r="T19" s="174"/>
      <c r="U19" s="174"/>
      <c r="V19" s="174"/>
      <c r="W19" s="174"/>
      <c r="X19" s="174"/>
      <c r="Y19" s="661"/>
      <c r="Z19" s="661"/>
      <c r="AA19" s="661" t="s">
        <v>196</v>
      </c>
      <c r="AB19" s="672">
        <v>60</v>
      </c>
      <c r="AC19" s="672">
        <v>40</v>
      </c>
      <c r="AD19" s="672">
        <v>25</v>
      </c>
      <c r="AE19" s="672">
        <v>15</v>
      </c>
      <c r="AF19" s="672">
        <v>8</v>
      </c>
      <c r="AG19" s="672">
        <v>4</v>
      </c>
      <c r="AH19" s="672">
        <v>2</v>
      </c>
      <c r="AI19" s="632"/>
      <c r="AJ19" s="632"/>
      <c r="AK19" s="632"/>
      <c r="AL19" s="174"/>
      <c r="AM19" s="174"/>
      <c r="AN19" s="174"/>
      <c r="AO19" s="174"/>
      <c r="AP19" s="174"/>
      <c r="AQ19" s="174"/>
      <c r="AR19" s="174"/>
      <c r="AS19" s="174"/>
    </row>
    <row r="20" spans="1:45" s="38" customFormat="1" ht="12.9" customHeight="1" x14ac:dyDescent="0.25">
      <c r="A20" s="176"/>
      <c r="B20" s="537"/>
      <c r="C20" s="538"/>
      <c r="D20" s="538"/>
      <c r="E20" s="333"/>
      <c r="F20" s="539"/>
      <c r="G20" s="539"/>
      <c r="H20" s="540"/>
      <c r="I20" s="756" t="s">
        <v>0</v>
      </c>
      <c r="J20" s="181"/>
      <c r="K20" s="541" t="str">
        <f>UPPER(IF(OR(J20="a",J20="as"),F19,IF(OR(J20="b",J20="bs"),F21,)))</f>
        <v/>
      </c>
      <c r="L20" s="550"/>
      <c r="M20" s="536"/>
      <c r="N20" s="547"/>
      <c r="O20" s="547"/>
      <c r="P20" s="582"/>
      <c r="Q20" s="419"/>
      <c r="R20" s="173"/>
      <c r="S20" s="174"/>
      <c r="T20" s="174"/>
      <c r="U20" s="174"/>
      <c r="V20" s="174"/>
      <c r="W20" s="174"/>
      <c r="X20" s="174"/>
      <c r="Y20" s="661"/>
      <c r="Z20" s="661"/>
      <c r="AA20" s="661" t="s">
        <v>197</v>
      </c>
      <c r="AB20" s="672">
        <v>40</v>
      </c>
      <c r="AC20" s="672">
        <v>25</v>
      </c>
      <c r="AD20" s="672">
        <v>15</v>
      </c>
      <c r="AE20" s="672">
        <v>8</v>
      </c>
      <c r="AF20" s="672">
        <v>4</v>
      </c>
      <c r="AG20" s="672">
        <v>2</v>
      </c>
      <c r="AH20" s="672">
        <v>1</v>
      </c>
      <c r="AI20" s="632"/>
      <c r="AJ20" s="632"/>
      <c r="AK20" s="632"/>
      <c r="AL20" s="174"/>
      <c r="AM20" s="174"/>
      <c r="AN20" s="174"/>
      <c r="AO20" s="174"/>
      <c r="AP20" s="174"/>
      <c r="AQ20" s="174"/>
      <c r="AR20" s="174"/>
      <c r="AS20" s="174"/>
    </row>
    <row r="21" spans="1:45" s="38" customFormat="1" ht="12.9" customHeight="1" x14ac:dyDescent="0.25">
      <c r="A21" s="586">
        <v>8</v>
      </c>
      <c r="B21" s="531" t="str">
        <f>IF($E21="","",VLOOKUP($E21,#REF!,14))</f>
        <v/>
      </c>
      <c r="C21" s="532" t="str">
        <f>IF($E21="","",VLOOKUP($E21,#REF!,15))</f>
        <v/>
      </c>
      <c r="D21" s="532" t="str">
        <f>IF($E21="","",VLOOKUP($E21,#REF!,5))</f>
        <v/>
      </c>
      <c r="E21" s="533"/>
      <c r="F21" s="585" t="str">
        <f>UPPER(IF($E21="","",VLOOKUP($E21,#REF!,2)))</f>
        <v/>
      </c>
      <c r="G21" s="585" t="str">
        <f>IF($E21="","",VLOOKUP($E21,#REF!,3))</f>
        <v/>
      </c>
      <c r="H21" s="585"/>
      <c r="I21" s="585" t="str">
        <f>IF($E21="","",VLOOKUP($E21,#REF!,4))</f>
        <v/>
      </c>
      <c r="J21" s="551"/>
      <c r="K21" s="536"/>
      <c r="L21" s="536"/>
      <c r="M21" s="536"/>
      <c r="N21" s="547"/>
      <c r="O21" s="547"/>
      <c r="P21" s="582"/>
      <c r="Q21" s="419"/>
      <c r="R21" s="173"/>
      <c r="S21" s="174"/>
      <c r="T21" s="174"/>
      <c r="U21" s="174"/>
      <c r="V21" s="174"/>
      <c r="W21" s="174"/>
      <c r="X21" s="174"/>
      <c r="Y21" s="661"/>
      <c r="Z21" s="661"/>
      <c r="AA21" s="661" t="s">
        <v>198</v>
      </c>
      <c r="AB21" s="672">
        <v>25</v>
      </c>
      <c r="AC21" s="672">
        <v>15</v>
      </c>
      <c r="AD21" s="672">
        <v>10</v>
      </c>
      <c r="AE21" s="672">
        <v>6</v>
      </c>
      <c r="AF21" s="672">
        <v>3</v>
      </c>
      <c r="AG21" s="672">
        <v>1</v>
      </c>
      <c r="AH21" s="672">
        <v>0</v>
      </c>
      <c r="AI21" s="632"/>
      <c r="AJ21" s="632"/>
      <c r="AK21" s="632"/>
      <c r="AL21" s="174"/>
      <c r="AM21" s="174"/>
      <c r="AN21" s="174"/>
      <c r="AO21" s="174"/>
      <c r="AP21" s="174"/>
      <c r="AQ21" s="174"/>
      <c r="AR21" s="174"/>
      <c r="AS21" s="174"/>
    </row>
    <row r="22" spans="1:45" s="38" customFormat="1" ht="9.6" customHeight="1" x14ac:dyDescent="0.25">
      <c r="A22" s="566"/>
      <c r="B22" s="169"/>
      <c r="C22" s="169"/>
      <c r="D22" s="169"/>
      <c r="E22" s="333"/>
      <c r="F22" s="169"/>
      <c r="G22" s="169"/>
      <c r="H22" s="169"/>
      <c r="I22" s="169"/>
      <c r="J22" s="333"/>
      <c r="K22" s="169"/>
      <c r="L22" s="169"/>
      <c r="M22" s="169"/>
      <c r="N22" s="172"/>
      <c r="O22" s="172"/>
      <c r="P22" s="172"/>
      <c r="Q22" s="172"/>
      <c r="R22" s="173"/>
      <c r="S22" s="174"/>
      <c r="T22" s="174"/>
      <c r="U22" s="174"/>
      <c r="V22" s="174"/>
      <c r="W22" s="174"/>
      <c r="X22" s="174"/>
      <c r="Y22" s="661"/>
      <c r="Z22" s="661"/>
      <c r="AA22" s="661" t="s">
        <v>199</v>
      </c>
      <c r="AB22" s="672">
        <v>15</v>
      </c>
      <c r="AC22" s="672">
        <v>10</v>
      </c>
      <c r="AD22" s="672">
        <v>6</v>
      </c>
      <c r="AE22" s="672">
        <v>3</v>
      </c>
      <c r="AF22" s="672">
        <v>1</v>
      </c>
      <c r="AG22" s="672">
        <v>0</v>
      </c>
      <c r="AH22" s="672">
        <v>0</v>
      </c>
      <c r="AI22" s="632"/>
      <c r="AJ22" s="632"/>
      <c r="AK22" s="632"/>
      <c r="AL22" s="174"/>
      <c r="AM22" s="174"/>
      <c r="AN22" s="174"/>
      <c r="AO22" s="174"/>
      <c r="AP22" s="174"/>
      <c r="AQ22" s="174"/>
      <c r="AR22" s="174"/>
      <c r="AS22" s="174"/>
    </row>
    <row r="23" spans="1:45" s="38" customFormat="1" ht="9.6" customHeight="1" x14ac:dyDescent="0.25">
      <c r="A23" s="334"/>
      <c r="B23" s="333"/>
      <c r="C23" s="333"/>
      <c r="D23" s="333"/>
      <c r="E23" s="333"/>
      <c r="F23" s="169"/>
      <c r="G23" s="169"/>
      <c r="H23" s="174"/>
      <c r="I23" s="556"/>
      <c r="J23" s="333"/>
      <c r="K23" s="169"/>
      <c r="L23" s="169"/>
      <c r="M23" s="169"/>
      <c r="N23" s="172"/>
      <c r="O23" s="172"/>
      <c r="P23" s="172"/>
      <c r="Q23" s="172"/>
      <c r="R23" s="173"/>
      <c r="S23" s="174"/>
      <c r="T23" s="174"/>
      <c r="U23" s="174"/>
      <c r="V23" s="174"/>
      <c r="W23" s="174"/>
      <c r="X23" s="174"/>
      <c r="Y23" s="661"/>
      <c r="Z23" s="661"/>
      <c r="AA23" s="661" t="s">
        <v>200</v>
      </c>
      <c r="AB23" s="672">
        <v>10</v>
      </c>
      <c r="AC23" s="672">
        <v>6</v>
      </c>
      <c r="AD23" s="672">
        <v>3</v>
      </c>
      <c r="AE23" s="672">
        <v>1</v>
      </c>
      <c r="AF23" s="672">
        <v>0</v>
      </c>
      <c r="AG23" s="672">
        <v>0</v>
      </c>
      <c r="AH23" s="672">
        <v>0</v>
      </c>
      <c r="AI23" s="632"/>
      <c r="AJ23" s="632"/>
      <c r="AK23" s="632"/>
      <c r="AL23" s="174"/>
      <c r="AM23" s="174"/>
      <c r="AN23" s="174"/>
      <c r="AO23" s="174"/>
      <c r="AP23" s="174"/>
      <c r="AQ23" s="174"/>
      <c r="AR23" s="174"/>
      <c r="AS23" s="174"/>
    </row>
    <row r="24" spans="1:45" s="38" customFormat="1" ht="9.6" customHeight="1" x14ac:dyDescent="0.25">
      <c r="A24" s="334"/>
      <c r="B24" s="169"/>
      <c r="C24" s="169"/>
      <c r="D24" s="169"/>
      <c r="E24" s="333"/>
      <c r="F24" s="169"/>
      <c r="G24" s="169"/>
      <c r="H24" s="169"/>
      <c r="I24" s="169"/>
      <c r="J24" s="333"/>
      <c r="K24" s="169"/>
      <c r="L24" s="557"/>
      <c r="M24" s="169"/>
      <c r="N24" s="172"/>
      <c r="O24" s="172"/>
      <c r="P24" s="172"/>
      <c r="Q24" s="172"/>
      <c r="R24" s="173"/>
      <c r="S24" s="174"/>
      <c r="T24" s="174"/>
      <c r="U24" s="174"/>
      <c r="V24" s="174"/>
      <c r="W24" s="174"/>
      <c r="X24" s="174"/>
      <c r="Y24" s="661"/>
      <c r="Z24" s="661"/>
      <c r="AA24" s="661" t="s">
        <v>201</v>
      </c>
      <c r="AB24" s="672">
        <v>6</v>
      </c>
      <c r="AC24" s="672">
        <v>3</v>
      </c>
      <c r="AD24" s="672">
        <v>1</v>
      </c>
      <c r="AE24" s="672">
        <v>0</v>
      </c>
      <c r="AF24" s="672">
        <v>0</v>
      </c>
      <c r="AG24" s="672">
        <v>0</v>
      </c>
      <c r="AH24" s="672">
        <v>0</v>
      </c>
      <c r="AI24" s="632"/>
      <c r="AJ24" s="632"/>
      <c r="AK24" s="632"/>
      <c r="AL24" s="174"/>
      <c r="AM24" s="174"/>
      <c r="AN24" s="174"/>
      <c r="AO24" s="174"/>
      <c r="AP24" s="174"/>
      <c r="AQ24" s="174"/>
      <c r="AR24" s="174"/>
      <c r="AS24" s="174"/>
    </row>
    <row r="25" spans="1:45" s="38" customFormat="1" ht="9.6" customHeight="1" x14ac:dyDescent="0.25">
      <c r="A25" s="334"/>
      <c r="B25" s="333"/>
      <c r="C25" s="333"/>
      <c r="D25" s="333"/>
      <c r="E25" s="333"/>
      <c r="F25" s="169"/>
      <c r="G25" s="169"/>
      <c r="H25" s="174"/>
      <c r="I25" s="169"/>
      <c r="J25" s="333"/>
      <c r="K25" s="556"/>
      <c r="L25" s="333"/>
      <c r="M25" s="169"/>
      <c r="N25" s="172"/>
      <c r="O25" s="172"/>
      <c r="P25" s="172"/>
      <c r="Q25" s="172"/>
      <c r="R25" s="173"/>
      <c r="S25" s="174"/>
      <c r="T25" s="174"/>
      <c r="U25" s="174"/>
      <c r="V25" s="174"/>
      <c r="W25" s="174"/>
      <c r="X25" s="174"/>
      <c r="Y25" s="661"/>
      <c r="Z25" s="661"/>
      <c r="AA25" s="661" t="s">
        <v>206</v>
      </c>
      <c r="AB25" s="672">
        <v>3</v>
      </c>
      <c r="AC25" s="672">
        <v>2</v>
      </c>
      <c r="AD25" s="672">
        <v>1</v>
      </c>
      <c r="AE25" s="672">
        <v>0</v>
      </c>
      <c r="AF25" s="672">
        <v>0</v>
      </c>
      <c r="AG25" s="672">
        <v>0</v>
      </c>
      <c r="AH25" s="672">
        <v>0</v>
      </c>
      <c r="AI25" s="632"/>
      <c r="AJ25" s="632"/>
      <c r="AK25" s="632"/>
      <c r="AL25" s="174"/>
      <c r="AM25" s="174"/>
      <c r="AN25" s="174"/>
      <c r="AO25" s="174"/>
      <c r="AP25" s="174"/>
      <c r="AQ25" s="174"/>
      <c r="AR25" s="174"/>
      <c r="AS25" s="174"/>
    </row>
    <row r="26" spans="1:45" s="38" customFormat="1" ht="9.6" customHeight="1" x14ac:dyDescent="0.25">
      <c r="A26" s="334"/>
      <c r="B26" s="169"/>
      <c r="C26" s="169"/>
      <c r="D26" s="169"/>
      <c r="E26" s="333"/>
      <c r="F26" s="169"/>
      <c r="G26" s="169"/>
      <c r="H26" s="169"/>
      <c r="I26" s="169"/>
      <c r="J26" s="333"/>
      <c r="K26" s="169"/>
      <c r="L26" s="169"/>
      <c r="M26" s="169"/>
      <c r="N26" s="172"/>
      <c r="O26" s="172"/>
      <c r="P26" s="172"/>
      <c r="Q26" s="172"/>
      <c r="R26" s="173"/>
      <c r="S26" s="207"/>
      <c r="T26" s="174"/>
      <c r="U26" s="174"/>
      <c r="V26" s="174"/>
      <c r="W26" s="174"/>
      <c r="X26" s="174"/>
      <c r="Y26" s="660"/>
      <c r="Z26" s="660"/>
      <c r="AA26" s="660"/>
      <c r="AB26" s="660"/>
      <c r="AC26" s="660"/>
      <c r="AD26" s="660"/>
      <c r="AE26" s="660"/>
      <c r="AF26" s="660"/>
      <c r="AG26" s="660"/>
      <c r="AH26" s="660"/>
      <c r="AI26" s="632"/>
      <c r="AJ26" s="632"/>
      <c r="AK26" s="632"/>
      <c r="AL26" s="174"/>
      <c r="AM26" s="174"/>
      <c r="AN26" s="174"/>
      <c r="AO26" s="174"/>
      <c r="AP26" s="174"/>
      <c r="AQ26" s="174"/>
      <c r="AR26" s="174"/>
      <c r="AS26" s="174"/>
    </row>
    <row r="27" spans="1:45" s="38" customFormat="1" ht="9.6" customHeight="1" x14ac:dyDescent="0.25">
      <c r="A27" s="334"/>
      <c r="B27" s="333"/>
      <c r="C27" s="333"/>
      <c r="D27" s="333"/>
      <c r="E27" s="333"/>
      <c r="F27" s="169"/>
      <c r="G27" s="169"/>
      <c r="H27" s="174"/>
      <c r="I27" s="556"/>
      <c r="J27" s="333"/>
      <c r="K27" s="169"/>
      <c r="L27" s="169"/>
      <c r="M27" s="169"/>
      <c r="N27" s="172"/>
      <c r="O27" s="172"/>
      <c r="P27" s="172"/>
      <c r="Q27" s="172"/>
      <c r="R27" s="173"/>
      <c r="S27" s="174"/>
      <c r="T27" s="174"/>
      <c r="U27" s="174"/>
      <c r="V27" s="174"/>
      <c r="W27" s="174"/>
      <c r="X27" s="174"/>
      <c r="Y27" s="660"/>
      <c r="Z27" s="660"/>
      <c r="AA27" s="660"/>
      <c r="AB27" s="660"/>
      <c r="AC27" s="660"/>
      <c r="AD27" s="660"/>
      <c r="AE27" s="660"/>
      <c r="AF27" s="660"/>
      <c r="AG27" s="660"/>
      <c r="AH27" s="660"/>
      <c r="AI27" s="632"/>
      <c r="AJ27" s="632"/>
      <c r="AK27" s="632"/>
      <c r="AL27" s="174"/>
      <c r="AM27" s="174"/>
      <c r="AN27" s="174"/>
      <c r="AO27" s="174"/>
      <c r="AP27" s="174"/>
      <c r="AQ27" s="174"/>
      <c r="AR27" s="174"/>
      <c r="AS27" s="174"/>
    </row>
    <row r="28" spans="1:45" s="38" customFormat="1" ht="9.6" customHeight="1" x14ac:dyDescent="0.25">
      <c r="A28" s="334"/>
      <c r="B28" s="169"/>
      <c r="C28" s="169"/>
      <c r="D28" s="169"/>
      <c r="E28" s="333"/>
      <c r="F28" s="169"/>
      <c r="G28" s="169"/>
      <c r="H28" s="169"/>
      <c r="I28" s="169"/>
      <c r="J28" s="333"/>
      <c r="K28" s="169"/>
      <c r="L28" s="169"/>
      <c r="M28" s="169"/>
      <c r="N28" s="172"/>
      <c r="O28" s="172"/>
      <c r="P28" s="172"/>
      <c r="Q28" s="172"/>
      <c r="R28" s="173"/>
      <c r="S28" s="174"/>
      <c r="T28" s="174"/>
      <c r="U28" s="174"/>
      <c r="V28" s="174"/>
      <c r="W28" s="174"/>
      <c r="X28" s="174"/>
      <c r="Y28" s="174"/>
      <c r="Z28" s="174"/>
      <c r="AA28" s="174"/>
      <c r="AB28" s="174"/>
      <c r="AC28" s="174"/>
      <c r="AD28" s="174"/>
      <c r="AE28" s="174"/>
      <c r="AF28" s="174"/>
      <c r="AG28" s="174"/>
      <c r="AH28" s="174"/>
      <c r="AI28" s="689"/>
      <c r="AJ28" s="689"/>
      <c r="AK28" s="689"/>
      <c r="AL28" s="174"/>
      <c r="AM28" s="174"/>
      <c r="AN28" s="174"/>
      <c r="AO28" s="174"/>
      <c r="AP28" s="174"/>
      <c r="AQ28" s="174"/>
      <c r="AR28" s="174"/>
      <c r="AS28" s="174"/>
    </row>
    <row r="29" spans="1:45" s="38" customFormat="1" ht="9.6" customHeight="1" x14ac:dyDescent="0.25">
      <c r="A29" s="334"/>
      <c r="B29" s="333"/>
      <c r="C29" s="333"/>
      <c r="D29" s="333"/>
      <c r="E29" s="333"/>
      <c r="F29" s="169"/>
      <c r="G29" s="169"/>
      <c r="H29" s="174"/>
      <c r="I29" s="169"/>
      <c r="J29" s="333"/>
      <c r="K29" s="169"/>
      <c r="L29" s="169"/>
      <c r="M29" s="556"/>
      <c r="N29" s="333"/>
      <c r="O29" s="169"/>
      <c r="P29" s="172"/>
      <c r="Q29" s="172"/>
      <c r="R29" s="173"/>
      <c r="S29" s="174"/>
      <c r="T29" s="174"/>
      <c r="U29" s="174"/>
      <c r="V29" s="174"/>
      <c r="W29" s="174"/>
      <c r="X29" s="174"/>
      <c r="Y29" s="174"/>
      <c r="Z29" s="174"/>
      <c r="AA29" s="174"/>
      <c r="AB29" s="174"/>
      <c r="AC29" s="174"/>
      <c r="AD29" s="174"/>
      <c r="AE29" s="174"/>
      <c r="AF29" s="174"/>
      <c r="AG29" s="174"/>
      <c r="AH29" s="174"/>
      <c r="AI29" s="689"/>
      <c r="AJ29" s="689"/>
      <c r="AK29" s="689"/>
      <c r="AL29" s="174"/>
      <c r="AM29" s="174"/>
      <c r="AN29" s="174"/>
      <c r="AO29" s="174"/>
      <c r="AP29" s="174"/>
      <c r="AQ29" s="174"/>
      <c r="AR29" s="174"/>
      <c r="AS29" s="174"/>
    </row>
    <row r="30" spans="1:45" s="38" customFormat="1" ht="9.6" customHeight="1" x14ac:dyDescent="0.25">
      <c r="A30" s="334"/>
      <c r="B30" s="169"/>
      <c r="C30" s="169"/>
      <c r="D30" s="169"/>
      <c r="E30" s="333"/>
      <c r="F30" s="169"/>
      <c r="G30" s="169"/>
      <c r="H30" s="169"/>
      <c r="I30" s="169"/>
      <c r="J30" s="333"/>
      <c r="K30" s="169"/>
      <c r="L30" s="169"/>
      <c r="M30" s="169"/>
      <c r="N30" s="172"/>
      <c r="O30" s="169"/>
      <c r="P30" s="172"/>
      <c r="Q30" s="172"/>
      <c r="R30" s="173"/>
      <c r="S30" s="174"/>
      <c r="T30" s="174"/>
      <c r="U30" s="174"/>
      <c r="V30" s="174"/>
      <c r="W30" s="174"/>
      <c r="X30" s="174"/>
      <c r="Y30" s="174"/>
      <c r="Z30" s="174"/>
      <c r="AA30" s="174"/>
      <c r="AB30" s="174"/>
      <c r="AC30" s="174"/>
      <c r="AD30" s="174"/>
      <c r="AE30" s="174"/>
      <c r="AF30" s="174"/>
      <c r="AG30" s="174"/>
      <c r="AH30" s="174"/>
      <c r="AI30" s="689"/>
      <c r="AJ30" s="689"/>
      <c r="AK30" s="689"/>
      <c r="AL30" s="174"/>
      <c r="AM30" s="174"/>
      <c r="AN30" s="174"/>
      <c r="AO30" s="174"/>
      <c r="AP30" s="174"/>
      <c r="AQ30" s="174"/>
      <c r="AR30" s="174"/>
      <c r="AS30" s="174"/>
    </row>
    <row r="31" spans="1:45" s="38" customFormat="1" ht="9.6" customHeight="1" x14ac:dyDescent="0.25">
      <c r="A31" s="334"/>
      <c r="B31" s="333"/>
      <c r="C31" s="333"/>
      <c r="D31" s="333"/>
      <c r="E31" s="333"/>
      <c r="F31" s="169"/>
      <c r="G31" s="169"/>
      <c r="H31" s="174"/>
      <c r="I31" s="556"/>
      <c r="J31" s="333"/>
      <c r="K31" s="169"/>
      <c r="L31" s="169"/>
      <c r="M31" s="169"/>
      <c r="N31" s="172"/>
      <c r="O31" s="172"/>
      <c r="P31" s="172"/>
      <c r="Q31" s="172"/>
      <c r="R31" s="173"/>
      <c r="S31" s="174"/>
      <c r="T31" s="174"/>
      <c r="U31" s="174"/>
      <c r="V31" s="174"/>
      <c r="W31" s="174"/>
      <c r="X31" s="174"/>
      <c r="Y31" s="174"/>
      <c r="Z31" s="174"/>
      <c r="AA31" s="174"/>
      <c r="AB31" s="174"/>
      <c r="AC31" s="174"/>
      <c r="AD31" s="174"/>
      <c r="AE31" s="174"/>
      <c r="AF31" s="174"/>
      <c r="AG31" s="174"/>
      <c r="AH31" s="174"/>
      <c r="AI31" s="689"/>
      <c r="AJ31" s="689"/>
      <c r="AK31" s="689"/>
      <c r="AL31" s="174"/>
      <c r="AM31" s="174"/>
      <c r="AN31" s="174"/>
      <c r="AO31" s="174"/>
      <c r="AP31" s="174"/>
      <c r="AQ31" s="174"/>
      <c r="AR31" s="174"/>
      <c r="AS31" s="174"/>
    </row>
    <row r="32" spans="1:45" s="38" customFormat="1" ht="9.6" customHeight="1" x14ac:dyDescent="0.25">
      <c r="A32" s="334"/>
      <c r="B32" s="169"/>
      <c r="C32" s="169"/>
      <c r="D32" s="169"/>
      <c r="E32" s="333"/>
      <c r="F32" s="169"/>
      <c r="G32" s="169"/>
      <c r="H32" s="169"/>
      <c r="I32" s="169"/>
      <c r="J32" s="333"/>
      <c r="K32" s="169"/>
      <c r="L32" s="557"/>
      <c r="M32" s="169"/>
      <c r="N32" s="172"/>
      <c r="O32" s="172"/>
      <c r="P32" s="172"/>
      <c r="Q32" s="172"/>
      <c r="R32" s="173"/>
      <c r="S32" s="174"/>
      <c r="T32" s="174"/>
      <c r="U32" s="174"/>
      <c r="V32" s="174"/>
      <c r="W32" s="174"/>
      <c r="X32" s="174"/>
      <c r="Y32" s="174"/>
      <c r="Z32" s="174"/>
      <c r="AA32" s="174"/>
      <c r="AB32" s="174"/>
      <c r="AC32" s="174"/>
      <c r="AD32" s="174"/>
      <c r="AE32" s="174"/>
      <c r="AF32" s="174"/>
      <c r="AG32" s="174"/>
      <c r="AH32" s="174"/>
      <c r="AI32" s="689"/>
      <c r="AJ32" s="689"/>
      <c r="AK32" s="689"/>
      <c r="AL32" s="174"/>
      <c r="AM32" s="174"/>
      <c r="AN32" s="174"/>
      <c r="AO32" s="174"/>
      <c r="AP32" s="174"/>
      <c r="AQ32" s="174"/>
      <c r="AR32" s="174"/>
      <c r="AS32" s="174"/>
    </row>
    <row r="33" spans="1:45" s="38" customFormat="1" ht="9.6" customHeight="1" x14ac:dyDescent="0.25">
      <c r="A33" s="334"/>
      <c r="B33" s="333"/>
      <c r="C33" s="333"/>
      <c r="D33" s="333"/>
      <c r="E33" s="333"/>
      <c r="F33" s="169"/>
      <c r="G33" s="169"/>
      <c r="H33" s="174"/>
      <c r="I33" s="169"/>
      <c r="J33" s="333"/>
      <c r="K33" s="556"/>
      <c r="L33" s="333"/>
      <c r="M33" s="169"/>
      <c r="N33" s="172"/>
      <c r="O33" s="172"/>
      <c r="P33" s="172"/>
      <c r="Q33" s="172"/>
      <c r="R33" s="173"/>
      <c r="S33" s="174"/>
      <c r="T33" s="174"/>
      <c r="U33" s="174"/>
      <c r="V33" s="174"/>
      <c r="W33" s="174"/>
      <c r="X33" s="174"/>
      <c r="Y33" s="174"/>
      <c r="Z33" s="174"/>
      <c r="AA33" s="174"/>
      <c r="AB33" s="174"/>
      <c r="AC33" s="174"/>
      <c r="AD33" s="174"/>
      <c r="AE33" s="174"/>
      <c r="AF33" s="174"/>
      <c r="AG33" s="174"/>
      <c r="AH33" s="174"/>
      <c r="AI33" s="689"/>
      <c r="AJ33" s="689"/>
      <c r="AK33" s="689"/>
      <c r="AL33" s="174"/>
      <c r="AM33" s="174"/>
      <c r="AN33" s="174"/>
      <c r="AO33" s="174"/>
      <c r="AP33" s="174"/>
      <c r="AQ33" s="174"/>
      <c r="AR33" s="174"/>
      <c r="AS33" s="174"/>
    </row>
    <row r="34" spans="1:45" s="38" customFormat="1" ht="9.6" customHeight="1" x14ac:dyDescent="0.25">
      <c r="A34" s="334"/>
      <c r="B34" s="169"/>
      <c r="C34" s="169"/>
      <c r="D34" s="169"/>
      <c r="E34" s="333"/>
      <c r="F34" s="169"/>
      <c r="G34" s="169"/>
      <c r="H34" s="169"/>
      <c r="I34" s="169"/>
      <c r="J34" s="333"/>
      <c r="K34" s="169"/>
      <c r="L34" s="169"/>
      <c r="M34" s="169"/>
      <c r="N34" s="172"/>
      <c r="O34" s="172"/>
      <c r="P34" s="172"/>
      <c r="Q34" s="172"/>
      <c r="R34" s="173"/>
      <c r="S34" s="174"/>
      <c r="T34" s="174"/>
      <c r="U34" s="174"/>
      <c r="V34" s="174"/>
      <c r="W34" s="174"/>
      <c r="X34" s="174"/>
      <c r="Y34" s="174"/>
      <c r="Z34" s="174"/>
      <c r="AA34" s="174"/>
      <c r="AB34" s="174"/>
      <c r="AC34" s="174"/>
      <c r="AD34" s="174"/>
      <c r="AE34" s="174"/>
      <c r="AF34" s="174"/>
      <c r="AG34" s="174"/>
      <c r="AH34" s="174"/>
      <c r="AI34" s="689"/>
      <c r="AJ34" s="689"/>
      <c r="AK34" s="689"/>
      <c r="AL34" s="174"/>
      <c r="AM34" s="174"/>
      <c r="AN34" s="174"/>
      <c r="AO34" s="174"/>
      <c r="AP34" s="174"/>
      <c r="AQ34" s="174"/>
      <c r="AR34" s="174"/>
      <c r="AS34" s="174"/>
    </row>
    <row r="35" spans="1:45" s="38" customFormat="1" ht="9.6" customHeight="1" x14ac:dyDescent="0.25">
      <c r="A35" s="334"/>
      <c r="B35" s="333"/>
      <c r="C35" s="333"/>
      <c r="D35" s="333"/>
      <c r="E35" s="333"/>
      <c r="F35" s="169"/>
      <c r="G35" s="169"/>
      <c r="H35" s="174"/>
      <c r="I35" s="556"/>
      <c r="J35" s="333"/>
      <c r="K35" s="169"/>
      <c r="L35" s="169"/>
      <c r="M35" s="169"/>
      <c r="N35" s="172"/>
      <c r="O35" s="172"/>
      <c r="P35" s="172"/>
      <c r="Q35" s="172"/>
      <c r="R35" s="173"/>
      <c r="S35" s="174"/>
      <c r="T35" s="174"/>
      <c r="U35" s="174"/>
      <c r="V35" s="174"/>
      <c r="W35" s="174"/>
      <c r="X35" s="174"/>
      <c r="Y35" s="174"/>
      <c r="Z35" s="174"/>
      <c r="AA35" s="174"/>
      <c r="AB35" s="174"/>
      <c r="AC35" s="174"/>
      <c r="AD35" s="174"/>
      <c r="AE35" s="174"/>
      <c r="AF35" s="174"/>
      <c r="AG35" s="174"/>
      <c r="AH35" s="174"/>
      <c r="AI35" s="689"/>
      <c r="AJ35" s="689"/>
      <c r="AK35" s="689"/>
      <c r="AL35" s="174"/>
      <c r="AM35" s="174"/>
      <c r="AN35" s="174"/>
      <c r="AO35" s="174"/>
      <c r="AP35" s="174"/>
      <c r="AQ35" s="174"/>
      <c r="AR35" s="174"/>
      <c r="AS35" s="174"/>
    </row>
    <row r="36" spans="1:45" s="38" customFormat="1" ht="9.6" customHeight="1" x14ac:dyDescent="0.25">
      <c r="A36" s="566"/>
      <c r="B36" s="169"/>
      <c r="C36" s="169"/>
      <c r="D36" s="169"/>
      <c r="E36" s="333"/>
      <c r="F36" s="169"/>
      <c r="G36" s="169"/>
      <c r="H36" s="169"/>
      <c r="I36" s="169"/>
      <c r="J36" s="333"/>
      <c r="K36" s="169"/>
      <c r="L36" s="169"/>
      <c r="M36" s="169"/>
      <c r="N36" s="169"/>
      <c r="O36" s="169"/>
      <c r="P36" s="169"/>
      <c r="Q36" s="172"/>
      <c r="R36" s="173"/>
      <c r="S36" s="174"/>
      <c r="T36" s="174"/>
      <c r="U36" s="174"/>
      <c r="V36" s="174"/>
      <c r="W36" s="174"/>
      <c r="X36" s="174"/>
      <c r="Y36" s="174"/>
      <c r="Z36" s="174"/>
      <c r="AA36" s="174"/>
      <c r="AB36" s="174"/>
      <c r="AC36" s="174"/>
      <c r="AD36" s="174"/>
      <c r="AE36" s="174"/>
      <c r="AF36" s="174"/>
      <c r="AG36" s="174"/>
      <c r="AH36" s="174"/>
      <c r="AI36" s="689"/>
      <c r="AJ36" s="689"/>
      <c r="AK36" s="689"/>
      <c r="AL36" s="174"/>
      <c r="AM36" s="174"/>
      <c r="AN36" s="174"/>
      <c r="AO36" s="174"/>
      <c r="AP36" s="174"/>
      <c r="AQ36" s="174"/>
      <c r="AR36" s="174"/>
      <c r="AS36" s="174"/>
    </row>
    <row r="37" spans="1:45" s="38" customFormat="1" ht="9.6" customHeight="1" x14ac:dyDescent="0.25">
      <c r="A37" s="334"/>
      <c r="B37" s="333"/>
      <c r="C37" s="333"/>
      <c r="D37" s="333"/>
      <c r="E37" s="333"/>
      <c r="F37" s="552"/>
      <c r="G37" s="552"/>
      <c r="H37" s="555"/>
      <c r="I37" s="536"/>
      <c r="J37" s="545"/>
      <c r="K37" s="536"/>
      <c r="L37" s="536"/>
      <c r="M37" s="536"/>
      <c r="N37" s="547"/>
      <c r="O37" s="547"/>
      <c r="P37" s="547"/>
      <c r="Q37" s="172"/>
      <c r="R37" s="173"/>
      <c r="S37" s="174"/>
      <c r="T37" s="174"/>
      <c r="U37" s="174"/>
      <c r="V37" s="174"/>
      <c r="W37" s="174"/>
      <c r="X37" s="174"/>
      <c r="Y37" s="174"/>
      <c r="Z37" s="174"/>
      <c r="AA37" s="174"/>
      <c r="AB37" s="174"/>
      <c r="AC37" s="174"/>
      <c r="AD37" s="174"/>
      <c r="AE37" s="174"/>
      <c r="AF37" s="174"/>
      <c r="AG37" s="174"/>
      <c r="AH37" s="174"/>
      <c r="AI37" s="689"/>
      <c r="AJ37" s="689"/>
      <c r="AK37" s="689"/>
      <c r="AL37" s="174"/>
      <c r="AM37" s="174"/>
      <c r="AN37" s="174"/>
      <c r="AO37" s="174"/>
      <c r="AP37" s="174"/>
      <c r="AQ37" s="174"/>
      <c r="AR37" s="174"/>
      <c r="AS37" s="174"/>
    </row>
    <row r="38" spans="1:45" s="38" customFormat="1" ht="9.6" customHeight="1" x14ac:dyDescent="0.25">
      <c r="A38" s="566"/>
      <c r="B38" s="169"/>
      <c r="C38" s="169"/>
      <c r="D38" s="169"/>
      <c r="E38" s="333"/>
      <c r="F38" s="169"/>
      <c r="G38" s="169"/>
      <c r="H38" s="169"/>
      <c r="I38" s="169"/>
      <c r="J38" s="333"/>
      <c r="K38" s="169"/>
      <c r="L38" s="169"/>
      <c r="M38" s="169"/>
      <c r="N38" s="172"/>
      <c r="O38" s="172"/>
      <c r="P38" s="172"/>
      <c r="Q38" s="172"/>
      <c r="R38" s="173"/>
      <c r="S38" s="174"/>
      <c r="T38" s="174"/>
      <c r="U38" s="174"/>
      <c r="V38" s="174"/>
      <c r="W38" s="174"/>
      <c r="X38" s="174"/>
      <c r="Y38" s="174"/>
      <c r="Z38" s="174"/>
      <c r="AA38" s="174"/>
      <c r="AB38" s="174"/>
      <c r="AC38" s="174"/>
      <c r="AD38" s="174"/>
      <c r="AE38" s="174"/>
      <c r="AF38" s="174"/>
      <c r="AG38" s="174"/>
      <c r="AH38" s="174"/>
      <c r="AI38" s="689"/>
      <c r="AJ38" s="689"/>
      <c r="AK38" s="689"/>
      <c r="AL38" s="174"/>
      <c r="AM38" s="174"/>
      <c r="AN38" s="174"/>
      <c r="AO38" s="174"/>
      <c r="AP38" s="174"/>
      <c r="AQ38" s="174"/>
      <c r="AR38" s="174"/>
      <c r="AS38" s="174"/>
    </row>
    <row r="39" spans="1:45" s="38" customFormat="1" ht="9.6" customHeight="1" x14ac:dyDescent="0.25">
      <c r="A39" s="334"/>
      <c r="B39" s="333"/>
      <c r="C39" s="333"/>
      <c r="D39" s="333"/>
      <c r="E39" s="333"/>
      <c r="F39" s="169"/>
      <c r="G39" s="169"/>
      <c r="H39" s="174"/>
      <c r="I39" s="556"/>
      <c r="J39" s="333"/>
      <c r="K39" s="169"/>
      <c r="L39" s="169"/>
      <c r="M39" s="169"/>
      <c r="N39" s="172"/>
      <c r="O39" s="172"/>
      <c r="P39" s="172"/>
      <c r="Q39" s="172"/>
      <c r="R39" s="173"/>
      <c r="S39" s="174"/>
      <c r="T39" s="174"/>
      <c r="U39" s="174"/>
      <c r="V39" s="174"/>
      <c r="W39" s="174"/>
      <c r="X39" s="174"/>
      <c r="Y39" s="174"/>
      <c r="Z39" s="174"/>
      <c r="AA39" s="174"/>
      <c r="AB39" s="174"/>
      <c r="AC39" s="174"/>
      <c r="AD39" s="174"/>
      <c r="AE39" s="174"/>
      <c r="AF39" s="174"/>
      <c r="AG39" s="174"/>
      <c r="AH39" s="174"/>
      <c r="AI39" s="689"/>
      <c r="AJ39" s="689"/>
      <c r="AK39" s="689"/>
      <c r="AL39" s="174"/>
      <c r="AM39" s="174"/>
      <c r="AN39" s="174"/>
      <c r="AO39" s="174"/>
      <c r="AP39" s="174"/>
      <c r="AQ39" s="174"/>
      <c r="AR39" s="174"/>
      <c r="AS39" s="174"/>
    </row>
    <row r="40" spans="1:45" s="38" customFormat="1" ht="9.6" customHeight="1" x14ac:dyDescent="0.25">
      <c r="A40" s="334"/>
      <c r="B40" s="169"/>
      <c r="C40" s="169"/>
      <c r="D40" s="169"/>
      <c r="E40" s="333"/>
      <c r="F40" s="169"/>
      <c r="G40" s="169"/>
      <c r="H40" s="169"/>
      <c r="I40" s="169"/>
      <c r="J40" s="333"/>
      <c r="K40" s="169"/>
      <c r="L40" s="557"/>
      <c r="M40" s="169"/>
      <c r="N40" s="172"/>
      <c r="O40" s="172"/>
      <c r="P40" s="172"/>
      <c r="Q40" s="172"/>
      <c r="R40" s="173"/>
      <c r="S40" s="174"/>
      <c r="T40" s="174"/>
      <c r="U40" s="174"/>
      <c r="V40" s="174"/>
      <c r="W40" s="174"/>
      <c r="X40" s="174"/>
      <c r="Y40" s="174"/>
      <c r="Z40" s="174"/>
      <c r="AA40" s="174"/>
      <c r="AB40" s="174"/>
      <c r="AC40" s="174"/>
      <c r="AD40" s="174"/>
      <c r="AE40" s="174"/>
      <c r="AF40" s="174"/>
      <c r="AG40" s="174"/>
      <c r="AH40" s="174"/>
      <c r="AI40" s="689"/>
      <c r="AJ40" s="689"/>
      <c r="AK40" s="689"/>
      <c r="AL40" s="174"/>
      <c r="AM40" s="174"/>
      <c r="AN40" s="174"/>
      <c r="AO40" s="174"/>
      <c r="AP40" s="174"/>
      <c r="AQ40" s="174"/>
      <c r="AR40" s="174"/>
      <c r="AS40" s="174"/>
    </row>
    <row r="41" spans="1:45" s="38" customFormat="1" ht="9.6" customHeight="1" x14ac:dyDescent="0.25">
      <c r="A41" s="334"/>
      <c r="B41" s="333"/>
      <c r="C41" s="333"/>
      <c r="D41" s="333"/>
      <c r="E41" s="333"/>
      <c r="F41" s="169"/>
      <c r="G41" s="169"/>
      <c r="H41" s="174"/>
      <c r="I41" s="169"/>
      <c r="J41" s="333"/>
      <c r="K41" s="556"/>
      <c r="L41" s="333"/>
      <c r="M41" s="169"/>
      <c r="N41" s="172"/>
      <c r="O41" s="172"/>
      <c r="P41" s="172"/>
      <c r="Q41" s="172"/>
      <c r="R41" s="173"/>
      <c r="S41" s="174"/>
      <c r="T41" s="174"/>
      <c r="U41" s="174"/>
      <c r="V41" s="174"/>
      <c r="W41" s="174"/>
      <c r="X41" s="174"/>
      <c r="Y41" s="174"/>
      <c r="Z41" s="174"/>
      <c r="AA41" s="174"/>
      <c r="AB41" s="174"/>
      <c r="AC41" s="174"/>
      <c r="AD41" s="174"/>
      <c r="AE41" s="174"/>
      <c r="AF41" s="174"/>
      <c r="AG41" s="174"/>
      <c r="AH41" s="174"/>
      <c r="AI41" s="689"/>
      <c r="AJ41" s="689"/>
      <c r="AK41" s="689"/>
      <c r="AL41" s="174"/>
      <c r="AM41" s="174"/>
      <c r="AN41" s="174"/>
      <c r="AO41" s="174"/>
      <c r="AP41" s="174"/>
      <c r="AQ41" s="174"/>
      <c r="AR41" s="174"/>
      <c r="AS41" s="174"/>
    </row>
    <row r="42" spans="1:45" s="38" customFormat="1" ht="9.6" customHeight="1" x14ac:dyDescent="0.25">
      <c r="A42" s="334"/>
      <c r="B42" s="169"/>
      <c r="C42" s="169"/>
      <c r="D42" s="169"/>
      <c r="E42" s="333"/>
      <c r="F42" s="169"/>
      <c r="G42" s="169"/>
      <c r="H42" s="169"/>
      <c r="I42" s="169"/>
      <c r="J42" s="333"/>
      <c r="K42" s="169"/>
      <c r="L42" s="169"/>
      <c r="M42" s="169"/>
      <c r="N42" s="172"/>
      <c r="O42" s="172"/>
      <c r="P42" s="172"/>
      <c r="Q42" s="172"/>
      <c r="R42" s="173"/>
      <c r="S42" s="207"/>
      <c r="T42" s="174"/>
      <c r="U42" s="174"/>
      <c r="V42" s="174"/>
      <c r="W42" s="174"/>
      <c r="X42" s="174"/>
      <c r="Y42" s="174"/>
      <c r="Z42" s="174"/>
      <c r="AA42" s="174"/>
      <c r="AB42" s="174"/>
      <c r="AC42" s="174"/>
      <c r="AD42" s="174"/>
      <c r="AE42" s="174"/>
      <c r="AF42" s="174"/>
      <c r="AG42" s="174"/>
      <c r="AH42" s="174"/>
      <c r="AI42" s="689"/>
      <c r="AJ42" s="689"/>
      <c r="AK42" s="689"/>
      <c r="AL42" s="174"/>
      <c r="AM42" s="174"/>
      <c r="AN42" s="174"/>
      <c r="AO42" s="174"/>
      <c r="AP42" s="174"/>
      <c r="AQ42" s="174"/>
      <c r="AR42" s="174"/>
      <c r="AS42" s="174"/>
    </row>
    <row r="43" spans="1:45" s="38" customFormat="1" ht="9.6" customHeight="1" x14ac:dyDescent="0.25">
      <c r="A43" s="334"/>
      <c r="B43" s="333"/>
      <c r="C43" s="333"/>
      <c r="D43" s="333"/>
      <c r="E43" s="333"/>
      <c r="F43" s="169"/>
      <c r="G43" s="169"/>
      <c r="H43" s="174"/>
      <c r="I43" s="556"/>
      <c r="J43" s="333"/>
      <c r="K43" s="169"/>
      <c r="L43" s="169"/>
      <c r="M43" s="169"/>
      <c r="N43" s="172"/>
      <c r="O43" s="172"/>
      <c r="P43" s="172"/>
      <c r="Q43" s="172"/>
      <c r="R43" s="173"/>
      <c r="S43" s="174"/>
      <c r="T43" s="174"/>
      <c r="U43" s="174"/>
      <c r="V43" s="174"/>
      <c r="W43" s="174"/>
      <c r="X43" s="174"/>
      <c r="Y43" s="174"/>
      <c r="Z43" s="174"/>
      <c r="AA43" s="174"/>
      <c r="AB43" s="174"/>
      <c r="AC43" s="174"/>
      <c r="AD43" s="174"/>
      <c r="AE43" s="174"/>
      <c r="AF43" s="174"/>
      <c r="AG43" s="174"/>
      <c r="AH43" s="174"/>
      <c r="AI43" s="689"/>
      <c r="AJ43" s="689"/>
      <c r="AK43" s="689"/>
      <c r="AL43" s="174"/>
      <c r="AM43" s="174"/>
      <c r="AN43" s="174"/>
      <c r="AO43" s="174"/>
      <c r="AP43" s="174"/>
      <c r="AQ43" s="174"/>
      <c r="AR43" s="174"/>
      <c r="AS43" s="174"/>
    </row>
    <row r="44" spans="1:45" s="38" customFormat="1" ht="9.6" customHeight="1" x14ac:dyDescent="0.25">
      <c r="A44" s="334"/>
      <c r="B44" s="169"/>
      <c r="C44" s="169"/>
      <c r="D44" s="169"/>
      <c r="E44" s="333"/>
      <c r="F44" s="169"/>
      <c r="G44" s="169"/>
      <c r="H44" s="169"/>
      <c r="I44" s="169"/>
      <c r="J44" s="333"/>
      <c r="K44" s="169"/>
      <c r="L44" s="169"/>
      <c r="M44" s="169"/>
      <c r="N44" s="172"/>
      <c r="O44" s="172"/>
      <c r="P44" s="172"/>
      <c r="Q44" s="172"/>
      <c r="R44" s="173"/>
      <c r="S44" s="174"/>
      <c r="T44" s="174"/>
      <c r="U44" s="174"/>
      <c r="V44" s="174"/>
      <c r="W44" s="174"/>
      <c r="X44" s="174"/>
      <c r="Y44" s="174"/>
      <c r="Z44" s="174"/>
      <c r="AA44" s="174"/>
      <c r="AB44" s="174"/>
      <c r="AC44" s="174"/>
      <c r="AD44" s="174"/>
      <c r="AE44" s="174"/>
      <c r="AF44" s="174"/>
      <c r="AG44" s="174"/>
      <c r="AH44" s="174"/>
      <c r="AI44" s="689"/>
      <c r="AJ44" s="689"/>
      <c r="AK44" s="689"/>
      <c r="AL44" s="174"/>
      <c r="AM44" s="174"/>
      <c r="AN44" s="174"/>
      <c r="AO44" s="174"/>
      <c r="AP44" s="174"/>
      <c r="AQ44" s="174"/>
      <c r="AR44" s="174"/>
      <c r="AS44" s="174"/>
    </row>
    <row r="45" spans="1:45" s="38" customFormat="1" ht="9.6" customHeight="1" x14ac:dyDescent="0.25">
      <c r="A45" s="334"/>
      <c r="B45" s="333"/>
      <c r="C45" s="333"/>
      <c r="D45" s="333"/>
      <c r="E45" s="333"/>
      <c r="F45" s="169"/>
      <c r="G45" s="169"/>
      <c r="H45" s="174"/>
      <c r="I45" s="169"/>
      <c r="J45" s="333"/>
      <c r="K45" s="169"/>
      <c r="L45" s="169"/>
      <c r="M45" s="556"/>
      <c r="N45" s="333"/>
      <c r="O45" s="169"/>
      <c r="P45" s="172"/>
      <c r="Q45" s="172"/>
      <c r="R45" s="173"/>
      <c r="S45" s="174"/>
      <c r="T45" s="174"/>
      <c r="U45" s="174"/>
      <c r="V45" s="174"/>
      <c r="W45" s="174"/>
      <c r="X45" s="174"/>
      <c r="Y45" s="174"/>
      <c r="Z45" s="174"/>
      <c r="AA45" s="174"/>
      <c r="AB45" s="174"/>
      <c r="AC45" s="174"/>
      <c r="AD45" s="174"/>
      <c r="AE45" s="174"/>
      <c r="AF45" s="174"/>
      <c r="AG45" s="174"/>
      <c r="AH45" s="174"/>
      <c r="AI45" s="689"/>
      <c r="AJ45" s="689"/>
      <c r="AK45" s="689"/>
      <c r="AL45" s="174"/>
      <c r="AM45" s="174"/>
      <c r="AN45" s="174"/>
      <c r="AO45" s="174"/>
      <c r="AP45" s="174"/>
      <c r="AQ45" s="174"/>
      <c r="AR45" s="174"/>
      <c r="AS45" s="174"/>
    </row>
    <row r="46" spans="1:45" s="38" customFormat="1" ht="9.6" customHeight="1" x14ac:dyDescent="0.25">
      <c r="A46" s="334"/>
      <c r="B46" s="169"/>
      <c r="C46" s="169"/>
      <c r="D46" s="169"/>
      <c r="E46" s="333"/>
      <c r="F46" s="169"/>
      <c r="G46" s="169"/>
      <c r="H46" s="169"/>
      <c r="I46" s="169"/>
      <c r="J46" s="333"/>
      <c r="K46" s="169"/>
      <c r="L46" s="169"/>
      <c r="M46" s="169"/>
      <c r="N46" s="172"/>
      <c r="O46" s="169"/>
      <c r="P46" s="172"/>
      <c r="Q46" s="172"/>
      <c r="R46" s="173"/>
      <c r="S46" s="174"/>
      <c r="T46" s="174"/>
      <c r="U46" s="174"/>
      <c r="V46" s="174"/>
      <c r="W46" s="174"/>
      <c r="X46" s="174"/>
      <c r="Y46" s="174"/>
      <c r="Z46" s="174"/>
      <c r="AA46" s="174"/>
      <c r="AB46" s="174"/>
      <c r="AC46" s="174"/>
      <c r="AD46" s="174"/>
      <c r="AE46" s="174"/>
      <c r="AF46" s="174"/>
      <c r="AG46" s="174"/>
      <c r="AH46" s="174"/>
      <c r="AI46" s="689"/>
      <c r="AJ46" s="689"/>
      <c r="AK46" s="689"/>
      <c r="AL46" s="174"/>
      <c r="AM46" s="174"/>
      <c r="AN46" s="174"/>
      <c r="AO46" s="174"/>
      <c r="AP46" s="174"/>
      <c r="AQ46" s="174"/>
      <c r="AR46" s="174"/>
      <c r="AS46" s="174"/>
    </row>
    <row r="47" spans="1:45" s="38" customFormat="1" ht="9.6" customHeight="1" x14ac:dyDescent="0.25">
      <c r="A47" s="334"/>
      <c r="B47" s="333"/>
      <c r="C47" s="333"/>
      <c r="D47" s="333"/>
      <c r="E47" s="333"/>
      <c r="F47" s="169"/>
      <c r="G47" s="169"/>
      <c r="H47" s="174"/>
      <c r="I47" s="556"/>
      <c r="J47" s="333"/>
      <c r="K47" s="169"/>
      <c r="L47" s="169"/>
      <c r="M47" s="169"/>
      <c r="N47" s="172"/>
      <c r="O47" s="172"/>
      <c r="P47" s="172"/>
      <c r="Q47" s="172"/>
      <c r="R47" s="173"/>
      <c r="S47" s="174"/>
      <c r="T47" s="174"/>
      <c r="U47" s="174"/>
      <c r="V47" s="174"/>
      <c r="W47" s="174"/>
      <c r="X47" s="174"/>
      <c r="Y47" s="174"/>
      <c r="Z47" s="174"/>
      <c r="AA47" s="174"/>
      <c r="AB47" s="174"/>
      <c r="AC47" s="174"/>
      <c r="AD47" s="174"/>
      <c r="AE47" s="174"/>
      <c r="AF47" s="174"/>
      <c r="AG47" s="174"/>
      <c r="AH47" s="174"/>
      <c r="AI47" s="689"/>
      <c r="AJ47" s="689"/>
      <c r="AK47" s="689"/>
      <c r="AL47" s="174"/>
      <c r="AM47" s="174"/>
      <c r="AN47" s="174"/>
      <c r="AO47" s="174"/>
      <c r="AP47" s="174"/>
      <c r="AQ47" s="174"/>
      <c r="AR47" s="174"/>
      <c r="AS47" s="174"/>
    </row>
    <row r="48" spans="1:45" s="38" customFormat="1" ht="9.6" customHeight="1" x14ac:dyDescent="0.25">
      <c r="A48" s="334"/>
      <c r="B48" s="169"/>
      <c r="C48" s="169"/>
      <c r="D48" s="169"/>
      <c r="E48" s="333"/>
      <c r="F48" s="169"/>
      <c r="G48" s="169"/>
      <c r="H48" s="169"/>
      <c r="I48" s="169"/>
      <c r="J48" s="333"/>
      <c r="K48" s="169"/>
      <c r="L48" s="557"/>
      <c r="M48" s="169"/>
      <c r="N48" s="172"/>
      <c r="O48" s="172"/>
      <c r="P48" s="172"/>
      <c r="Q48" s="172"/>
      <c r="R48" s="173"/>
      <c r="S48" s="174"/>
      <c r="T48" s="174"/>
      <c r="U48" s="174"/>
      <c r="V48" s="174"/>
      <c r="W48" s="174"/>
      <c r="X48" s="174"/>
      <c r="Y48" s="174"/>
      <c r="Z48" s="174"/>
      <c r="AA48" s="174"/>
      <c r="AB48" s="174"/>
      <c r="AC48" s="174"/>
      <c r="AD48" s="174"/>
      <c r="AE48" s="174"/>
      <c r="AF48" s="174"/>
      <c r="AG48" s="174"/>
      <c r="AH48" s="174"/>
      <c r="AI48" s="689"/>
      <c r="AJ48" s="689"/>
      <c r="AK48" s="689"/>
      <c r="AL48" s="174"/>
      <c r="AM48" s="174"/>
      <c r="AN48" s="174"/>
      <c r="AO48" s="174"/>
      <c r="AP48" s="174"/>
      <c r="AQ48" s="174"/>
      <c r="AR48" s="174"/>
      <c r="AS48" s="174"/>
    </row>
    <row r="49" spans="1:45" s="38" customFormat="1" ht="9.6" customHeight="1" x14ac:dyDescent="0.25">
      <c r="A49" s="334"/>
      <c r="B49" s="333"/>
      <c r="C49" s="333"/>
      <c r="D49" s="333"/>
      <c r="E49" s="333"/>
      <c r="F49" s="169"/>
      <c r="G49" s="169"/>
      <c r="H49" s="174"/>
      <c r="I49" s="169"/>
      <c r="J49" s="333"/>
      <c r="K49" s="556"/>
      <c r="L49" s="333"/>
      <c r="M49" s="169"/>
      <c r="N49" s="172"/>
      <c r="O49" s="172"/>
      <c r="P49" s="172"/>
      <c r="Q49" s="172"/>
      <c r="R49" s="173"/>
      <c r="S49" s="174"/>
      <c r="T49" s="174"/>
      <c r="U49" s="174"/>
      <c r="V49" s="174"/>
      <c r="W49" s="174"/>
      <c r="X49" s="174"/>
      <c r="Y49" s="174"/>
      <c r="Z49" s="174"/>
      <c r="AA49" s="174"/>
      <c r="AB49" s="174"/>
      <c r="AC49" s="174"/>
      <c r="AD49" s="174"/>
      <c r="AE49" s="174"/>
      <c r="AF49" s="174"/>
      <c r="AG49" s="174"/>
      <c r="AH49" s="174"/>
      <c r="AI49" s="689"/>
      <c r="AJ49" s="689"/>
      <c r="AK49" s="689"/>
      <c r="AL49" s="174"/>
      <c r="AM49" s="174"/>
      <c r="AN49" s="174"/>
      <c r="AO49" s="174"/>
      <c r="AP49" s="174"/>
      <c r="AQ49" s="174"/>
      <c r="AR49" s="174"/>
      <c r="AS49" s="174"/>
    </row>
    <row r="50" spans="1:45" s="38" customFormat="1" ht="9.6" customHeight="1" x14ac:dyDescent="0.25">
      <c r="A50" s="334"/>
      <c r="B50" s="169"/>
      <c r="C50" s="169"/>
      <c r="D50" s="169"/>
      <c r="E50" s="333"/>
      <c r="F50" s="169"/>
      <c r="G50" s="169"/>
      <c r="H50" s="169"/>
      <c r="I50" s="169"/>
      <c r="J50" s="333"/>
      <c r="K50" s="169"/>
      <c r="L50" s="169"/>
      <c r="M50" s="169"/>
      <c r="N50" s="172"/>
      <c r="O50" s="172"/>
      <c r="P50" s="172"/>
      <c r="Q50" s="172"/>
      <c r="R50" s="173"/>
      <c r="S50" s="174"/>
      <c r="T50" s="174"/>
      <c r="U50" s="174"/>
      <c r="V50" s="174"/>
      <c r="W50" s="174"/>
      <c r="X50" s="174"/>
      <c r="Y50" s="174"/>
      <c r="Z50" s="174"/>
      <c r="AA50" s="174"/>
      <c r="AB50" s="174"/>
      <c r="AC50" s="174"/>
      <c r="AD50" s="174"/>
      <c r="AE50" s="174"/>
      <c r="AF50" s="174"/>
      <c r="AG50" s="174"/>
      <c r="AH50" s="174"/>
      <c r="AI50" s="689"/>
      <c r="AJ50" s="689"/>
      <c r="AK50" s="689"/>
      <c r="AL50" s="174"/>
      <c r="AM50" s="174"/>
      <c r="AN50" s="174"/>
      <c r="AO50" s="174"/>
      <c r="AP50" s="174"/>
      <c r="AQ50" s="174"/>
      <c r="AR50" s="174"/>
      <c r="AS50" s="174"/>
    </row>
    <row r="51" spans="1:45" s="38" customFormat="1" ht="9.6" customHeight="1" x14ac:dyDescent="0.25">
      <c r="A51" s="334"/>
      <c r="B51" s="333"/>
      <c r="C51" s="333"/>
      <c r="D51" s="333"/>
      <c r="E51" s="333"/>
      <c r="F51" s="169"/>
      <c r="G51" s="169"/>
      <c r="H51" s="174"/>
      <c r="I51" s="556"/>
      <c r="J51" s="333"/>
      <c r="K51" s="169"/>
      <c r="L51" s="169"/>
      <c r="M51" s="169"/>
      <c r="N51" s="172"/>
      <c r="O51" s="172"/>
      <c r="P51" s="172"/>
      <c r="Q51" s="172"/>
      <c r="R51" s="173"/>
      <c r="S51" s="174"/>
      <c r="T51" s="174"/>
      <c r="U51" s="174"/>
      <c r="V51" s="174"/>
      <c r="W51" s="174"/>
      <c r="X51" s="174"/>
      <c r="Y51" s="174"/>
      <c r="Z51" s="174"/>
      <c r="AA51" s="174"/>
      <c r="AB51" s="174"/>
      <c r="AC51" s="174"/>
      <c r="AD51" s="174"/>
      <c r="AE51" s="174"/>
      <c r="AF51" s="174"/>
      <c r="AG51" s="174"/>
      <c r="AH51" s="174"/>
      <c r="AI51" s="689"/>
      <c r="AJ51" s="689"/>
      <c r="AK51" s="689"/>
      <c r="AL51" s="174"/>
      <c r="AM51" s="174"/>
      <c r="AN51" s="174"/>
      <c r="AO51" s="174"/>
      <c r="AP51" s="174"/>
      <c r="AQ51" s="174"/>
      <c r="AR51" s="174"/>
      <c r="AS51" s="174"/>
    </row>
    <row r="52" spans="1:45" s="38" customFormat="1" ht="9.6" customHeight="1" x14ac:dyDescent="0.25">
      <c r="A52" s="566"/>
      <c r="B52" s="169"/>
      <c r="C52" s="169"/>
      <c r="D52" s="169"/>
      <c r="E52" s="333"/>
      <c r="F52" s="777"/>
      <c r="G52" s="777"/>
      <c r="H52" s="777"/>
      <c r="I52" s="777"/>
      <c r="J52" s="333"/>
      <c r="K52" s="169"/>
      <c r="L52" s="169"/>
      <c r="M52" s="169"/>
      <c r="N52" s="169"/>
      <c r="O52" s="169"/>
      <c r="P52" s="169"/>
      <c r="Q52" s="172"/>
      <c r="R52" s="173"/>
      <c r="S52" s="174"/>
      <c r="T52" s="174"/>
      <c r="U52" s="174"/>
      <c r="V52" s="174"/>
      <c r="W52" s="174"/>
      <c r="X52" s="174"/>
      <c r="Y52" s="174"/>
      <c r="Z52" s="174"/>
      <c r="AA52" s="174"/>
      <c r="AB52" s="174"/>
      <c r="AC52" s="174"/>
      <c r="AD52" s="174"/>
      <c r="AE52" s="174"/>
      <c r="AF52" s="174"/>
      <c r="AG52" s="174"/>
      <c r="AH52" s="174"/>
      <c r="AI52" s="689"/>
      <c r="AJ52" s="689"/>
      <c r="AK52" s="689"/>
      <c r="AL52" s="174"/>
      <c r="AM52" s="174"/>
      <c r="AN52" s="174"/>
      <c r="AO52" s="174"/>
      <c r="AP52" s="174"/>
      <c r="AQ52" s="174"/>
      <c r="AR52" s="174"/>
      <c r="AS52" s="174"/>
    </row>
    <row r="53" spans="1:45" s="2" customFormat="1" ht="6.75" customHeight="1" x14ac:dyDescent="0.25">
      <c r="A53" s="208"/>
      <c r="B53" s="208"/>
      <c r="C53" s="208"/>
      <c r="D53" s="208"/>
      <c r="E53" s="208"/>
      <c r="F53" s="778"/>
      <c r="G53" s="778"/>
      <c r="H53" s="778"/>
      <c r="I53" s="778"/>
      <c r="J53" s="210"/>
      <c r="K53" s="211"/>
      <c r="L53" s="212"/>
      <c r="M53" s="211"/>
      <c r="N53" s="212"/>
      <c r="O53" s="211"/>
      <c r="P53" s="212"/>
      <c r="Q53" s="211"/>
      <c r="R53" s="212"/>
      <c r="S53" s="213"/>
      <c r="T53" s="213"/>
      <c r="U53" s="213"/>
      <c r="V53" s="213"/>
      <c r="W53" s="213"/>
      <c r="X53" s="213"/>
      <c r="Y53" s="213"/>
      <c r="Z53" s="213"/>
      <c r="AA53" s="213"/>
      <c r="AB53" s="213"/>
      <c r="AC53" s="213"/>
      <c r="AD53" s="213"/>
      <c r="AE53" s="213"/>
      <c r="AF53" s="213"/>
      <c r="AG53" s="213"/>
      <c r="AH53" s="213"/>
      <c r="AI53" s="689"/>
      <c r="AJ53" s="689"/>
      <c r="AK53" s="689"/>
      <c r="AL53" s="213"/>
      <c r="AM53" s="213"/>
      <c r="AN53" s="213"/>
      <c r="AO53" s="213"/>
      <c r="AP53" s="213"/>
      <c r="AQ53" s="213"/>
      <c r="AR53" s="213"/>
      <c r="AS53" s="213"/>
    </row>
    <row r="54" spans="1:45" s="18" customFormat="1" ht="10.5" customHeight="1" x14ac:dyDescent="0.25">
      <c r="A54" s="214" t="s">
        <v>105</v>
      </c>
      <c r="B54" s="215"/>
      <c r="C54" s="215"/>
      <c r="D54" s="456"/>
      <c r="E54" s="217" t="s">
        <v>6</v>
      </c>
      <c r="F54" s="218" t="s">
        <v>107</v>
      </c>
      <c r="G54" s="217"/>
      <c r="H54" s="219"/>
      <c r="I54" s="220"/>
      <c r="J54" s="217" t="s">
        <v>6</v>
      </c>
      <c r="K54" s="218" t="s">
        <v>125</v>
      </c>
      <c r="L54" s="221"/>
      <c r="M54" s="218" t="s">
        <v>126</v>
      </c>
      <c r="N54" s="222"/>
      <c r="O54" s="223" t="s">
        <v>127</v>
      </c>
      <c r="P54" s="223"/>
      <c r="Q54" s="224"/>
      <c r="R54" s="225"/>
      <c r="T54" s="92"/>
      <c r="U54" s="92"/>
      <c r="V54" s="92"/>
      <c r="W54" s="92"/>
      <c r="X54" s="92"/>
      <c r="Y54" s="92"/>
      <c r="Z54" s="92"/>
      <c r="AA54" s="92"/>
      <c r="AB54" s="92"/>
      <c r="AC54" s="92"/>
      <c r="AD54" s="92"/>
      <c r="AE54" s="92"/>
      <c r="AF54" s="92"/>
      <c r="AG54" s="92"/>
      <c r="AH54" s="92"/>
      <c r="AI54" s="690"/>
      <c r="AJ54" s="690"/>
      <c r="AK54" s="690"/>
      <c r="AL54" s="92"/>
      <c r="AM54" s="92"/>
      <c r="AN54" s="92"/>
      <c r="AO54" s="92"/>
      <c r="AP54" s="92"/>
      <c r="AQ54" s="92"/>
      <c r="AR54" s="92"/>
      <c r="AS54" s="92"/>
    </row>
    <row r="55" spans="1:45" s="18" customFormat="1" ht="9" customHeight="1" x14ac:dyDescent="0.25">
      <c r="A55" s="575" t="s">
        <v>106</v>
      </c>
      <c r="B55" s="576"/>
      <c r="C55" s="577"/>
      <c r="D55" s="578"/>
      <c r="E55" s="230">
        <v>1</v>
      </c>
      <c r="F55" s="92" t="e">
        <f>IF(E55&gt;$R$62,,UPPER(VLOOKUP(E55,#REF!,2)))</f>
        <v>#REF!</v>
      </c>
      <c r="G55" s="230"/>
      <c r="H55" s="92"/>
      <c r="I55" s="91"/>
      <c r="J55" s="567" t="s">
        <v>7</v>
      </c>
      <c r="K55" s="90"/>
      <c r="L55" s="568"/>
      <c r="M55" s="90"/>
      <c r="N55" s="569"/>
      <c r="O55" s="570" t="s">
        <v>111</v>
      </c>
      <c r="P55" s="571"/>
      <c r="Q55" s="571"/>
      <c r="R55" s="569"/>
      <c r="T55" s="92"/>
      <c r="U55" s="92"/>
      <c r="V55" s="92"/>
      <c r="W55" s="92"/>
      <c r="X55" s="92"/>
      <c r="Y55" s="92"/>
      <c r="Z55" s="92"/>
      <c r="AA55" s="92"/>
      <c r="AB55" s="92"/>
      <c r="AC55" s="92"/>
      <c r="AD55" s="92"/>
      <c r="AE55" s="92"/>
      <c r="AF55" s="92"/>
      <c r="AG55" s="92"/>
      <c r="AH55" s="92"/>
      <c r="AI55" s="690"/>
      <c r="AJ55" s="690"/>
      <c r="AK55" s="690"/>
      <c r="AL55" s="92"/>
      <c r="AM55" s="92"/>
      <c r="AN55" s="92"/>
      <c r="AO55" s="92"/>
      <c r="AP55" s="92"/>
      <c r="AQ55" s="92"/>
      <c r="AR55" s="92"/>
      <c r="AS55" s="92"/>
    </row>
    <row r="56" spans="1:45" s="18" customFormat="1" ht="9" customHeight="1" x14ac:dyDescent="0.25">
      <c r="A56" s="579" t="s">
        <v>124</v>
      </c>
      <c r="B56" s="340"/>
      <c r="C56" s="580"/>
      <c r="D56" s="581"/>
      <c r="E56" s="230">
        <v>2</v>
      </c>
      <c r="F56" s="92" t="e">
        <f>IF(E56&gt;$R$62,,UPPER(VLOOKUP(E56,#REF!,2)))</f>
        <v>#REF!</v>
      </c>
      <c r="G56" s="230"/>
      <c r="H56" s="92"/>
      <c r="I56" s="91"/>
      <c r="J56" s="567" t="s">
        <v>8</v>
      </c>
      <c r="K56" s="90"/>
      <c r="L56" s="568"/>
      <c r="M56" s="90"/>
      <c r="N56" s="569"/>
      <c r="O56" s="246"/>
      <c r="P56" s="572"/>
      <c r="Q56" s="340"/>
      <c r="R56" s="573"/>
      <c r="T56" s="92"/>
      <c r="U56" s="92"/>
      <c r="V56" s="92"/>
      <c r="W56" s="92"/>
      <c r="X56" s="92"/>
      <c r="Y56" s="92"/>
      <c r="Z56" s="92"/>
      <c r="AA56" s="92"/>
      <c r="AB56" s="92"/>
      <c r="AC56" s="92"/>
      <c r="AD56" s="92"/>
      <c r="AE56" s="92"/>
      <c r="AF56" s="92"/>
      <c r="AG56" s="92"/>
      <c r="AH56" s="92"/>
      <c r="AI56" s="690"/>
      <c r="AJ56" s="690"/>
      <c r="AK56" s="690"/>
      <c r="AL56" s="92"/>
      <c r="AM56" s="92"/>
      <c r="AN56" s="92"/>
      <c r="AO56" s="92"/>
      <c r="AP56" s="92"/>
      <c r="AQ56" s="92"/>
      <c r="AR56" s="92"/>
      <c r="AS56" s="92"/>
    </row>
    <row r="57" spans="1:45" s="18" customFormat="1" ht="9" customHeight="1" x14ac:dyDescent="0.25">
      <c r="A57" s="384"/>
      <c r="B57" s="385"/>
      <c r="C57" s="454"/>
      <c r="D57" s="386"/>
      <c r="E57" s="230"/>
      <c r="F57" s="92"/>
      <c r="G57" s="230"/>
      <c r="H57" s="92"/>
      <c r="I57" s="91"/>
      <c r="J57" s="567" t="s">
        <v>9</v>
      </c>
      <c r="K57" s="90"/>
      <c r="L57" s="568"/>
      <c r="M57" s="90"/>
      <c r="N57" s="569"/>
      <c r="O57" s="570" t="s">
        <v>112</v>
      </c>
      <c r="P57" s="571"/>
      <c r="Q57" s="571"/>
      <c r="R57" s="569"/>
      <c r="T57" s="92"/>
      <c r="U57" s="92"/>
      <c r="V57" s="92"/>
      <c r="W57" s="92"/>
      <c r="X57" s="92"/>
      <c r="Y57" s="92"/>
      <c r="Z57" s="92"/>
      <c r="AA57" s="92"/>
      <c r="AB57" s="92"/>
      <c r="AC57" s="92"/>
      <c r="AD57" s="92"/>
      <c r="AE57" s="92"/>
      <c r="AF57" s="92"/>
      <c r="AG57" s="92"/>
      <c r="AH57" s="92"/>
      <c r="AI57" s="690"/>
      <c r="AJ57" s="690"/>
      <c r="AK57" s="690"/>
      <c r="AL57" s="92"/>
      <c r="AM57" s="92"/>
      <c r="AN57" s="92"/>
      <c r="AO57" s="92"/>
      <c r="AP57" s="92"/>
      <c r="AQ57" s="92"/>
      <c r="AR57" s="92"/>
      <c r="AS57" s="92"/>
    </row>
    <row r="58" spans="1:45" s="18" customFormat="1" ht="9" customHeight="1" x14ac:dyDescent="0.25">
      <c r="A58" s="243"/>
      <c r="B58" s="448"/>
      <c r="C58" s="448"/>
      <c r="D58" s="244"/>
      <c r="E58" s="230"/>
      <c r="F58" s="92"/>
      <c r="G58" s="230"/>
      <c r="H58" s="92"/>
      <c r="I58" s="91"/>
      <c r="J58" s="567" t="s">
        <v>10</v>
      </c>
      <c r="K58" s="90"/>
      <c r="L58" s="568"/>
      <c r="M58" s="90"/>
      <c r="N58" s="569"/>
      <c r="O58" s="90"/>
      <c r="P58" s="568"/>
      <c r="Q58" s="90"/>
      <c r="R58" s="569"/>
      <c r="T58" s="92"/>
      <c r="U58" s="92"/>
      <c r="V58" s="92"/>
      <c r="W58" s="92"/>
      <c r="X58" s="92"/>
      <c r="Y58" s="92"/>
      <c r="Z58" s="92"/>
      <c r="AA58" s="92"/>
      <c r="AB58" s="92"/>
      <c r="AC58" s="92"/>
      <c r="AD58" s="92"/>
      <c r="AE58" s="92"/>
      <c r="AF58" s="92"/>
      <c r="AG58" s="92"/>
      <c r="AH58" s="92"/>
      <c r="AI58" s="690"/>
      <c r="AJ58" s="690"/>
      <c r="AK58" s="690"/>
      <c r="AL58" s="92"/>
      <c r="AM58" s="92"/>
      <c r="AN58" s="92"/>
      <c r="AO58" s="92"/>
      <c r="AP58" s="92"/>
      <c r="AQ58" s="92"/>
      <c r="AR58" s="92"/>
      <c r="AS58" s="92"/>
    </row>
    <row r="59" spans="1:45" s="18" customFormat="1" ht="9" customHeight="1" x14ac:dyDescent="0.25">
      <c r="A59" s="371"/>
      <c r="B59" s="387"/>
      <c r="C59" s="387"/>
      <c r="D59" s="455"/>
      <c r="E59" s="230"/>
      <c r="F59" s="92"/>
      <c r="G59" s="230"/>
      <c r="H59" s="92"/>
      <c r="I59" s="91"/>
      <c r="J59" s="567" t="s">
        <v>11</v>
      </c>
      <c r="K59" s="90"/>
      <c r="L59" s="568"/>
      <c r="M59" s="90"/>
      <c r="N59" s="569"/>
      <c r="O59" s="340"/>
      <c r="P59" s="572"/>
      <c r="Q59" s="340"/>
      <c r="R59" s="573"/>
      <c r="T59" s="92"/>
      <c r="U59" s="92"/>
      <c r="V59" s="92"/>
      <c r="W59" s="92"/>
      <c r="X59" s="92"/>
      <c r="Y59" s="92"/>
      <c r="Z59" s="92"/>
      <c r="AA59" s="92"/>
      <c r="AB59" s="92"/>
      <c r="AC59" s="92"/>
      <c r="AD59" s="92"/>
      <c r="AE59" s="92"/>
      <c r="AF59" s="92"/>
      <c r="AG59" s="92"/>
      <c r="AH59" s="92"/>
      <c r="AI59" s="690"/>
      <c r="AJ59" s="690"/>
      <c r="AK59" s="690"/>
      <c r="AL59" s="92"/>
      <c r="AM59" s="92"/>
      <c r="AN59" s="92"/>
      <c r="AO59" s="92"/>
      <c r="AP59" s="92"/>
      <c r="AQ59" s="92"/>
      <c r="AR59" s="92"/>
      <c r="AS59" s="92"/>
    </row>
    <row r="60" spans="1:45" s="18" customFormat="1" ht="9" customHeight="1" x14ac:dyDescent="0.25">
      <c r="A60" s="372"/>
      <c r="B60" s="393"/>
      <c r="C60" s="448"/>
      <c r="D60" s="244"/>
      <c r="E60" s="230"/>
      <c r="F60" s="92"/>
      <c r="G60" s="230"/>
      <c r="H60" s="92"/>
      <c r="I60" s="91"/>
      <c r="J60" s="567" t="s">
        <v>12</v>
      </c>
      <c r="K60" s="90"/>
      <c r="L60" s="568"/>
      <c r="M60" s="90"/>
      <c r="N60" s="569"/>
      <c r="O60" s="570" t="s">
        <v>92</v>
      </c>
      <c r="P60" s="571"/>
      <c r="Q60" s="571"/>
      <c r="R60" s="569"/>
      <c r="T60" s="92"/>
      <c r="U60" s="92"/>
      <c r="V60" s="92"/>
      <c r="W60" s="92"/>
      <c r="X60" s="92"/>
      <c r="Y60" s="92"/>
      <c r="Z60" s="92"/>
      <c r="AA60" s="92"/>
      <c r="AB60" s="92"/>
      <c r="AC60" s="92"/>
      <c r="AD60" s="92"/>
      <c r="AE60" s="92"/>
      <c r="AF60" s="92"/>
      <c r="AG60" s="92"/>
      <c r="AH60" s="92"/>
      <c r="AI60" s="690"/>
      <c r="AJ60" s="690"/>
      <c r="AK60" s="690"/>
      <c r="AL60" s="92"/>
      <c r="AM60" s="92"/>
      <c r="AN60" s="92"/>
      <c r="AO60" s="92"/>
      <c r="AP60" s="92"/>
      <c r="AQ60" s="92"/>
      <c r="AR60" s="92"/>
      <c r="AS60" s="92"/>
    </row>
    <row r="61" spans="1:45" s="18" customFormat="1" ht="9" customHeight="1" x14ac:dyDescent="0.25">
      <c r="A61" s="372"/>
      <c r="B61" s="393"/>
      <c r="C61" s="449"/>
      <c r="D61" s="382"/>
      <c r="E61" s="230"/>
      <c r="F61" s="92"/>
      <c r="G61" s="230"/>
      <c r="H61" s="92"/>
      <c r="I61" s="91"/>
      <c r="J61" s="567" t="s">
        <v>13</v>
      </c>
      <c r="K61" s="90"/>
      <c r="L61" s="568"/>
      <c r="M61" s="90"/>
      <c r="N61" s="569"/>
      <c r="O61" s="90"/>
      <c r="P61" s="568"/>
      <c r="Q61" s="90"/>
      <c r="R61" s="569"/>
      <c r="T61" s="92"/>
      <c r="U61" s="92"/>
      <c r="V61" s="92"/>
      <c r="W61" s="92"/>
      <c r="X61" s="92"/>
      <c r="Y61" s="92"/>
      <c r="Z61" s="92"/>
      <c r="AA61" s="92"/>
      <c r="AB61" s="92"/>
      <c r="AC61" s="92"/>
      <c r="AD61" s="92"/>
      <c r="AE61" s="92"/>
      <c r="AF61" s="92"/>
      <c r="AG61" s="92"/>
      <c r="AH61" s="92"/>
      <c r="AI61" s="690"/>
      <c r="AJ61" s="690"/>
      <c r="AK61" s="690"/>
      <c r="AL61" s="92"/>
      <c r="AM61" s="92"/>
      <c r="AN61" s="92"/>
      <c r="AO61" s="92"/>
      <c r="AP61" s="92"/>
      <c r="AQ61" s="92"/>
      <c r="AR61" s="92"/>
      <c r="AS61" s="92"/>
    </row>
    <row r="62" spans="1:45" s="18" customFormat="1" ht="9" customHeight="1" x14ac:dyDescent="0.25">
      <c r="A62" s="373"/>
      <c r="B62" s="370"/>
      <c r="C62" s="450"/>
      <c r="D62" s="383"/>
      <c r="E62" s="247"/>
      <c r="F62" s="246"/>
      <c r="G62" s="247"/>
      <c r="H62" s="246"/>
      <c r="I62" s="248"/>
      <c r="J62" s="574" t="s">
        <v>14</v>
      </c>
      <c r="K62" s="340"/>
      <c r="L62" s="572"/>
      <c r="M62" s="340"/>
      <c r="N62" s="573"/>
      <c r="O62" s="340" t="str">
        <f>R4</f>
        <v>Lakatosné Klopcsik Diana</v>
      </c>
      <c r="P62" s="572"/>
      <c r="Q62" s="340"/>
      <c r="R62" s="250" t="e">
        <f>MIN(4,#REF!)</f>
        <v>#REF!</v>
      </c>
      <c r="T62" s="92"/>
      <c r="U62" s="92"/>
      <c r="V62" s="92"/>
      <c r="W62" s="92"/>
      <c r="X62" s="92"/>
      <c r="Y62" s="92"/>
      <c r="Z62" s="92"/>
      <c r="AA62" s="92"/>
      <c r="AB62" s="92"/>
      <c r="AC62" s="92"/>
      <c r="AD62" s="92"/>
      <c r="AE62" s="92"/>
      <c r="AF62" s="92"/>
      <c r="AG62" s="92"/>
      <c r="AH62" s="92"/>
      <c r="AI62" s="690"/>
      <c r="AJ62" s="690"/>
      <c r="AK62" s="690"/>
      <c r="AL62" s="92"/>
      <c r="AM62" s="92"/>
      <c r="AN62" s="92"/>
      <c r="AO62" s="92"/>
      <c r="AP62" s="92"/>
      <c r="AQ62" s="92"/>
      <c r="AR62" s="92"/>
      <c r="AS62" s="92"/>
    </row>
    <row r="63" spans="1:45" x14ac:dyDescent="0.25">
      <c r="T63" s="564"/>
      <c r="U63" s="564"/>
      <c r="V63" s="564"/>
      <c r="W63" s="564"/>
      <c r="X63" s="564"/>
      <c r="Y63" s="564"/>
      <c r="Z63" s="564"/>
      <c r="AA63" s="564"/>
      <c r="AB63" s="564"/>
      <c r="AC63" s="564"/>
      <c r="AD63" s="564"/>
      <c r="AE63" s="564"/>
      <c r="AF63" s="564"/>
      <c r="AG63" s="564"/>
      <c r="AH63" s="564"/>
      <c r="AL63" s="564"/>
      <c r="AM63" s="564"/>
      <c r="AN63" s="564"/>
      <c r="AO63" s="564"/>
      <c r="AP63" s="564"/>
      <c r="AQ63" s="564"/>
      <c r="AR63" s="564"/>
      <c r="AS63" s="564"/>
    </row>
    <row r="64" spans="1:45" x14ac:dyDescent="0.25">
      <c r="T64" s="564"/>
      <c r="U64" s="564"/>
      <c r="V64" s="564"/>
      <c r="W64" s="564"/>
      <c r="X64" s="564"/>
      <c r="Y64" s="564"/>
      <c r="Z64" s="564"/>
      <c r="AA64" s="564"/>
      <c r="AB64" s="564"/>
      <c r="AC64" s="564"/>
      <c r="AD64" s="564"/>
      <c r="AE64" s="564"/>
      <c r="AF64" s="564"/>
      <c r="AG64" s="564"/>
      <c r="AH64" s="564"/>
      <c r="AL64" s="564"/>
      <c r="AM64" s="564"/>
      <c r="AN64" s="564"/>
      <c r="AO64" s="564"/>
      <c r="AP64" s="564"/>
      <c r="AQ64" s="564"/>
      <c r="AR64" s="564"/>
      <c r="AS64" s="564"/>
    </row>
    <row r="65" spans="20:45" x14ac:dyDescent="0.25">
      <c r="T65" s="564"/>
      <c r="U65" s="564"/>
      <c r="V65" s="564"/>
      <c r="W65" s="564"/>
      <c r="X65" s="564"/>
      <c r="Y65" s="564"/>
      <c r="Z65" s="564"/>
      <c r="AA65" s="564"/>
      <c r="AB65" s="564"/>
      <c r="AC65" s="564"/>
      <c r="AD65" s="564"/>
      <c r="AE65" s="564"/>
      <c r="AF65" s="564"/>
      <c r="AG65" s="564"/>
      <c r="AH65" s="564"/>
      <c r="AL65" s="564"/>
      <c r="AM65" s="564"/>
      <c r="AN65" s="564"/>
      <c r="AO65" s="564"/>
      <c r="AP65" s="564"/>
      <c r="AQ65" s="564"/>
      <c r="AR65" s="564"/>
      <c r="AS65" s="564"/>
    </row>
    <row r="66" spans="20:45" x14ac:dyDescent="0.25">
      <c r="T66" s="564"/>
      <c r="U66" s="564"/>
      <c r="V66" s="564"/>
      <c r="W66" s="564"/>
      <c r="X66" s="564"/>
      <c r="Y66" s="564"/>
      <c r="Z66" s="564"/>
      <c r="AA66" s="564"/>
      <c r="AB66" s="564"/>
      <c r="AC66" s="564"/>
      <c r="AD66" s="564"/>
      <c r="AE66" s="564"/>
      <c r="AF66" s="564"/>
      <c r="AG66" s="564"/>
      <c r="AH66" s="564"/>
      <c r="AL66" s="564"/>
      <c r="AM66" s="564"/>
      <c r="AN66" s="564"/>
      <c r="AO66" s="564"/>
      <c r="AP66" s="564"/>
      <c r="AQ66" s="564"/>
      <c r="AR66" s="564"/>
      <c r="AS66" s="564"/>
    </row>
    <row r="67" spans="20:45" x14ac:dyDescent="0.25">
      <c r="T67" s="564"/>
      <c r="U67" s="564"/>
      <c r="V67" s="564"/>
      <c r="W67" s="564"/>
      <c r="X67" s="564"/>
      <c r="Y67" s="564"/>
      <c r="Z67" s="564"/>
      <c r="AA67" s="564"/>
      <c r="AB67" s="564"/>
      <c r="AC67" s="564"/>
      <c r="AD67" s="564"/>
      <c r="AE67" s="564"/>
      <c r="AF67" s="564"/>
      <c r="AG67" s="564"/>
      <c r="AH67" s="564"/>
      <c r="AL67" s="564"/>
      <c r="AM67" s="564"/>
      <c r="AN67" s="564"/>
      <c r="AO67" s="564"/>
      <c r="AP67" s="564"/>
      <c r="AQ67" s="564"/>
      <c r="AR67" s="564"/>
      <c r="AS67" s="564"/>
    </row>
    <row r="68" spans="20:45" x14ac:dyDescent="0.25">
      <c r="T68" s="564"/>
      <c r="U68" s="564"/>
      <c r="V68" s="564"/>
      <c r="W68" s="564"/>
      <c r="X68" s="564"/>
      <c r="Y68" s="564"/>
      <c r="Z68" s="564"/>
      <c r="AA68" s="564"/>
      <c r="AB68" s="564"/>
      <c r="AC68" s="564"/>
      <c r="AD68" s="564"/>
      <c r="AE68" s="564"/>
      <c r="AF68" s="564"/>
      <c r="AG68" s="564"/>
      <c r="AH68" s="564"/>
      <c r="AL68" s="564"/>
      <c r="AM68" s="564"/>
      <c r="AN68" s="564"/>
      <c r="AO68" s="564"/>
      <c r="AP68" s="564"/>
      <c r="AQ68" s="564"/>
      <c r="AR68" s="564"/>
      <c r="AS68" s="564"/>
    </row>
    <row r="69" spans="20:45" x14ac:dyDescent="0.25">
      <c r="T69" s="564"/>
      <c r="U69" s="564"/>
      <c r="V69" s="564"/>
      <c r="W69" s="564"/>
      <c r="X69" s="564"/>
      <c r="Y69" s="564"/>
      <c r="Z69" s="564"/>
      <c r="AA69" s="564"/>
      <c r="AB69" s="564"/>
      <c r="AC69" s="564"/>
      <c r="AD69" s="564"/>
      <c r="AE69" s="564"/>
      <c r="AF69" s="564"/>
      <c r="AG69" s="564"/>
      <c r="AH69" s="564"/>
      <c r="AL69" s="564"/>
      <c r="AM69" s="564"/>
      <c r="AN69" s="564"/>
      <c r="AO69" s="564"/>
      <c r="AP69" s="564"/>
      <c r="AQ69" s="564"/>
      <c r="AR69" s="564"/>
      <c r="AS69" s="564"/>
    </row>
    <row r="70" spans="20:45" x14ac:dyDescent="0.25">
      <c r="T70" s="564"/>
      <c r="U70" s="564"/>
      <c r="V70" s="564"/>
      <c r="W70" s="564"/>
      <c r="X70" s="564"/>
      <c r="Y70" s="564"/>
      <c r="Z70" s="564"/>
      <c r="AA70" s="564"/>
      <c r="AB70" s="564"/>
      <c r="AC70" s="564"/>
      <c r="AD70" s="564"/>
      <c r="AE70" s="564"/>
      <c r="AF70" s="564"/>
      <c r="AG70" s="564"/>
      <c r="AH70" s="564"/>
      <c r="AL70" s="564"/>
      <c r="AM70" s="564"/>
      <c r="AN70" s="564"/>
      <c r="AO70" s="564"/>
      <c r="AP70" s="564"/>
      <c r="AQ70" s="564"/>
      <c r="AR70" s="564"/>
      <c r="AS70" s="564"/>
    </row>
    <row r="71" spans="20:45" x14ac:dyDescent="0.25">
      <c r="T71" s="564"/>
      <c r="U71" s="564"/>
      <c r="V71" s="564"/>
      <c r="W71" s="564"/>
      <c r="X71" s="564"/>
      <c r="Y71" s="564"/>
      <c r="Z71" s="564"/>
      <c r="AA71" s="564"/>
      <c r="AB71" s="564"/>
      <c r="AC71" s="564"/>
      <c r="AD71" s="564"/>
      <c r="AE71" s="564"/>
      <c r="AF71" s="564"/>
      <c r="AG71" s="564"/>
      <c r="AH71" s="564"/>
      <c r="AL71" s="564"/>
      <c r="AM71" s="564"/>
      <c r="AN71" s="564"/>
      <c r="AO71" s="564"/>
      <c r="AP71" s="564"/>
      <c r="AQ71" s="564"/>
      <c r="AR71" s="564"/>
      <c r="AS71" s="564"/>
    </row>
    <row r="72" spans="20:45" x14ac:dyDescent="0.25">
      <c r="T72" s="564"/>
      <c r="U72" s="564"/>
      <c r="V72" s="564"/>
      <c r="W72" s="564"/>
      <c r="X72" s="564"/>
      <c r="Y72" s="564"/>
      <c r="Z72" s="564"/>
      <c r="AA72" s="564"/>
      <c r="AB72" s="564"/>
      <c r="AC72" s="564"/>
      <c r="AD72" s="564"/>
      <c r="AE72" s="564"/>
      <c r="AF72" s="564"/>
      <c r="AG72" s="564"/>
      <c r="AH72" s="564"/>
      <c r="AL72" s="564"/>
      <c r="AM72" s="564"/>
      <c r="AN72" s="564"/>
      <c r="AO72" s="564"/>
      <c r="AP72" s="564"/>
      <c r="AQ72" s="564"/>
      <c r="AR72" s="564"/>
      <c r="AS72" s="564"/>
    </row>
    <row r="73" spans="20:45" x14ac:dyDescent="0.25">
      <c r="T73" s="564"/>
      <c r="U73" s="564"/>
      <c r="V73" s="564"/>
      <c r="W73" s="564"/>
      <c r="X73" s="564"/>
      <c r="Y73" s="564"/>
      <c r="Z73" s="564"/>
      <c r="AA73" s="564"/>
      <c r="AB73" s="564"/>
      <c r="AC73" s="564"/>
      <c r="AD73" s="564"/>
      <c r="AE73" s="564"/>
      <c r="AF73" s="564"/>
      <c r="AG73" s="564"/>
      <c r="AH73" s="564"/>
      <c r="AL73" s="564"/>
      <c r="AM73" s="564"/>
      <c r="AN73" s="564"/>
      <c r="AO73" s="564"/>
      <c r="AP73" s="564"/>
      <c r="AQ73" s="564"/>
      <c r="AR73" s="564"/>
      <c r="AS73" s="564"/>
    </row>
    <row r="74" spans="20:45" x14ac:dyDescent="0.25">
      <c r="T74" s="564"/>
      <c r="U74" s="564"/>
      <c r="V74" s="564"/>
      <c r="W74" s="564"/>
      <c r="X74" s="564"/>
      <c r="Y74" s="564"/>
      <c r="Z74" s="564"/>
      <c r="AA74" s="564"/>
      <c r="AB74" s="564"/>
      <c r="AC74" s="564"/>
      <c r="AD74" s="564"/>
      <c r="AE74" s="564"/>
      <c r="AF74" s="564"/>
      <c r="AG74" s="564"/>
      <c r="AH74" s="564"/>
      <c r="AL74" s="564"/>
      <c r="AM74" s="564"/>
      <c r="AN74" s="564"/>
      <c r="AO74" s="564"/>
      <c r="AP74" s="564"/>
      <c r="AQ74" s="564"/>
      <c r="AR74" s="564"/>
      <c r="AS74" s="564"/>
    </row>
    <row r="75" spans="20:45" x14ac:dyDescent="0.25">
      <c r="T75" s="564"/>
      <c r="U75" s="564"/>
      <c r="V75" s="564"/>
      <c r="W75" s="564"/>
      <c r="X75" s="564"/>
      <c r="Y75" s="564"/>
      <c r="Z75" s="564"/>
      <c r="AA75" s="564"/>
      <c r="AB75" s="564"/>
      <c r="AC75" s="564"/>
      <c r="AD75" s="564"/>
      <c r="AE75" s="564"/>
      <c r="AF75" s="564"/>
      <c r="AG75" s="564"/>
      <c r="AH75" s="564"/>
      <c r="AL75" s="564"/>
      <c r="AM75" s="564"/>
      <c r="AN75" s="564"/>
      <c r="AO75" s="564"/>
      <c r="AP75" s="564"/>
      <c r="AQ75" s="564"/>
      <c r="AR75" s="564"/>
      <c r="AS75" s="564"/>
    </row>
    <row r="76" spans="20:45" x14ac:dyDescent="0.25">
      <c r="T76" s="564"/>
      <c r="U76" s="564"/>
      <c r="V76" s="564"/>
      <c r="W76" s="564"/>
      <c r="X76" s="564"/>
      <c r="Y76" s="564"/>
      <c r="Z76" s="564"/>
      <c r="AA76" s="564"/>
      <c r="AB76" s="564"/>
      <c r="AC76" s="564"/>
      <c r="AD76" s="564"/>
      <c r="AE76" s="564"/>
      <c r="AF76" s="564"/>
      <c r="AG76" s="564"/>
      <c r="AH76" s="564"/>
      <c r="AL76" s="564"/>
      <c r="AM76" s="564"/>
      <c r="AN76" s="564"/>
      <c r="AO76" s="564"/>
      <c r="AP76" s="564"/>
      <c r="AQ76" s="564"/>
      <c r="AR76" s="564"/>
      <c r="AS76" s="564"/>
    </row>
    <row r="77" spans="20:45" x14ac:dyDescent="0.25">
      <c r="T77" s="564"/>
      <c r="U77" s="564"/>
      <c r="V77" s="564"/>
      <c r="W77" s="564"/>
      <c r="X77" s="564"/>
      <c r="Y77" s="564"/>
      <c r="Z77" s="564"/>
      <c r="AA77" s="564"/>
      <c r="AB77" s="564"/>
      <c r="AC77" s="564"/>
      <c r="AD77" s="564"/>
      <c r="AE77" s="564"/>
      <c r="AF77" s="564"/>
      <c r="AG77" s="564"/>
      <c r="AH77" s="564"/>
      <c r="AL77" s="564"/>
      <c r="AM77" s="564"/>
      <c r="AN77" s="564"/>
      <c r="AO77" s="564"/>
      <c r="AP77" s="564"/>
      <c r="AQ77" s="564"/>
      <c r="AR77" s="564"/>
      <c r="AS77" s="564"/>
    </row>
    <row r="78" spans="20:45" x14ac:dyDescent="0.25">
      <c r="T78" s="564"/>
      <c r="U78" s="564"/>
      <c r="V78" s="564"/>
      <c r="W78" s="564"/>
      <c r="X78" s="564"/>
      <c r="Y78" s="564"/>
      <c r="Z78" s="564"/>
      <c r="AA78" s="564"/>
      <c r="AB78" s="564"/>
      <c r="AC78" s="564"/>
      <c r="AD78" s="564"/>
      <c r="AE78" s="564"/>
      <c r="AF78" s="564"/>
      <c r="AG78" s="564"/>
      <c r="AH78" s="564"/>
      <c r="AL78" s="564"/>
      <c r="AM78" s="564"/>
      <c r="AN78" s="564"/>
      <c r="AO78" s="564"/>
      <c r="AP78" s="564"/>
      <c r="AQ78" s="564"/>
      <c r="AR78" s="564"/>
      <c r="AS78" s="564"/>
    </row>
    <row r="79" spans="20:45" x14ac:dyDescent="0.25">
      <c r="T79" s="564"/>
      <c r="U79" s="564"/>
      <c r="V79" s="564"/>
      <c r="W79" s="564"/>
      <c r="X79" s="564"/>
      <c r="Y79" s="564"/>
      <c r="Z79" s="564"/>
      <c r="AA79" s="564"/>
      <c r="AB79" s="564"/>
      <c r="AC79" s="564"/>
      <c r="AD79" s="564"/>
      <c r="AE79" s="564"/>
      <c r="AF79" s="564"/>
      <c r="AG79" s="564"/>
      <c r="AH79" s="564"/>
      <c r="AL79" s="564"/>
      <c r="AM79" s="564"/>
      <c r="AN79" s="564"/>
      <c r="AO79" s="564"/>
      <c r="AP79" s="564"/>
      <c r="AQ79" s="564"/>
      <c r="AR79" s="564"/>
      <c r="AS79" s="564"/>
    </row>
    <row r="80" spans="20:45" x14ac:dyDescent="0.25">
      <c r="T80" s="564"/>
      <c r="U80" s="564"/>
      <c r="V80" s="564"/>
      <c r="W80" s="564"/>
      <c r="X80" s="564"/>
      <c r="Y80" s="564"/>
      <c r="Z80" s="564"/>
      <c r="AA80" s="564"/>
      <c r="AB80" s="564"/>
      <c r="AC80" s="564"/>
      <c r="AD80" s="564"/>
      <c r="AE80" s="564"/>
      <c r="AF80" s="564"/>
      <c r="AG80" s="564"/>
      <c r="AH80" s="564"/>
      <c r="AL80" s="564"/>
      <c r="AM80" s="564"/>
      <c r="AN80" s="564"/>
      <c r="AO80" s="564"/>
      <c r="AP80" s="564"/>
      <c r="AQ80" s="564"/>
      <c r="AR80" s="564"/>
      <c r="AS80" s="564"/>
    </row>
    <row r="81" spans="20:45" x14ac:dyDescent="0.25">
      <c r="T81" s="564"/>
      <c r="U81" s="564"/>
      <c r="V81" s="564"/>
      <c r="W81" s="564"/>
      <c r="X81" s="564"/>
      <c r="Y81" s="564"/>
      <c r="Z81" s="564"/>
      <c r="AA81" s="564"/>
      <c r="AB81" s="564"/>
      <c r="AC81" s="564"/>
      <c r="AD81" s="564"/>
      <c r="AE81" s="564"/>
      <c r="AF81" s="564"/>
      <c r="AG81" s="564"/>
      <c r="AH81" s="564"/>
      <c r="AL81" s="564"/>
      <c r="AM81" s="564"/>
      <c r="AN81" s="564"/>
      <c r="AO81" s="564"/>
      <c r="AP81" s="564"/>
      <c r="AQ81" s="564"/>
      <c r="AR81" s="564"/>
      <c r="AS81" s="564"/>
    </row>
    <row r="82" spans="20:45" x14ac:dyDescent="0.25">
      <c r="T82" s="564"/>
      <c r="U82" s="564"/>
      <c r="V82" s="564"/>
      <c r="W82" s="564"/>
      <c r="X82" s="564"/>
      <c r="Y82" s="564"/>
      <c r="Z82" s="564"/>
      <c r="AA82" s="564"/>
      <c r="AB82" s="564"/>
      <c r="AC82" s="564"/>
      <c r="AD82" s="564"/>
      <c r="AE82" s="564"/>
      <c r="AF82" s="564"/>
      <c r="AG82" s="564"/>
      <c r="AH82" s="564"/>
      <c r="AL82" s="564"/>
      <c r="AM82" s="564"/>
      <c r="AN82" s="564"/>
      <c r="AO82" s="564"/>
      <c r="AP82" s="564"/>
      <c r="AQ82" s="564"/>
      <c r="AR82" s="564"/>
      <c r="AS82" s="564"/>
    </row>
    <row r="83" spans="20:45" x14ac:dyDescent="0.25">
      <c r="T83" s="564"/>
      <c r="U83" s="564"/>
      <c r="V83" s="564"/>
      <c r="W83" s="564"/>
      <c r="X83" s="564"/>
      <c r="Y83" s="564"/>
      <c r="Z83" s="564"/>
      <c r="AA83" s="564"/>
      <c r="AB83" s="564"/>
      <c r="AC83" s="564"/>
      <c r="AD83" s="564"/>
      <c r="AE83" s="564"/>
      <c r="AF83" s="564"/>
      <c r="AG83" s="564"/>
      <c r="AH83" s="564"/>
      <c r="AL83" s="564"/>
      <c r="AM83" s="564"/>
      <c r="AN83" s="564"/>
      <c r="AO83" s="564"/>
      <c r="AP83" s="564"/>
      <c r="AQ83" s="564"/>
      <c r="AR83" s="564"/>
      <c r="AS83" s="564"/>
    </row>
    <row r="84" spans="20:45" x14ac:dyDescent="0.25">
      <c r="T84" s="564"/>
      <c r="U84" s="564"/>
      <c r="V84" s="564"/>
      <c r="W84" s="564"/>
      <c r="X84" s="564"/>
      <c r="Y84" s="564"/>
      <c r="Z84" s="564"/>
      <c r="AA84" s="564"/>
      <c r="AB84" s="564"/>
      <c r="AC84" s="564"/>
      <c r="AD84" s="564"/>
      <c r="AE84" s="564"/>
      <c r="AF84" s="564"/>
      <c r="AG84" s="564"/>
      <c r="AH84" s="564"/>
      <c r="AL84" s="564"/>
      <c r="AM84" s="564"/>
      <c r="AN84" s="564"/>
      <c r="AO84" s="564"/>
      <c r="AP84" s="564"/>
      <c r="AQ84" s="564"/>
      <c r="AR84" s="564"/>
      <c r="AS84" s="564"/>
    </row>
    <row r="85" spans="20:45" x14ac:dyDescent="0.25">
      <c r="T85" s="564"/>
      <c r="U85" s="564"/>
      <c r="V85" s="564"/>
      <c r="W85" s="564"/>
      <c r="X85" s="564"/>
      <c r="Y85" s="564"/>
      <c r="Z85" s="564"/>
      <c r="AA85" s="564"/>
      <c r="AB85" s="564"/>
      <c r="AC85" s="564"/>
      <c r="AD85" s="564"/>
      <c r="AE85" s="564"/>
      <c r="AF85" s="564"/>
      <c r="AG85" s="564"/>
      <c r="AH85" s="564"/>
      <c r="AL85" s="564"/>
      <c r="AM85" s="564"/>
      <c r="AN85" s="564"/>
      <c r="AO85" s="564"/>
      <c r="AP85" s="564"/>
      <c r="AQ85" s="564"/>
      <c r="AR85" s="564"/>
      <c r="AS85" s="564"/>
    </row>
    <row r="86" spans="20:45" x14ac:dyDescent="0.25">
      <c r="T86" s="564"/>
      <c r="U86" s="564"/>
      <c r="V86" s="564"/>
      <c r="W86" s="564"/>
      <c r="X86" s="564"/>
      <c r="Y86" s="564"/>
      <c r="Z86" s="564"/>
      <c r="AA86" s="564"/>
      <c r="AB86" s="564"/>
      <c r="AC86" s="564"/>
      <c r="AD86" s="564"/>
      <c r="AE86" s="564"/>
      <c r="AF86" s="564"/>
      <c r="AG86" s="564"/>
      <c r="AH86" s="564"/>
      <c r="AL86" s="564"/>
      <c r="AM86" s="564"/>
      <c r="AN86" s="564"/>
      <c r="AO86" s="564"/>
      <c r="AP86" s="564"/>
      <c r="AQ86" s="564"/>
      <c r="AR86" s="564"/>
      <c r="AS86" s="564"/>
    </row>
    <row r="87" spans="20:45" x14ac:dyDescent="0.25">
      <c r="T87" s="564"/>
      <c r="U87" s="564"/>
      <c r="V87" s="564"/>
      <c r="W87" s="564"/>
      <c r="X87" s="564"/>
      <c r="Y87" s="564"/>
      <c r="Z87" s="564"/>
      <c r="AA87" s="564"/>
      <c r="AB87" s="564"/>
      <c r="AC87" s="564"/>
      <c r="AD87" s="564"/>
      <c r="AE87" s="564"/>
      <c r="AF87" s="564"/>
      <c r="AG87" s="564"/>
      <c r="AH87" s="564"/>
      <c r="AL87" s="564"/>
      <c r="AM87" s="564"/>
      <c r="AN87" s="564"/>
      <c r="AO87" s="564"/>
      <c r="AP87" s="564"/>
      <c r="AQ87" s="564"/>
      <c r="AR87" s="564"/>
      <c r="AS87" s="564"/>
    </row>
    <row r="88" spans="20:45" x14ac:dyDescent="0.25">
      <c r="T88" s="564"/>
      <c r="U88" s="564"/>
      <c r="V88" s="564"/>
      <c r="W88" s="564"/>
      <c r="X88" s="564"/>
      <c r="Y88" s="564"/>
      <c r="Z88" s="564"/>
      <c r="AA88" s="564"/>
      <c r="AB88" s="564"/>
      <c r="AC88" s="564"/>
      <c r="AD88" s="564"/>
      <c r="AE88" s="564"/>
      <c r="AF88" s="564"/>
      <c r="AG88" s="564"/>
      <c r="AH88" s="564"/>
      <c r="AL88" s="564"/>
      <c r="AM88" s="564"/>
      <c r="AN88" s="564"/>
      <c r="AO88" s="564"/>
      <c r="AP88" s="564"/>
      <c r="AQ88" s="564"/>
      <c r="AR88" s="564"/>
      <c r="AS88" s="564"/>
    </row>
    <row r="89" spans="20:45" x14ac:dyDescent="0.25">
      <c r="T89" s="564"/>
      <c r="U89" s="564"/>
      <c r="V89" s="564"/>
      <c r="W89" s="564"/>
      <c r="X89" s="564"/>
      <c r="Y89" s="564"/>
      <c r="Z89" s="564"/>
      <c r="AA89" s="564"/>
      <c r="AB89" s="564"/>
      <c r="AC89" s="564"/>
      <c r="AD89" s="564"/>
      <c r="AE89" s="564"/>
      <c r="AF89" s="564"/>
      <c r="AG89" s="564"/>
      <c r="AH89" s="564"/>
      <c r="AL89" s="564"/>
      <c r="AM89" s="564"/>
      <c r="AN89" s="564"/>
      <c r="AO89" s="564"/>
      <c r="AP89" s="564"/>
      <c r="AQ89" s="564"/>
      <c r="AR89" s="564"/>
      <c r="AS89" s="564"/>
    </row>
    <row r="90" spans="20:45" x14ac:dyDescent="0.25">
      <c r="T90" s="564"/>
      <c r="U90" s="564"/>
      <c r="V90" s="564"/>
      <c r="W90" s="564"/>
      <c r="X90" s="564"/>
      <c r="Y90" s="564"/>
      <c r="Z90" s="564"/>
      <c r="AA90" s="564"/>
      <c r="AB90" s="564"/>
      <c r="AC90" s="564"/>
      <c r="AD90" s="564"/>
      <c r="AE90" s="564"/>
      <c r="AF90" s="564"/>
      <c r="AG90" s="564"/>
      <c r="AH90" s="564"/>
      <c r="AL90" s="564"/>
      <c r="AM90" s="564"/>
      <c r="AN90" s="564"/>
      <c r="AO90" s="564"/>
      <c r="AP90" s="564"/>
      <c r="AQ90" s="564"/>
      <c r="AR90" s="564"/>
      <c r="AS90" s="564"/>
    </row>
    <row r="91" spans="20:45" x14ac:dyDescent="0.25">
      <c r="T91" s="564"/>
      <c r="U91" s="564"/>
      <c r="V91" s="564"/>
      <c r="W91" s="564"/>
      <c r="X91" s="564"/>
      <c r="Y91" s="564"/>
      <c r="Z91" s="564"/>
      <c r="AA91" s="564"/>
      <c r="AB91" s="564"/>
      <c r="AC91" s="564"/>
      <c r="AD91" s="564"/>
      <c r="AE91" s="564"/>
      <c r="AF91" s="564"/>
      <c r="AG91" s="564"/>
      <c r="AH91" s="564"/>
      <c r="AL91" s="564"/>
      <c r="AM91" s="564"/>
      <c r="AN91" s="564"/>
      <c r="AO91" s="564"/>
      <c r="AP91" s="564"/>
      <c r="AQ91" s="564"/>
      <c r="AR91" s="564"/>
      <c r="AS91" s="564"/>
    </row>
    <row r="92" spans="20:45" x14ac:dyDescent="0.25">
      <c r="T92" s="564"/>
      <c r="U92" s="564"/>
      <c r="V92" s="564"/>
      <c r="W92" s="564"/>
      <c r="X92" s="564"/>
      <c r="Y92" s="564"/>
      <c r="Z92" s="564"/>
      <c r="AA92" s="564"/>
      <c r="AB92" s="564"/>
      <c r="AC92" s="564"/>
      <c r="AD92" s="564"/>
      <c r="AE92" s="564"/>
      <c r="AF92" s="564"/>
      <c r="AG92" s="564"/>
      <c r="AH92" s="564"/>
      <c r="AL92" s="564"/>
      <c r="AM92" s="564"/>
      <c r="AN92" s="564"/>
      <c r="AO92" s="564"/>
      <c r="AP92" s="564"/>
      <c r="AQ92" s="564"/>
      <c r="AR92" s="564"/>
      <c r="AS92" s="564"/>
    </row>
    <row r="93" spans="20:45" x14ac:dyDescent="0.25">
      <c r="T93" s="564"/>
      <c r="U93" s="564"/>
      <c r="V93" s="564"/>
      <c r="W93" s="564"/>
      <c r="X93" s="564"/>
      <c r="Y93" s="564"/>
      <c r="Z93" s="564"/>
      <c r="AA93" s="564"/>
      <c r="AB93" s="564"/>
      <c r="AC93" s="564"/>
      <c r="AD93" s="564"/>
      <c r="AE93" s="564"/>
      <c r="AF93" s="564"/>
      <c r="AG93" s="564"/>
      <c r="AH93" s="564"/>
      <c r="AL93" s="564"/>
      <c r="AM93" s="564"/>
      <c r="AN93" s="564"/>
      <c r="AO93" s="564"/>
      <c r="AP93" s="564"/>
      <c r="AQ93" s="564"/>
      <c r="AR93" s="564"/>
      <c r="AS93" s="564"/>
    </row>
    <row r="94" spans="20:45" x14ac:dyDescent="0.25">
      <c r="T94" s="564"/>
      <c r="U94" s="564"/>
      <c r="V94" s="564"/>
      <c r="W94" s="564"/>
      <c r="X94" s="564"/>
      <c r="Y94" s="564"/>
      <c r="Z94" s="564"/>
      <c r="AA94" s="564"/>
      <c r="AB94" s="564"/>
      <c r="AC94" s="564"/>
      <c r="AD94" s="564"/>
      <c r="AE94" s="564"/>
      <c r="AF94" s="564"/>
      <c r="AG94" s="564"/>
      <c r="AH94" s="564"/>
      <c r="AL94" s="564"/>
      <c r="AM94" s="564"/>
      <c r="AN94" s="564"/>
      <c r="AO94" s="564"/>
      <c r="AP94" s="564"/>
      <c r="AQ94" s="564"/>
      <c r="AR94" s="564"/>
      <c r="AS94" s="564"/>
    </row>
    <row r="95" spans="20:45" x14ac:dyDescent="0.25">
      <c r="T95" s="564"/>
      <c r="U95" s="564"/>
      <c r="V95" s="564"/>
      <c r="W95" s="564"/>
      <c r="X95" s="564"/>
      <c r="Y95" s="564"/>
      <c r="Z95" s="564"/>
      <c r="AA95" s="564"/>
      <c r="AB95" s="564"/>
      <c r="AC95" s="564"/>
      <c r="AD95" s="564"/>
      <c r="AE95" s="564"/>
      <c r="AF95" s="564"/>
      <c r="AG95" s="564"/>
      <c r="AH95" s="564"/>
      <c r="AL95" s="564"/>
      <c r="AM95" s="564"/>
      <c r="AN95" s="564"/>
      <c r="AO95" s="564"/>
      <c r="AP95" s="564"/>
      <c r="AQ95" s="564"/>
      <c r="AR95" s="564"/>
      <c r="AS95" s="564"/>
    </row>
    <row r="96" spans="20:45" x14ac:dyDescent="0.25">
      <c r="T96" s="564"/>
      <c r="U96" s="564"/>
      <c r="V96" s="564"/>
      <c r="W96" s="564"/>
      <c r="X96" s="564"/>
      <c r="Y96" s="564"/>
      <c r="Z96" s="564"/>
      <c r="AA96" s="564"/>
      <c r="AB96" s="564"/>
      <c r="AC96" s="564"/>
      <c r="AD96" s="564"/>
      <c r="AE96" s="564"/>
      <c r="AF96" s="564"/>
      <c r="AG96" s="564"/>
      <c r="AH96" s="564"/>
      <c r="AL96" s="564"/>
      <c r="AM96" s="564"/>
      <c r="AN96" s="564"/>
      <c r="AO96" s="564"/>
      <c r="AP96" s="564"/>
      <c r="AQ96" s="564"/>
      <c r="AR96" s="564"/>
      <c r="AS96" s="564"/>
    </row>
    <row r="97" spans="20:45" x14ac:dyDescent="0.25">
      <c r="T97" s="564"/>
      <c r="U97" s="564"/>
      <c r="V97" s="564"/>
      <c r="W97" s="564"/>
      <c r="X97" s="564"/>
      <c r="Y97" s="564"/>
      <c r="Z97" s="564"/>
      <c r="AA97" s="564"/>
      <c r="AB97" s="564"/>
      <c r="AC97" s="564"/>
      <c r="AD97" s="564"/>
      <c r="AE97" s="564"/>
      <c r="AF97" s="564"/>
      <c r="AG97" s="564"/>
      <c r="AH97" s="564"/>
      <c r="AL97" s="564"/>
      <c r="AM97" s="564"/>
      <c r="AN97" s="564"/>
      <c r="AO97" s="564"/>
      <c r="AP97" s="564"/>
      <c r="AQ97" s="564"/>
      <c r="AR97" s="564"/>
      <c r="AS97" s="564"/>
    </row>
    <row r="98" spans="20:45" x14ac:dyDescent="0.25">
      <c r="T98" s="564"/>
      <c r="U98" s="564"/>
      <c r="V98" s="564"/>
      <c r="W98" s="564"/>
      <c r="X98" s="564"/>
      <c r="Y98" s="564"/>
      <c r="Z98" s="564"/>
      <c r="AA98" s="564"/>
      <c r="AB98" s="564"/>
      <c r="AC98" s="564"/>
      <c r="AD98" s="564"/>
      <c r="AE98" s="564"/>
      <c r="AF98" s="564"/>
      <c r="AG98" s="564"/>
      <c r="AH98" s="564"/>
      <c r="AL98" s="564"/>
      <c r="AM98" s="564"/>
      <c r="AN98" s="564"/>
      <c r="AO98" s="564"/>
      <c r="AP98" s="564"/>
      <c r="AQ98" s="564"/>
      <c r="AR98" s="564"/>
      <c r="AS98" s="564"/>
    </row>
    <row r="99" spans="20:45" x14ac:dyDescent="0.25">
      <c r="T99" s="564"/>
      <c r="U99" s="564"/>
      <c r="V99" s="564"/>
      <c r="W99" s="564"/>
      <c r="X99" s="564"/>
      <c r="Y99" s="564"/>
      <c r="Z99" s="564"/>
      <c r="AA99" s="564"/>
      <c r="AB99" s="564"/>
      <c r="AC99" s="564"/>
      <c r="AD99" s="564"/>
      <c r="AE99" s="564"/>
      <c r="AF99" s="564"/>
      <c r="AG99" s="564"/>
      <c r="AH99" s="564"/>
      <c r="AL99" s="564"/>
      <c r="AM99" s="564"/>
      <c r="AN99" s="564"/>
      <c r="AO99" s="564"/>
      <c r="AP99" s="564"/>
      <c r="AQ99" s="564"/>
      <c r="AR99" s="564"/>
      <c r="AS99" s="564"/>
    </row>
    <row r="100" spans="20:45" x14ac:dyDescent="0.25">
      <c r="T100" s="564"/>
      <c r="U100" s="564"/>
      <c r="V100" s="564"/>
      <c r="W100" s="564"/>
      <c r="X100" s="564"/>
      <c r="Y100" s="564"/>
      <c r="Z100" s="564"/>
      <c r="AA100" s="564"/>
      <c r="AB100" s="564"/>
      <c r="AC100" s="564"/>
      <c r="AD100" s="564"/>
      <c r="AE100" s="564"/>
      <c r="AF100" s="564"/>
      <c r="AG100" s="564"/>
      <c r="AH100" s="564"/>
      <c r="AL100" s="564"/>
      <c r="AM100" s="564"/>
      <c r="AN100" s="564"/>
      <c r="AO100" s="564"/>
      <c r="AP100" s="564"/>
      <c r="AQ100" s="564"/>
      <c r="AR100" s="564"/>
      <c r="AS100" s="564"/>
    </row>
    <row r="101" spans="20:45" x14ac:dyDescent="0.25">
      <c r="T101" s="564"/>
      <c r="U101" s="564"/>
      <c r="V101" s="564"/>
      <c r="W101" s="564"/>
      <c r="X101" s="564"/>
      <c r="Y101" s="564"/>
      <c r="Z101" s="564"/>
      <c r="AA101" s="564"/>
      <c r="AB101" s="564"/>
      <c r="AC101" s="564"/>
      <c r="AD101" s="564"/>
      <c r="AE101" s="564"/>
      <c r="AF101" s="564"/>
      <c r="AG101" s="564"/>
      <c r="AH101" s="564"/>
      <c r="AL101" s="564"/>
      <c r="AM101" s="564"/>
      <c r="AN101" s="564"/>
      <c r="AO101" s="564"/>
      <c r="AP101" s="564"/>
      <c r="AQ101" s="564"/>
      <c r="AR101" s="564"/>
      <c r="AS101" s="564"/>
    </row>
    <row r="102" spans="20:45" x14ac:dyDescent="0.25">
      <c r="T102" s="564"/>
      <c r="U102" s="564"/>
      <c r="V102" s="564"/>
      <c r="W102" s="564"/>
      <c r="X102" s="564"/>
      <c r="Y102" s="564"/>
      <c r="Z102" s="564"/>
      <c r="AA102" s="564"/>
      <c r="AB102" s="564"/>
      <c r="AC102" s="564"/>
      <c r="AD102" s="564"/>
      <c r="AE102" s="564"/>
      <c r="AF102" s="564"/>
      <c r="AG102" s="564"/>
      <c r="AH102" s="564"/>
      <c r="AL102" s="564"/>
      <c r="AM102" s="564"/>
      <c r="AN102" s="564"/>
      <c r="AO102" s="564"/>
      <c r="AP102" s="564"/>
      <c r="AQ102" s="564"/>
      <c r="AR102" s="564"/>
      <c r="AS102" s="564"/>
    </row>
    <row r="103" spans="20:45" x14ac:dyDescent="0.25">
      <c r="T103" s="564"/>
      <c r="U103" s="564"/>
      <c r="V103" s="564"/>
      <c r="W103" s="564"/>
      <c r="X103" s="564"/>
      <c r="Y103" s="564"/>
      <c r="Z103" s="564"/>
      <c r="AA103" s="564"/>
      <c r="AB103" s="564"/>
      <c r="AC103" s="564"/>
      <c r="AD103" s="564"/>
      <c r="AE103" s="564"/>
      <c r="AF103" s="564"/>
      <c r="AG103" s="564"/>
      <c r="AH103" s="564"/>
      <c r="AL103" s="564"/>
      <c r="AM103" s="564"/>
      <c r="AN103" s="564"/>
      <c r="AO103" s="564"/>
      <c r="AP103" s="564"/>
      <c r="AQ103" s="564"/>
      <c r="AR103" s="564"/>
      <c r="AS103" s="564"/>
    </row>
    <row r="104" spans="20:45" x14ac:dyDescent="0.25">
      <c r="T104" s="564"/>
      <c r="U104" s="564"/>
      <c r="V104" s="564"/>
      <c r="W104" s="564"/>
      <c r="X104" s="564"/>
      <c r="Y104" s="564"/>
      <c r="Z104" s="564"/>
      <c r="AA104" s="564"/>
      <c r="AB104" s="564"/>
      <c r="AC104" s="564"/>
      <c r="AD104" s="564"/>
      <c r="AE104" s="564"/>
      <c r="AF104" s="564"/>
      <c r="AG104" s="564"/>
      <c r="AH104" s="564"/>
      <c r="AL104" s="564"/>
      <c r="AM104" s="564"/>
      <c r="AN104" s="564"/>
      <c r="AO104" s="564"/>
      <c r="AP104" s="564"/>
      <c r="AQ104" s="564"/>
      <c r="AR104" s="564"/>
      <c r="AS104" s="564"/>
    </row>
    <row r="105" spans="20:45" x14ac:dyDescent="0.25">
      <c r="T105" s="564"/>
      <c r="U105" s="564"/>
      <c r="V105" s="564"/>
      <c r="W105" s="564"/>
      <c r="X105" s="564"/>
      <c r="Y105" s="564"/>
      <c r="Z105" s="564"/>
      <c r="AA105" s="564"/>
      <c r="AB105" s="564"/>
      <c r="AC105" s="564"/>
      <c r="AD105" s="564"/>
      <c r="AE105" s="564"/>
      <c r="AF105" s="564"/>
      <c r="AG105" s="564"/>
      <c r="AH105" s="564"/>
      <c r="AL105" s="564"/>
      <c r="AM105" s="564"/>
      <c r="AN105" s="564"/>
      <c r="AO105" s="564"/>
      <c r="AP105" s="564"/>
      <c r="AQ105" s="564"/>
      <c r="AR105" s="564"/>
      <c r="AS105" s="564"/>
    </row>
    <row r="106" spans="20:45" x14ac:dyDescent="0.25">
      <c r="T106" s="564"/>
      <c r="U106" s="564"/>
      <c r="V106" s="564"/>
      <c r="W106" s="564"/>
      <c r="X106" s="564"/>
      <c r="Y106" s="564"/>
      <c r="Z106" s="564"/>
      <c r="AA106" s="564"/>
      <c r="AB106" s="564"/>
      <c r="AC106" s="564"/>
      <c r="AD106" s="564"/>
      <c r="AE106" s="564"/>
      <c r="AF106" s="564"/>
      <c r="AG106" s="564"/>
      <c r="AH106" s="564"/>
      <c r="AL106" s="564"/>
      <c r="AM106" s="564"/>
      <c r="AN106" s="564"/>
      <c r="AO106" s="564"/>
      <c r="AP106" s="564"/>
      <c r="AQ106" s="564"/>
      <c r="AR106" s="564"/>
      <c r="AS106" s="564"/>
    </row>
    <row r="107" spans="20:45" x14ac:dyDescent="0.25">
      <c r="T107" s="564"/>
      <c r="U107" s="564"/>
      <c r="V107" s="564"/>
      <c r="W107" s="564"/>
      <c r="X107" s="564"/>
      <c r="Y107" s="564"/>
      <c r="Z107" s="564"/>
      <c r="AA107" s="564"/>
      <c r="AB107" s="564"/>
      <c r="AC107" s="564"/>
      <c r="AD107" s="564"/>
      <c r="AE107" s="564"/>
      <c r="AF107" s="564"/>
      <c r="AG107" s="564"/>
      <c r="AH107" s="564"/>
      <c r="AL107" s="564"/>
      <c r="AM107" s="564"/>
      <c r="AN107" s="564"/>
      <c r="AO107" s="564"/>
      <c r="AP107" s="564"/>
      <c r="AQ107" s="564"/>
      <c r="AR107" s="564"/>
      <c r="AS107" s="564"/>
    </row>
    <row r="108" spans="20:45" x14ac:dyDescent="0.25">
      <c r="T108" s="564"/>
      <c r="U108" s="564"/>
      <c r="V108" s="564"/>
      <c r="W108" s="564"/>
      <c r="X108" s="564"/>
      <c r="Y108" s="564"/>
      <c r="Z108" s="564"/>
      <c r="AA108" s="564"/>
      <c r="AB108" s="564"/>
      <c r="AC108" s="564"/>
      <c r="AD108" s="564"/>
      <c r="AE108" s="564"/>
      <c r="AF108" s="564"/>
      <c r="AG108" s="564"/>
      <c r="AH108" s="564"/>
      <c r="AL108" s="564"/>
      <c r="AM108" s="564"/>
      <c r="AN108" s="564"/>
      <c r="AO108" s="564"/>
      <c r="AP108" s="564"/>
      <c r="AQ108" s="564"/>
      <c r="AR108" s="564"/>
      <c r="AS108" s="564"/>
    </row>
    <row r="109" spans="20:45" x14ac:dyDescent="0.25">
      <c r="T109" s="564"/>
      <c r="U109" s="564"/>
      <c r="V109" s="564"/>
      <c r="W109" s="564"/>
      <c r="X109" s="564"/>
      <c r="Y109" s="564"/>
      <c r="Z109" s="564"/>
      <c r="AA109" s="564"/>
      <c r="AB109" s="564"/>
      <c r="AC109" s="564"/>
      <c r="AD109" s="564"/>
      <c r="AE109" s="564"/>
      <c r="AF109" s="564"/>
      <c r="AG109" s="564"/>
      <c r="AH109" s="564"/>
      <c r="AL109" s="564"/>
      <c r="AM109" s="564"/>
      <c r="AN109" s="564"/>
      <c r="AO109" s="564"/>
      <c r="AP109" s="564"/>
      <c r="AQ109" s="564"/>
      <c r="AR109" s="564"/>
      <c r="AS109" s="564"/>
    </row>
    <row r="110" spans="20:45" x14ac:dyDescent="0.25">
      <c r="T110" s="564"/>
      <c r="U110" s="564"/>
      <c r="V110" s="564"/>
      <c r="W110" s="564"/>
      <c r="X110" s="564"/>
      <c r="Y110" s="564"/>
      <c r="Z110" s="564"/>
      <c r="AA110" s="564"/>
      <c r="AB110" s="564"/>
      <c r="AC110" s="564"/>
      <c r="AD110" s="564"/>
      <c r="AE110" s="564"/>
      <c r="AF110" s="564"/>
      <c r="AG110" s="564"/>
      <c r="AH110" s="564"/>
      <c r="AL110" s="564"/>
      <c r="AM110" s="564"/>
      <c r="AN110" s="564"/>
      <c r="AO110" s="564"/>
      <c r="AP110" s="564"/>
      <c r="AQ110" s="564"/>
      <c r="AR110" s="564"/>
      <c r="AS110" s="564"/>
    </row>
    <row r="111" spans="20:45" x14ac:dyDescent="0.25">
      <c r="T111" s="564"/>
      <c r="U111" s="564"/>
      <c r="V111" s="564"/>
      <c r="W111" s="564"/>
      <c r="X111" s="564"/>
      <c r="Y111" s="564"/>
      <c r="Z111" s="564"/>
      <c r="AA111" s="564"/>
      <c r="AB111" s="564"/>
      <c r="AC111" s="564"/>
      <c r="AD111" s="564"/>
      <c r="AE111" s="564"/>
      <c r="AF111" s="564"/>
      <c r="AG111" s="564"/>
      <c r="AH111" s="564"/>
      <c r="AL111" s="564"/>
      <c r="AM111" s="564"/>
      <c r="AN111" s="564"/>
      <c r="AO111" s="564"/>
      <c r="AP111" s="564"/>
      <c r="AQ111" s="564"/>
      <c r="AR111" s="564"/>
      <c r="AS111" s="564"/>
    </row>
    <row r="112" spans="20:45" x14ac:dyDescent="0.25">
      <c r="T112" s="564"/>
      <c r="U112" s="564"/>
      <c r="V112" s="564"/>
      <c r="W112" s="564"/>
      <c r="X112" s="564"/>
      <c r="Y112" s="564"/>
      <c r="Z112" s="564"/>
      <c r="AA112" s="564"/>
      <c r="AB112" s="564"/>
      <c r="AC112" s="564"/>
      <c r="AD112" s="564"/>
      <c r="AE112" s="564"/>
      <c r="AF112" s="564"/>
      <c r="AG112" s="564"/>
      <c r="AH112" s="564"/>
      <c r="AL112" s="564"/>
      <c r="AM112" s="564"/>
      <c r="AN112" s="564"/>
      <c r="AO112" s="564"/>
      <c r="AP112" s="564"/>
      <c r="AQ112" s="564"/>
      <c r="AR112" s="564"/>
      <c r="AS112" s="564"/>
    </row>
    <row r="113" spans="20:45" x14ac:dyDescent="0.25">
      <c r="T113" s="564"/>
      <c r="U113" s="564"/>
      <c r="V113" s="564"/>
      <c r="W113" s="564"/>
      <c r="X113" s="564"/>
      <c r="Y113" s="564"/>
      <c r="Z113" s="564"/>
      <c r="AA113" s="564"/>
      <c r="AB113" s="564"/>
      <c r="AC113" s="564"/>
      <c r="AD113" s="564"/>
      <c r="AE113" s="564"/>
      <c r="AF113" s="564"/>
      <c r="AG113" s="564"/>
      <c r="AH113" s="564"/>
      <c r="AL113" s="564"/>
      <c r="AM113" s="564"/>
      <c r="AN113" s="564"/>
      <c r="AO113" s="564"/>
      <c r="AP113" s="564"/>
      <c r="AQ113" s="564"/>
      <c r="AR113" s="564"/>
      <c r="AS113" s="564"/>
    </row>
    <row r="114" spans="20:45" x14ac:dyDescent="0.25">
      <c r="T114" s="564"/>
      <c r="U114" s="564"/>
      <c r="V114" s="564"/>
      <c r="W114" s="564"/>
      <c r="X114" s="564"/>
      <c r="Y114" s="564"/>
      <c r="Z114" s="564"/>
      <c r="AA114" s="564"/>
      <c r="AB114" s="564"/>
      <c r="AC114" s="564"/>
      <c r="AD114" s="564"/>
      <c r="AE114" s="564"/>
      <c r="AF114" s="564"/>
      <c r="AG114" s="564"/>
      <c r="AH114" s="564"/>
      <c r="AL114" s="564"/>
      <c r="AM114" s="564"/>
      <c r="AN114" s="564"/>
      <c r="AO114" s="564"/>
      <c r="AP114" s="564"/>
      <c r="AQ114" s="564"/>
      <c r="AR114" s="564"/>
      <c r="AS114" s="564"/>
    </row>
    <row r="115" spans="20:45" x14ac:dyDescent="0.25">
      <c r="T115" s="564"/>
      <c r="U115" s="564"/>
      <c r="V115" s="564"/>
      <c r="W115" s="564"/>
      <c r="X115" s="564"/>
      <c r="Y115" s="564"/>
      <c r="Z115" s="564"/>
      <c r="AA115" s="564"/>
      <c r="AB115" s="564"/>
      <c r="AC115" s="564"/>
      <c r="AD115" s="564"/>
      <c r="AE115" s="564"/>
      <c r="AF115" s="564"/>
      <c r="AG115" s="564"/>
      <c r="AH115" s="564"/>
      <c r="AL115" s="564"/>
      <c r="AM115" s="564"/>
      <c r="AN115" s="564"/>
      <c r="AO115" s="564"/>
      <c r="AP115" s="564"/>
      <c r="AQ115" s="564"/>
      <c r="AR115" s="564"/>
      <c r="AS115" s="564"/>
    </row>
    <row r="116" spans="20:45" x14ac:dyDescent="0.25">
      <c r="T116" s="564"/>
      <c r="U116" s="564"/>
      <c r="V116" s="564"/>
      <c r="W116" s="564"/>
      <c r="X116" s="564"/>
      <c r="Y116" s="564"/>
      <c r="Z116" s="564"/>
      <c r="AA116" s="564"/>
      <c r="AB116" s="564"/>
      <c r="AC116" s="564"/>
      <c r="AD116" s="564"/>
      <c r="AE116" s="564"/>
      <c r="AF116" s="564"/>
      <c r="AG116" s="564"/>
      <c r="AH116" s="564"/>
      <c r="AL116" s="564"/>
      <c r="AM116" s="564"/>
      <c r="AN116" s="564"/>
      <c r="AO116" s="564"/>
      <c r="AP116" s="564"/>
      <c r="AQ116" s="564"/>
      <c r="AR116" s="564"/>
      <c r="AS116" s="564"/>
    </row>
    <row r="117" spans="20:45" x14ac:dyDescent="0.25">
      <c r="T117" s="564"/>
      <c r="U117" s="564"/>
      <c r="V117" s="564"/>
      <c r="W117" s="564"/>
      <c r="X117" s="564"/>
      <c r="Y117" s="564"/>
      <c r="Z117" s="564"/>
      <c r="AA117" s="564"/>
      <c r="AB117" s="564"/>
      <c r="AC117" s="564"/>
      <c r="AD117" s="564"/>
      <c r="AE117" s="564"/>
      <c r="AF117" s="564"/>
      <c r="AG117" s="564"/>
      <c r="AH117" s="564"/>
      <c r="AL117" s="564"/>
      <c r="AM117" s="564"/>
      <c r="AN117" s="564"/>
      <c r="AO117" s="564"/>
      <c r="AP117" s="564"/>
      <c r="AQ117" s="564"/>
      <c r="AR117" s="564"/>
      <c r="AS117" s="564"/>
    </row>
    <row r="118" spans="20:45" x14ac:dyDescent="0.25">
      <c r="T118" s="564"/>
      <c r="U118" s="564"/>
      <c r="V118" s="564"/>
      <c r="W118" s="564"/>
      <c r="X118" s="564"/>
      <c r="Y118" s="564"/>
      <c r="Z118" s="564"/>
      <c r="AA118" s="564"/>
      <c r="AB118" s="564"/>
      <c r="AC118" s="564"/>
      <c r="AD118" s="564"/>
      <c r="AE118" s="564"/>
      <c r="AF118" s="564"/>
      <c r="AG118" s="564"/>
      <c r="AH118" s="564"/>
      <c r="AL118" s="564"/>
      <c r="AM118" s="564"/>
      <c r="AN118" s="564"/>
      <c r="AO118" s="564"/>
      <c r="AP118" s="564"/>
      <c r="AQ118" s="564"/>
      <c r="AR118" s="564"/>
      <c r="AS118" s="564"/>
    </row>
    <row r="119" spans="20:45" x14ac:dyDescent="0.25">
      <c r="T119" s="564"/>
      <c r="U119" s="564"/>
      <c r="V119" s="564"/>
      <c r="W119" s="564"/>
      <c r="X119" s="564"/>
      <c r="Y119" s="564"/>
      <c r="Z119" s="564"/>
      <c r="AA119" s="564"/>
      <c r="AB119" s="564"/>
      <c r="AC119" s="564"/>
      <c r="AD119" s="564"/>
      <c r="AE119" s="564"/>
      <c r="AF119" s="564"/>
      <c r="AG119" s="564"/>
      <c r="AH119" s="564"/>
      <c r="AL119" s="564"/>
      <c r="AM119" s="564"/>
      <c r="AN119" s="564"/>
      <c r="AO119" s="564"/>
      <c r="AP119" s="564"/>
      <c r="AQ119" s="564"/>
      <c r="AR119" s="564"/>
      <c r="AS119" s="564"/>
    </row>
    <row r="120" spans="20:45" x14ac:dyDescent="0.25">
      <c r="T120" s="564"/>
      <c r="U120" s="564"/>
      <c r="V120" s="564"/>
      <c r="W120" s="564"/>
      <c r="X120" s="564"/>
      <c r="Y120" s="564"/>
      <c r="Z120" s="564"/>
      <c r="AA120" s="564"/>
      <c r="AB120" s="564"/>
      <c r="AC120" s="564"/>
      <c r="AD120" s="564"/>
      <c r="AE120" s="564"/>
      <c r="AF120" s="564"/>
      <c r="AG120" s="564"/>
      <c r="AH120" s="564"/>
      <c r="AL120" s="564"/>
      <c r="AM120" s="564"/>
      <c r="AN120" s="564"/>
      <c r="AO120" s="564"/>
      <c r="AP120" s="564"/>
      <c r="AQ120" s="564"/>
      <c r="AR120" s="564"/>
      <c r="AS120" s="564"/>
    </row>
    <row r="121" spans="20:45" x14ac:dyDescent="0.25">
      <c r="T121" s="564"/>
      <c r="U121" s="564"/>
      <c r="V121" s="564"/>
      <c r="W121" s="564"/>
      <c r="X121" s="564"/>
      <c r="Y121" s="564"/>
      <c r="Z121" s="564"/>
      <c r="AA121" s="564"/>
      <c r="AB121" s="564"/>
      <c r="AC121" s="564"/>
      <c r="AD121" s="564"/>
      <c r="AE121" s="564"/>
      <c r="AF121" s="564"/>
      <c r="AG121" s="564"/>
      <c r="AH121" s="564"/>
      <c r="AL121" s="564"/>
      <c r="AM121" s="564"/>
      <c r="AN121" s="564"/>
      <c r="AO121" s="564"/>
      <c r="AP121" s="564"/>
      <c r="AQ121" s="564"/>
      <c r="AR121" s="564"/>
      <c r="AS121" s="564"/>
    </row>
    <row r="122" spans="20:45" x14ac:dyDescent="0.25">
      <c r="T122" s="564"/>
      <c r="U122" s="564"/>
      <c r="V122" s="564"/>
      <c r="W122" s="564"/>
      <c r="X122" s="564"/>
      <c r="Y122" s="564"/>
      <c r="Z122" s="564"/>
      <c r="AA122" s="564"/>
      <c r="AB122" s="564"/>
      <c r="AC122" s="564"/>
      <c r="AD122" s="564"/>
      <c r="AE122" s="564"/>
      <c r="AF122" s="564"/>
      <c r="AG122" s="564"/>
      <c r="AH122" s="564"/>
      <c r="AL122" s="564"/>
      <c r="AM122" s="564"/>
      <c r="AN122" s="564"/>
      <c r="AO122" s="564"/>
      <c r="AP122" s="564"/>
      <c r="AQ122" s="564"/>
      <c r="AR122" s="564"/>
      <c r="AS122" s="564"/>
    </row>
    <row r="123" spans="20:45" x14ac:dyDescent="0.25">
      <c r="T123" s="564"/>
      <c r="U123" s="564"/>
      <c r="V123" s="564"/>
      <c r="W123" s="564"/>
      <c r="X123" s="564"/>
      <c r="Y123" s="564"/>
      <c r="Z123" s="564"/>
      <c r="AA123" s="564"/>
      <c r="AB123" s="564"/>
      <c r="AC123" s="564"/>
      <c r="AD123" s="564"/>
      <c r="AE123" s="564"/>
      <c r="AF123" s="564"/>
      <c r="AG123" s="564"/>
      <c r="AH123" s="564"/>
      <c r="AL123" s="564"/>
      <c r="AM123" s="564"/>
      <c r="AN123" s="564"/>
      <c r="AO123" s="564"/>
      <c r="AP123" s="564"/>
      <c r="AQ123" s="564"/>
      <c r="AR123" s="564"/>
      <c r="AS123" s="564"/>
    </row>
    <row r="124" spans="20:45" x14ac:dyDescent="0.25">
      <c r="T124" s="564"/>
      <c r="U124" s="564"/>
      <c r="V124" s="564"/>
      <c r="W124" s="564"/>
      <c r="X124" s="564"/>
      <c r="Y124" s="564"/>
      <c r="Z124" s="564"/>
      <c r="AA124" s="564"/>
      <c r="AB124" s="564"/>
      <c r="AC124" s="564"/>
      <c r="AD124" s="564"/>
      <c r="AE124" s="564"/>
      <c r="AF124" s="564"/>
      <c r="AG124" s="564"/>
      <c r="AH124" s="564"/>
      <c r="AL124" s="564"/>
      <c r="AM124" s="564"/>
      <c r="AN124" s="564"/>
      <c r="AO124" s="564"/>
      <c r="AP124" s="564"/>
      <c r="AQ124" s="564"/>
      <c r="AR124" s="564"/>
      <c r="AS124" s="564"/>
    </row>
    <row r="125" spans="20:45" x14ac:dyDescent="0.25">
      <c r="T125" s="564"/>
      <c r="U125" s="564"/>
      <c r="V125" s="564"/>
      <c r="W125" s="564"/>
      <c r="X125" s="564"/>
      <c r="Y125" s="564"/>
      <c r="Z125" s="564"/>
      <c r="AA125" s="564"/>
      <c r="AB125" s="564"/>
      <c r="AC125" s="564"/>
      <c r="AD125" s="564"/>
      <c r="AE125" s="564"/>
      <c r="AF125" s="564"/>
      <c r="AG125" s="564"/>
      <c r="AH125" s="564"/>
      <c r="AL125" s="564"/>
      <c r="AM125" s="564"/>
      <c r="AN125" s="564"/>
      <c r="AO125" s="564"/>
      <c r="AP125" s="564"/>
      <c r="AQ125" s="564"/>
      <c r="AR125" s="564"/>
      <c r="AS125" s="564"/>
    </row>
    <row r="126" spans="20:45" x14ac:dyDescent="0.25">
      <c r="T126" s="564"/>
      <c r="U126" s="564"/>
      <c r="V126" s="564"/>
      <c r="W126" s="564"/>
      <c r="X126" s="564"/>
      <c r="Y126" s="564"/>
      <c r="Z126" s="564"/>
      <c r="AA126" s="564"/>
      <c r="AB126" s="564"/>
      <c r="AC126" s="564"/>
      <c r="AD126" s="564"/>
      <c r="AE126" s="564"/>
      <c r="AF126" s="564"/>
      <c r="AG126" s="564"/>
      <c r="AH126" s="564"/>
      <c r="AL126" s="564"/>
      <c r="AM126" s="564"/>
      <c r="AN126" s="564"/>
      <c r="AO126" s="564"/>
      <c r="AP126" s="564"/>
      <c r="AQ126" s="564"/>
      <c r="AR126" s="564"/>
      <c r="AS126" s="564"/>
    </row>
    <row r="127" spans="20:45" x14ac:dyDescent="0.25">
      <c r="T127" s="564"/>
      <c r="U127" s="564"/>
      <c r="V127" s="564"/>
      <c r="W127" s="564"/>
      <c r="X127" s="564"/>
      <c r="Y127" s="564"/>
      <c r="Z127" s="564"/>
      <c r="AA127" s="564"/>
      <c r="AB127" s="564"/>
      <c r="AC127" s="564"/>
      <c r="AD127" s="564"/>
      <c r="AE127" s="564"/>
      <c r="AF127" s="564"/>
      <c r="AG127" s="564"/>
      <c r="AH127" s="564"/>
      <c r="AL127" s="564"/>
      <c r="AM127" s="564"/>
      <c r="AN127" s="564"/>
      <c r="AO127" s="564"/>
      <c r="AP127" s="564"/>
      <c r="AQ127" s="564"/>
      <c r="AR127" s="564"/>
      <c r="AS127" s="564"/>
    </row>
    <row r="128" spans="20:45" x14ac:dyDescent="0.25">
      <c r="T128" s="564"/>
      <c r="U128" s="564"/>
      <c r="V128" s="564"/>
      <c r="W128" s="564"/>
      <c r="X128" s="564"/>
      <c r="Y128" s="564"/>
      <c r="Z128" s="564"/>
      <c r="AA128" s="564"/>
      <c r="AB128" s="564"/>
      <c r="AC128" s="564"/>
      <c r="AD128" s="564"/>
      <c r="AE128" s="564"/>
      <c r="AF128" s="564"/>
      <c r="AG128" s="564"/>
      <c r="AH128" s="564"/>
      <c r="AL128" s="564"/>
      <c r="AM128" s="564"/>
      <c r="AN128" s="564"/>
      <c r="AO128" s="564"/>
      <c r="AP128" s="564"/>
      <c r="AQ128" s="564"/>
      <c r="AR128" s="564"/>
      <c r="AS128" s="564"/>
    </row>
    <row r="129" spans="20:45" x14ac:dyDescent="0.25">
      <c r="T129" s="564"/>
      <c r="U129" s="564"/>
      <c r="V129" s="564"/>
      <c r="W129" s="564"/>
      <c r="X129" s="564"/>
      <c r="Y129" s="564"/>
      <c r="Z129" s="564"/>
      <c r="AA129" s="564"/>
      <c r="AB129" s="564"/>
      <c r="AC129" s="564"/>
      <c r="AD129" s="564"/>
      <c r="AE129" s="564"/>
      <c r="AF129" s="564"/>
      <c r="AG129" s="564"/>
      <c r="AH129" s="564"/>
      <c r="AL129" s="564"/>
      <c r="AM129" s="564"/>
      <c r="AN129" s="564"/>
      <c r="AO129" s="564"/>
      <c r="AP129" s="564"/>
      <c r="AQ129" s="564"/>
      <c r="AR129" s="564"/>
      <c r="AS129" s="564"/>
    </row>
    <row r="130" spans="20:45" x14ac:dyDescent="0.25">
      <c r="T130" s="564"/>
      <c r="U130" s="564"/>
      <c r="V130" s="564"/>
      <c r="W130" s="564"/>
      <c r="X130" s="564"/>
      <c r="Y130" s="564"/>
      <c r="Z130" s="564"/>
      <c r="AA130" s="564"/>
      <c r="AB130" s="564"/>
      <c r="AC130" s="564"/>
      <c r="AD130" s="564"/>
      <c r="AE130" s="564"/>
      <c r="AF130" s="564"/>
      <c r="AG130" s="564"/>
      <c r="AH130" s="564"/>
      <c r="AL130" s="564"/>
      <c r="AM130" s="564"/>
      <c r="AN130" s="564"/>
      <c r="AO130" s="564"/>
      <c r="AP130" s="564"/>
      <c r="AQ130" s="564"/>
      <c r="AR130" s="564"/>
      <c r="AS130" s="564"/>
    </row>
    <row r="131" spans="20:45" x14ac:dyDescent="0.25">
      <c r="T131" s="564"/>
      <c r="U131" s="564"/>
      <c r="V131" s="564"/>
      <c r="W131" s="564"/>
      <c r="X131" s="564"/>
      <c r="Y131" s="564"/>
      <c r="Z131" s="564"/>
      <c r="AA131" s="564"/>
      <c r="AB131" s="564"/>
      <c r="AC131" s="564"/>
      <c r="AD131" s="564"/>
      <c r="AE131" s="564"/>
      <c r="AF131" s="564"/>
      <c r="AG131" s="564"/>
      <c r="AH131" s="564"/>
      <c r="AL131" s="564"/>
      <c r="AM131" s="564"/>
      <c r="AN131" s="564"/>
      <c r="AO131" s="564"/>
      <c r="AP131" s="564"/>
      <c r="AQ131" s="564"/>
      <c r="AR131" s="564"/>
      <c r="AS131" s="564"/>
    </row>
    <row r="132" spans="20:45" x14ac:dyDescent="0.25">
      <c r="T132" s="564"/>
      <c r="U132" s="564"/>
      <c r="V132" s="564"/>
      <c r="W132" s="564"/>
      <c r="X132" s="564"/>
      <c r="Y132" s="564"/>
      <c r="Z132" s="564"/>
      <c r="AA132" s="564"/>
      <c r="AB132" s="564"/>
      <c r="AC132" s="564"/>
      <c r="AD132" s="564"/>
      <c r="AE132" s="564"/>
      <c r="AF132" s="564"/>
      <c r="AG132" s="564"/>
      <c r="AH132" s="564"/>
      <c r="AL132" s="564"/>
      <c r="AM132" s="564"/>
      <c r="AN132" s="564"/>
      <c r="AO132" s="564"/>
      <c r="AP132" s="564"/>
      <c r="AQ132" s="564"/>
      <c r="AR132" s="564"/>
      <c r="AS132" s="564"/>
    </row>
    <row r="133" spans="20:45" x14ac:dyDescent="0.25">
      <c r="T133" s="564"/>
      <c r="U133" s="564"/>
      <c r="V133" s="564"/>
      <c r="W133" s="564"/>
      <c r="X133" s="564"/>
      <c r="Y133" s="564"/>
      <c r="Z133" s="564"/>
      <c r="AA133" s="564"/>
      <c r="AB133" s="564"/>
      <c r="AC133" s="564"/>
      <c r="AD133" s="564"/>
      <c r="AE133" s="564"/>
      <c r="AF133" s="564"/>
      <c r="AG133" s="564"/>
      <c r="AH133" s="564"/>
      <c r="AL133" s="564"/>
      <c r="AM133" s="564"/>
      <c r="AN133" s="564"/>
      <c r="AO133" s="564"/>
      <c r="AP133" s="564"/>
      <c r="AQ133" s="564"/>
      <c r="AR133" s="564"/>
      <c r="AS133" s="564"/>
    </row>
    <row r="134" spans="20:45" x14ac:dyDescent="0.25">
      <c r="T134" s="564"/>
      <c r="U134" s="564"/>
      <c r="V134" s="564"/>
      <c r="W134" s="564"/>
      <c r="X134" s="564"/>
      <c r="Y134" s="564"/>
      <c r="Z134" s="564"/>
      <c r="AA134" s="564"/>
      <c r="AB134" s="564"/>
      <c r="AC134" s="564"/>
      <c r="AD134" s="564"/>
      <c r="AE134" s="564"/>
      <c r="AF134" s="564"/>
      <c r="AG134" s="564"/>
      <c r="AH134" s="564"/>
      <c r="AL134" s="564"/>
      <c r="AM134" s="564"/>
      <c r="AN134" s="564"/>
      <c r="AO134" s="564"/>
      <c r="AP134" s="564"/>
      <c r="AQ134" s="564"/>
      <c r="AR134" s="564"/>
      <c r="AS134" s="564"/>
    </row>
    <row r="135" spans="20:45" x14ac:dyDescent="0.25">
      <c r="T135" s="564"/>
      <c r="U135" s="564"/>
      <c r="V135" s="564"/>
      <c r="W135" s="564"/>
      <c r="X135" s="564"/>
      <c r="Y135" s="564"/>
      <c r="Z135" s="564"/>
      <c r="AA135" s="564"/>
      <c r="AB135" s="564"/>
      <c r="AC135" s="564"/>
      <c r="AD135" s="564"/>
      <c r="AE135" s="564"/>
      <c r="AF135" s="564"/>
      <c r="AG135" s="564"/>
      <c r="AH135" s="564"/>
      <c r="AL135" s="564"/>
      <c r="AM135" s="564"/>
      <c r="AN135" s="564"/>
      <c r="AO135" s="564"/>
      <c r="AP135" s="564"/>
      <c r="AQ135" s="564"/>
      <c r="AR135" s="564"/>
      <c r="AS135" s="564"/>
    </row>
    <row r="136" spans="20:45" x14ac:dyDescent="0.25">
      <c r="T136" s="564"/>
      <c r="U136" s="564"/>
      <c r="V136" s="564"/>
      <c r="W136" s="564"/>
      <c r="X136" s="564"/>
      <c r="Y136" s="564"/>
      <c r="Z136" s="564"/>
      <c r="AA136" s="564"/>
      <c r="AB136" s="564"/>
      <c r="AC136" s="564"/>
      <c r="AD136" s="564"/>
      <c r="AE136" s="564"/>
      <c r="AF136" s="564"/>
      <c r="AG136" s="564"/>
      <c r="AH136" s="564"/>
      <c r="AL136" s="564"/>
      <c r="AM136" s="564"/>
      <c r="AN136" s="564"/>
      <c r="AO136" s="564"/>
      <c r="AP136" s="564"/>
      <c r="AQ136" s="564"/>
      <c r="AR136" s="564"/>
      <c r="AS136" s="564"/>
    </row>
    <row r="137" spans="20:45" x14ac:dyDescent="0.25">
      <c r="T137" s="564"/>
      <c r="U137" s="564"/>
      <c r="V137" s="564"/>
      <c r="W137" s="564"/>
      <c r="X137" s="564"/>
      <c r="Y137" s="564"/>
      <c r="Z137" s="564"/>
      <c r="AA137" s="564"/>
      <c r="AB137" s="564"/>
      <c r="AC137" s="564"/>
      <c r="AD137" s="564"/>
      <c r="AE137" s="564"/>
      <c r="AF137" s="564"/>
      <c r="AG137" s="564"/>
      <c r="AH137" s="564"/>
      <c r="AL137" s="564"/>
      <c r="AM137" s="564"/>
      <c r="AN137" s="564"/>
      <c r="AO137" s="564"/>
      <c r="AP137" s="564"/>
      <c r="AQ137" s="564"/>
      <c r="AR137" s="564"/>
      <c r="AS137" s="564"/>
    </row>
    <row r="138" spans="20:45" x14ac:dyDescent="0.25">
      <c r="T138" s="564"/>
      <c r="U138" s="564"/>
      <c r="V138" s="564"/>
      <c r="W138" s="564"/>
      <c r="X138" s="564"/>
      <c r="Y138" s="564"/>
      <c r="Z138" s="564"/>
      <c r="AA138" s="564"/>
      <c r="AB138" s="564"/>
      <c r="AC138" s="564"/>
      <c r="AD138" s="564"/>
      <c r="AE138" s="564"/>
      <c r="AF138" s="564"/>
      <c r="AG138" s="564"/>
      <c r="AH138" s="564"/>
      <c r="AL138" s="564"/>
      <c r="AM138" s="564"/>
      <c r="AN138" s="564"/>
      <c r="AO138" s="564"/>
      <c r="AP138" s="564"/>
      <c r="AQ138" s="564"/>
      <c r="AR138" s="564"/>
      <c r="AS138" s="564"/>
    </row>
    <row r="139" spans="20:45" x14ac:dyDescent="0.25">
      <c r="T139" s="564"/>
      <c r="U139" s="564"/>
      <c r="V139" s="564"/>
      <c r="W139" s="564"/>
      <c r="X139" s="564"/>
      <c r="Y139" s="564"/>
      <c r="Z139" s="564"/>
      <c r="AA139" s="564"/>
      <c r="AB139" s="564"/>
      <c r="AC139" s="564"/>
      <c r="AD139" s="564"/>
      <c r="AE139" s="564"/>
      <c r="AF139" s="564"/>
      <c r="AG139" s="564"/>
      <c r="AH139" s="564"/>
      <c r="AL139" s="564"/>
      <c r="AM139" s="564"/>
      <c r="AN139" s="564"/>
      <c r="AO139" s="564"/>
      <c r="AP139" s="564"/>
      <c r="AQ139" s="564"/>
      <c r="AR139" s="564"/>
      <c r="AS139" s="564"/>
    </row>
    <row r="140" spans="20:45" x14ac:dyDescent="0.25">
      <c r="T140" s="564"/>
      <c r="U140" s="564"/>
      <c r="V140" s="564"/>
      <c r="W140" s="564"/>
      <c r="X140" s="564"/>
      <c r="Y140" s="564"/>
      <c r="Z140" s="564"/>
      <c r="AA140" s="564"/>
      <c r="AB140" s="564"/>
      <c r="AC140" s="564"/>
      <c r="AD140" s="564"/>
      <c r="AE140" s="564"/>
      <c r="AF140" s="564"/>
      <c r="AG140" s="564"/>
      <c r="AH140" s="564"/>
      <c r="AL140" s="564"/>
      <c r="AM140" s="564"/>
      <c r="AN140" s="564"/>
      <c r="AO140" s="564"/>
      <c r="AP140" s="564"/>
      <c r="AQ140" s="564"/>
      <c r="AR140" s="564"/>
      <c r="AS140" s="564"/>
    </row>
  </sheetData>
  <mergeCells count="1">
    <mergeCell ref="A4:C4"/>
  </mergeCells>
  <conditionalFormatting sqref="G50:I50 G34:I34 G36:I36 G22:I22 G24:I24 G26:I26 G28:I28 G30:I30 G32:I32 H21 G38:I38 G40:I40 G42:I42 G44:I44 G46:I46 G48:I48 H7 H9 H11 H13 H15 H17 H19">
    <cfRule type="expression" dxfId="464" priority="17" stopIfTrue="1">
      <formula>AND($E7&lt;9,$C7&gt;0)</formula>
    </cfRule>
  </conditionalFormatting>
  <conditionalFormatting sqref="I23 I43 K33 I31 K41 I51 I39 K49 I47 K10 M29 M45 I27 K25 I35 I8 I12 I16 I20 K18 M14">
    <cfRule type="expression" dxfId="463" priority="14" stopIfTrue="1">
      <formula>AND($O$1="CU",I8="Umpire")</formula>
    </cfRule>
    <cfRule type="expression" dxfId="462" priority="15" stopIfTrue="1">
      <formula>AND($O$1="CU",I8&lt;&gt;"Umpire",J8&lt;&gt;"")</formula>
    </cfRule>
    <cfRule type="expression" dxfId="461" priority="16" stopIfTrue="1">
      <formula>AND($O$1="CU",I8&lt;&gt;"Umpire")</formula>
    </cfRule>
  </conditionalFormatting>
  <conditionalFormatting sqref="E36 E30 E28 E26 E24 E22 E52 E50 E32 E48 E46 E44 E42 E40 E38 E34">
    <cfRule type="expression" dxfId="460" priority="13" stopIfTrue="1">
      <formula>AND($E22&lt;9,$C22&gt;0)</formula>
    </cfRule>
  </conditionalFormatting>
  <conditionalFormatting sqref="F38 F40 F42 F44 F46 F48 F50 F36 F22 F24 F26 F28 F30 F32 F34">
    <cfRule type="cellIs" dxfId="459" priority="11" stopIfTrue="1" operator="equal">
      <formula>"Bye"</formula>
    </cfRule>
    <cfRule type="expression" dxfId="458" priority="12" stopIfTrue="1">
      <formula>AND($E22&lt;9,$C22&gt;0)</formula>
    </cfRule>
  </conditionalFormatting>
  <conditionalFormatting sqref="M10 M18 O45 M41 M49 O14 O29 M25 M33 K8 K12 K16 K20 K39 K43 K47 K51 K23 K27 K31 K35">
    <cfRule type="expression" dxfId="457" priority="9" stopIfTrue="1">
      <formula>J8="as"</formula>
    </cfRule>
    <cfRule type="expression" dxfId="456" priority="10" stopIfTrue="1">
      <formula>J8="bs"</formula>
    </cfRule>
  </conditionalFormatting>
  <conditionalFormatting sqref="B40 B42 B44 B46 B48 B50 B52 B24 B26 B28 B30 B32 B34 B36 B38 B22">
    <cfRule type="cellIs" dxfId="455" priority="7" stopIfTrue="1" operator="equal">
      <formula>"QA"</formula>
    </cfRule>
    <cfRule type="cellIs" dxfId="454" priority="8" stopIfTrue="1" operator="equal">
      <formula>"DA"</formula>
    </cfRule>
  </conditionalFormatting>
  <conditionalFormatting sqref="R62 J8 J12 J16 J20 N14 L10 L18">
    <cfRule type="expression" dxfId="453" priority="6" stopIfTrue="1">
      <formula>$O$1="CU"</formula>
    </cfRule>
  </conditionalFormatting>
  <conditionalFormatting sqref="E21 E7">
    <cfRule type="expression" dxfId="452" priority="5" stopIfTrue="1">
      <formula>$E7&lt;5</formula>
    </cfRule>
  </conditionalFormatting>
  <conditionalFormatting sqref="F19 F21 F9 F17 F15 F13 F11 F7">
    <cfRule type="cellIs" dxfId="451" priority="4" stopIfTrue="1" operator="equal">
      <formula>"Bye"</formula>
    </cfRule>
  </conditionalFormatting>
  <conditionalFormatting sqref="O16">
    <cfRule type="expression" dxfId="450" priority="1" stopIfTrue="1">
      <formula>AND($O$1="CU",O16="Umpire")</formula>
    </cfRule>
    <cfRule type="expression" dxfId="449" priority="2" stopIfTrue="1">
      <formula>AND($O$1="CU",O16&lt;&gt;"Umpire",P16&lt;&gt;"")</formula>
    </cfRule>
    <cfRule type="expression" dxfId="448" priority="3" stopIfTrue="1">
      <formula>AND($O$1="CU",O16&lt;&gt;"Umpire")</formula>
    </cfRule>
  </conditionalFormatting>
  <dataValidations count="1">
    <dataValidation type="list" allowBlank="1" showInputMessage="1" sqref="I23 I39 I27 I35 I43 I31 I51 I47 K49 K41 M45 K33 K25 M29 I16 K18 K10 I20 I12 I8 M14 O16" xr:uid="{E7A054AB-315A-4944-BF4C-71D2AF0E302E}">
      <formula1>$U$7:$U$16</formula1>
    </dataValidation>
  </dataValidations>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89153"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689154"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AA8AF-6E25-4824-AA24-C4AE59A1BAB7}">
  <sheetPr codeName="Sheet144">
    <tabColor indexed="11"/>
    <pageSetUpPr fitToPage="1"/>
  </sheetPr>
  <dimension ref="A1:AO57"/>
  <sheetViews>
    <sheetView showGridLines="0" showZeros="0" workbookViewId="0">
      <selection activeCell="E7" sqref="E7"/>
    </sheetView>
  </sheetViews>
  <sheetFormatPr defaultRowHeight="13.2" x14ac:dyDescent="0.25"/>
  <cols>
    <col min="1" max="2" width="3.33203125" customWidth="1"/>
    <col min="3" max="4" width="4.6640625" customWidth="1"/>
    <col min="5" max="5" width="4.33203125" customWidth="1"/>
    <col min="6" max="6" width="12.6640625" customWidth="1"/>
    <col min="7" max="7" width="2.6640625" customWidth="1"/>
    <col min="8" max="8" width="7.6640625" customWidth="1"/>
    <col min="9" max="9" width="5.88671875" customWidth="1"/>
    <col min="10" max="10" width="1.6640625" style="134" customWidth="1"/>
    <col min="11" max="11" width="10.6640625" customWidth="1"/>
    <col min="12" max="12" width="1.6640625" style="134" customWidth="1"/>
    <col min="13" max="13" width="10.6640625" customWidth="1"/>
    <col min="14" max="14" width="1.6640625" style="135" customWidth="1"/>
    <col min="15" max="15" width="10.6640625" customWidth="1"/>
    <col min="16" max="16" width="1.6640625" style="134" customWidth="1"/>
    <col min="17" max="17" width="10.6640625" customWidth="1"/>
    <col min="18" max="18" width="1.6640625" style="135" customWidth="1"/>
    <col min="19" max="19" width="9.109375" hidden="1" customWidth="1"/>
    <col min="20" max="20" width="8.6640625" customWidth="1"/>
    <col min="21" max="21" width="9.109375" hidden="1" customWidth="1"/>
    <col min="25" max="34" width="9.109375" hidden="1" customWidth="1"/>
    <col min="35" max="37" width="9.109375" style="660" customWidth="1"/>
  </cols>
  <sheetData>
    <row r="1" spans="1:37" s="136" customFormat="1" ht="21.75" customHeight="1" x14ac:dyDescent="0.25">
      <c r="A1" s="93" t="str">
        <f>Altalanos!$A$6</f>
        <v xml:space="preserve">Diákolimpia Tolna megye - Paks </v>
      </c>
      <c r="B1" s="93"/>
      <c r="C1" s="139"/>
      <c r="D1" s="139"/>
      <c r="E1" s="139"/>
      <c r="F1" s="139"/>
      <c r="G1" s="139"/>
      <c r="H1" s="93"/>
      <c r="I1" s="381"/>
      <c r="J1" s="140"/>
      <c r="K1" s="443" t="s">
        <v>123</v>
      </c>
      <c r="L1" s="120"/>
      <c r="M1" s="94"/>
      <c r="N1" s="140"/>
      <c r="O1" s="140" t="s">
        <v>3</v>
      </c>
      <c r="P1" s="140"/>
      <c r="Q1" s="139"/>
      <c r="R1" s="140"/>
      <c r="Y1" s="565"/>
      <c r="Z1" s="565"/>
      <c r="AA1" s="565"/>
      <c r="AB1" s="674" t="e">
        <f>IF($Y$5=1,CONCATENATE(VLOOKUP($Y$3,$AA$2:$AH$14,2)),CONCATENATE(VLOOKUP($Y$3,$AA$16:$AH$25,2)))</f>
        <v>#N/A</v>
      </c>
      <c r="AC1" s="674" t="e">
        <f>IF($Y$5=1,CONCATENATE(VLOOKUP($Y$3,$AA$2:$AH$14,3)),CONCATENATE(VLOOKUP($Y$3,$AA$16:$AH$25,3)))</f>
        <v>#N/A</v>
      </c>
      <c r="AD1" s="674" t="e">
        <f>IF($Y$5=1,CONCATENATE(VLOOKUP($Y$3,$AA$2:$AH$14,4)),CONCATENATE(VLOOKUP($Y$3,$AA$16:$AH$25,4)))</f>
        <v>#N/A</v>
      </c>
      <c r="AE1" s="674" t="e">
        <f>IF($Y$5=1,CONCATENATE(VLOOKUP($Y$3,$AA$2:$AH$14,5)),CONCATENATE(VLOOKUP($Y$3,$AA$16:$AH$25,5)))</f>
        <v>#N/A</v>
      </c>
      <c r="AF1" s="674" t="e">
        <f>IF($Y$5=1,CONCATENATE(VLOOKUP($Y$3,$AA$2:$AH$14,6)),CONCATENATE(VLOOKUP($Y$3,$AA$16:$AH$25,6)))</f>
        <v>#N/A</v>
      </c>
      <c r="AG1" s="674" t="e">
        <f>IF($Y$5=1,CONCATENATE(VLOOKUP($Y$3,$AA$2:$AH$14,7)),CONCATENATE(VLOOKUP($Y$3,$AA$16:$AH$25,7)))</f>
        <v>#N/A</v>
      </c>
      <c r="AH1" s="674" t="e">
        <f>IF($Y$5=1,CONCATENATE(VLOOKUP($Y$3,$AA$2:$AH$14,8)),CONCATENATE(VLOOKUP($Y$3,$AA$16:$AH$25,8)))</f>
        <v>#N/A</v>
      </c>
      <c r="AI1" s="682"/>
      <c r="AJ1" s="682"/>
      <c r="AK1" s="682"/>
    </row>
    <row r="2" spans="1:37" s="108" customFormat="1" x14ac:dyDescent="0.25">
      <c r="A2" s="478" t="s">
        <v>122</v>
      </c>
      <c r="B2" s="96"/>
      <c r="C2" s="96"/>
      <c r="D2" s="96"/>
      <c r="E2" s="469">
        <f>Altalanos!$C$8</f>
        <v>0</v>
      </c>
      <c r="F2" s="96"/>
      <c r="G2" s="141"/>
      <c r="H2" s="110"/>
      <c r="I2" s="110"/>
      <c r="J2" s="142"/>
      <c r="K2" s="120"/>
      <c r="L2" s="120"/>
      <c r="M2" s="120"/>
      <c r="N2" s="142"/>
      <c r="O2" s="110"/>
      <c r="P2" s="142"/>
      <c r="Q2" s="110"/>
      <c r="R2" s="142"/>
      <c r="Y2" s="662"/>
      <c r="Z2" s="661"/>
      <c r="AA2" s="686" t="s">
        <v>164</v>
      </c>
      <c r="AB2" s="687">
        <v>300</v>
      </c>
      <c r="AC2" s="687">
        <v>250</v>
      </c>
      <c r="AD2" s="687">
        <v>200</v>
      </c>
      <c r="AE2" s="687">
        <v>150</v>
      </c>
      <c r="AF2" s="687">
        <v>120</v>
      </c>
      <c r="AG2" s="687">
        <v>90</v>
      </c>
      <c r="AH2" s="687">
        <v>40</v>
      </c>
      <c r="AI2" s="660"/>
      <c r="AJ2" s="660"/>
      <c r="AK2" s="660"/>
    </row>
    <row r="3" spans="1:37" s="19" customFormat="1" ht="11.25" customHeight="1" x14ac:dyDescent="0.25">
      <c r="A3" s="55" t="s">
        <v>82</v>
      </c>
      <c r="B3" s="55"/>
      <c r="C3" s="55"/>
      <c r="D3" s="55"/>
      <c r="E3" s="55"/>
      <c r="F3" s="55"/>
      <c r="G3" s="55" t="s">
        <v>79</v>
      </c>
      <c r="H3" s="55"/>
      <c r="I3" s="55"/>
      <c r="J3" s="144"/>
      <c r="K3" s="55" t="s">
        <v>87</v>
      </c>
      <c r="L3" s="144"/>
      <c r="M3" s="55"/>
      <c r="N3" s="144"/>
      <c r="O3" s="55"/>
      <c r="P3" s="144"/>
      <c r="Q3" s="55"/>
      <c r="R3" s="56" t="s">
        <v>88</v>
      </c>
      <c r="Y3" s="661" t="str">
        <f>IF(K4="OB","A",IF(K4="IX","W",IF(K4="","",K4)))</f>
        <v/>
      </c>
      <c r="Z3" s="661"/>
      <c r="AA3" s="686" t="s">
        <v>165</v>
      </c>
      <c r="AB3" s="687">
        <v>280</v>
      </c>
      <c r="AC3" s="687">
        <v>230</v>
      </c>
      <c r="AD3" s="687">
        <v>180</v>
      </c>
      <c r="AE3" s="687">
        <v>140</v>
      </c>
      <c r="AF3" s="687">
        <v>80</v>
      </c>
      <c r="AG3" s="687">
        <v>0</v>
      </c>
      <c r="AH3" s="687">
        <v>0</v>
      </c>
      <c r="AI3" s="660"/>
      <c r="AJ3" s="660"/>
      <c r="AK3" s="660"/>
    </row>
    <row r="4" spans="1:37" s="31" customFormat="1" ht="11.25" customHeight="1" thickBot="1" x14ac:dyDescent="0.3">
      <c r="A4" s="821" t="str">
        <f>Altalanos!$A$10</f>
        <v>2025.04.28-29</v>
      </c>
      <c r="B4" s="821"/>
      <c r="C4" s="821"/>
      <c r="D4" s="437"/>
      <c r="E4" s="146"/>
      <c r="F4" s="146"/>
      <c r="G4" s="146" t="str">
        <f>Altalanos!$C$10</f>
        <v>Paks</v>
      </c>
      <c r="H4" s="100"/>
      <c r="I4" s="146"/>
      <c r="J4" s="147"/>
      <c r="K4" s="148"/>
      <c r="L4" s="147"/>
      <c r="M4" s="149"/>
      <c r="N4" s="147"/>
      <c r="O4" s="146"/>
      <c r="P4" s="147"/>
      <c r="Q4" s="146"/>
      <c r="R4" s="89" t="str">
        <f>Altalanos!$E$10</f>
        <v>Lakatosné Klopcsik Diana</v>
      </c>
      <c r="Y4" s="661"/>
      <c r="Z4" s="661"/>
      <c r="AA4" s="686" t="s">
        <v>194</v>
      </c>
      <c r="AB4" s="687">
        <v>250</v>
      </c>
      <c r="AC4" s="687">
        <v>200</v>
      </c>
      <c r="AD4" s="687">
        <v>150</v>
      </c>
      <c r="AE4" s="687">
        <v>120</v>
      </c>
      <c r="AF4" s="687">
        <v>90</v>
      </c>
      <c r="AG4" s="687">
        <v>60</v>
      </c>
      <c r="AH4" s="687">
        <v>25</v>
      </c>
      <c r="AI4" s="660"/>
      <c r="AJ4" s="660"/>
      <c r="AK4" s="660"/>
    </row>
    <row r="5" spans="1:37" s="19" customFormat="1" x14ac:dyDescent="0.25">
      <c r="A5" s="150"/>
      <c r="B5" s="151" t="s">
        <v>4</v>
      </c>
      <c r="C5" s="464" t="s">
        <v>105</v>
      </c>
      <c r="D5" s="151" t="s">
        <v>104</v>
      </c>
      <c r="E5" s="151" t="s">
        <v>101</v>
      </c>
      <c r="F5" s="152" t="s">
        <v>85</v>
      </c>
      <c r="G5" s="152" t="s">
        <v>86</v>
      </c>
      <c r="H5" s="152"/>
      <c r="I5" s="152" t="s">
        <v>90</v>
      </c>
      <c r="J5" s="152"/>
      <c r="K5" s="151" t="s">
        <v>102</v>
      </c>
      <c r="L5" s="153"/>
      <c r="M5" s="151" t="s">
        <v>130</v>
      </c>
      <c r="N5" s="153"/>
      <c r="O5" s="151" t="s">
        <v>129</v>
      </c>
      <c r="P5" s="153"/>
      <c r="Q5" s="151" t="s">
        <v>128</v>
      </c>
      <c r="R5" s="154"/>
      <c r="Y5" s="661">
        <f>IF(OR(Altalanos!$A$8="F1",Altalanos!$A$8="F2",Altalanos!$A$8="N1",Altalanos!$A$8="N2"),1,2)</f>
        <v>2</v>
      </c>
      <c r="Z5" s="661"/>
      <c r="AA5" s="686" t="s">
        <v>195</v>
      </c>
      <c r="AB5" s="687">
        <v>200</v>
      </c>
      <c r="AC5" s="687">
        <v>150</v>
      </c>
      <c r="AD5" s="687">
        <v>120</v>
      </c>
      <c r="AE5" s="687">
        <v>90</v>
      </c>
      <c r="AF5" s="687">
        <v>60</v>
      </c>
      <c r="AG5" s="687">
        <v>40</v>
      </c>
      <c r="AH5" s="687">
        <v>15</v>
      </c>
      <c r="AI5" s="660"/>
      <c r="AJ5" s="660"/>
      <c r="AK5" s="660"/>
    </row>
    <row r="6" spans="1:37" s="19" customFormat="1" ht="11.1" customHeight="1" thickBot="1" x14ac:dyDescent="0.3">
      <c r="A6" s="155"/>
      <c r="B6" s="667"/>
      <c r="C6" s="667"/>
      <c r="D6" s="667"/>
      <c r="E6" s="667"/>
      <c r="F6" s="666" t="str">
        <f>IF(Y3="","",CONCATENATE(AH1," / ",VLOOKUP(Y3,AB1:AH1,5)," pont"))</f>
        <v/>
      </c>
      <c r="G6" s="668"/>
      <c r="H6" s="669"/>
      <c r="I6" s="668"/>
      <c r="J6" s="670"/>
      <c r="K6" s="667" t="str">
        <f>IF(Y3="","",CONCATENATE(VLOOKUP(Y3,AB1:AH1,4)," pont"))</f>
        <v/>
      </c>
      <c r="L6" s="670"/>
      <c r="M6" s="667" t="str">
        <f>IF(Y3="","",CONCATENATE(VLOOKUP(Y3,AB1:AH1,3)," pont"))</f>
        <v/>
      </c>
      <c r="N6" s="670"/>
      <c r="O6" s="667" t="str">
        <f>IF(Y3="","",CONCATENATE(VLOOKUP(Y3,AB1:AH1,2)," pont"))</f>
        <v/>
      </c>
      <c r="P6" s="670"/>
      <c r="Q6" s="667" t="str">
        <f>IF(Y3="","",CONCATENATE(VLOOKUP(Y3,AB1:AH1,1)," pont"))</f>
        <v/>
      </c>
      <c r="R6" s="671"/>
      <c r="Y6" s="661"/>
      <c r="Z6" s="661"/>
      <c r="AA6" s="686" t="s">
        <v>196</v>
      </c>
      <c r="AB6" s="687">
        <v>150</v>
      </c>
      <c r="AC6" s="687">
        <v>120</v>
      </c>
      <c r="AD6" s="687">
        <v>90</v>
      </c>
      <c r="AE6" s="687">
        <v>60</v>
      </c>
      <c r="AF6" s="687">
        <v>40</v>
      </c>
      <c r="AG6" s="687">
        <v>25</v>
      </c>
      <c r="AH6" s="687">
        <v>10</v>
      </c>
      <c r="AI6" s="660"/>
      <c r="AJ6" s="660"/>
      <c r="AK6" s="660"/>
    </row>
    <row r="7" spans="1:37" s="38" customFormat="1" ht="12.9" customHeight="1" x14ac:dyDescent="0.25">
      <c r="A7" s="162">
        <v>1</v>
      </c>
      <c r="B7" s="395" t="str">
        <f>IF($E7="","",VLOOKUP($E7,#REF!,14))</f>
        <v/>
      </c>
      <c r="C7" s="451" t="str">
        <f>IF($E7="","",VLOOKUP($E7,#REF!,15))</f>
        <v/>
      </c>
      <c r="D7" s="451" t="str">
        <f>IF($E7="","",VLOOKUP($E7,#REF!,5))</f>
        <v/>
      </c>
      <c r="E7" s="164"/>
      <c r="F7" s="165" t="str">
        <f>UPPER(IF($E7="","",VLOOKUP($E7,#REF!,2)))</f>
        <v/>
      </c>
      <c r="G7" s="165" t="str">
        <f>IF($E7="","",VLOOKUP($E7,#REF!,3))</f>
        <v/>
      </c>
      <c r="H7" s="165"/>
      <c r="I7" s="165" t="str">
        <f>IF($E7="","",VLOOKUP($E7,#REF!,4))</f>
        <v/>
      </c>
      <c r="J7" s="167"/>
      <c r="K7" s="166"/>
      <c r="L7" s="166"/>
      <c r="M7" s="166"/>
      <c r="N7" s="166"/>
      <c r="O7" s="169"/>
      <c r="P7" s="171"/>
      <c r="Q7" s="172"/>
      <c r="R7" s="173"/>
      <c r="S7" s="174"/>
      <c r="U7" s="175" t="str">
        <f>Birók!P21</f>
        <v>Bíró</v>
      </c>
      <c r="Y7" s="661"/>
      <c r="Z7" s="661"/>
      <c r="AA7" s="686" t="s">
        <v>197</v>
      </c>
      <c r="AB7" s="687">
        <v>120</v>
      </c>
      <c r="AC7" s="687">
        <v>90</v>
      </c>
      <c r="AD7" s="687">
        <v>60</v>
      </c>
      <c r="AE7" s="687">
        <v>40</v>
      </c>
      <c r="AF7" s="687">
        <v>25</v>
      </c>
      <c r="AG7" s="687">
        <v>10</v>
      </c>
      <c r="AH7" s="687">
        <v>5</v>
      </c>
      <c r="AI7" s="660"/>
      <c r="AJ7" s="660"/>
      <c r="AK7" s="660"/>
    </row>
    <row r="8" spans="1:37" s="38" customFormat="1" ht="12.9" customHeight="1" x14ac:dyDescent="0.25">
      <c r="A8" s="176"/>
      <c r="B8" s="465"/>
      <c r="C8" s="461"/>
      <c r="D8" s="461"/>
      <c r="E8" s="177"/>
      <c r="F8" s="178"/>
      <c r="G8" s="178"/>
      <c r="H8" s="179"/>
      <c r="I8" s="734" t="s">
        <v>0</v>
      </c>
      <c r="J8" s="181"/>
      <c r="K8" s="182" t="str">
        <f>UPPER(IF(OR(J8="a",J8="as"),F7,IF(OR(J8="b",J8="bs"),F9,)))</f>
        <v/>
      </c>
      <c r="L8" s="182"/>
      <c r="M8" s="166"/>
      <c r="N8" s="166"/>
      <c r="O8" s="169"/>
      <c r="P8" s="171"/>
      <c r="Q8" s="172"/>
      <c r="R8" s="173"/>
      <c r="S8" s="174"/>
      <c r="U8" s="183" t="str">
        <f>Birók!P22</f>
        <v xml:space="preserve">T Lisztmajer </v>
      </c>
      <c r="Y8" s="661"/>
      <c r="Z8" s="661"/>
      <c r="AA8" s="686" t="s">
        <v>198</v>
      </c>
      <c r="AB8" s="687">
        <v>90</v>
      </c>
      <c r="AC8" s="687">
        <v>60</v>
      </c>
      <c r="AD8" s="687">
        <v>40</v>
      </c>
      <c r="AE8" s="687">
        <v>25</v>
      </c>
      <c r="AF8" s="687">
        <v>10</v>
      </c>
      <c r="AG8" s="687">
        <v>5</v>
      </c>
      <c r="AH8" s="687">
        <v>2</v>
      </c>
      <c r="AI8" s="660"/>
      <c r="AJ8" s="660"/>
      <c r="AK8" s="660"/>
    </row>
    <row r="9" spans="1:37" s="38" customFormat="1" ht="12.9" customHeight="1" x14ac:dyDescent="0.25">
      <c r="A9" s="176">
        <v>2</v>
      </c>
      <c r="B9" s="395" t="str">
        <f>IF($E9="","",VLOOKUP($E9,#REF!,14))</f>
        <v/>
      </c>
      <c r="C9" s="451" t="str">
        <f>IF($E9="","",VLOOKUP($E9,#REF!,15))</f>
        <v/>
      </c>
      <c r="D9" s="451" t="str">
        <f>IF($E9="","",VLOOKUP($E9,#REF!,5))</f>
        <v/>
      </c>
      <c r="E9" s="164"/>
      <c r="F9" s="184" t="str">
        <f>UPPER(IF($E9="","",VLOOKUP($E9,#REF!,2)))</f>
        <v/>
      </c>
      <c r="G9" s="184" t="str">
        <f>IF($E9="","",VLOOKUP($E9,#REF!,3))</f>
        <v/>
      </c>
      <c r="H9" s="184"/>
      <c r="I9" s="165" t="str">
        <f>IF($E9="","",VLOOKUP($E9,#REF!,4))</f>
        <v/>
      </c>
      <c r="J9" s="185"/>
      <c r="K9" s="166"/>
      <c r="L9" s="186"/>
      <c r="M9" s="166"/>
      <c r="N9" s="166"/>
      <c r="O9" s="169"/>
      <c r="P9" s="171"/>
      <c r="Q9" s="172"/>
      <c r="R9" s="173"/>
      <c r="S9" s="174"/>
      <c r="U9" s="183" t="str">
        <f>Birók!P23</f>
        <v xml:space="preserve">P Lisztmajer </v>
      </c>
      <c r="Y9" s="661"/>
      <c r="Z9" s="661"/>
      <c r="AA9" s="686" t="s">
        <v>199</v>
      </c>
      <c r="AB9" s="687">
        <v>60</v>
      </c>
      <c r="AC9" s="687">
        <v>40</v>
      </c>
      <c r="AD9" s="687">
        <v>25</v>
      </c>
      <c r="AE9" s="687">
        <v>10</v>
      </c>
      <c r="AF9" s="687">
        <v>5</v>
      </c>
      <c r="AG9" s="687">
        <v>2</v>
      </c>
      <c r="AH9" s="687">
        <v>1</v>
      </c>
      <c r="AI9" s="660"/>
      <c r="AJ9" s="660"/>
      <c r="AK9" s="660"/>
    </row>
    <row r="10" spans="1:37" s="38" customFormat="1" ht="12.9" customHeight="1" x14ac:dyDescent="0.25">
      <c r="A10" s="176"/>
      <c r="B10" s="465"/>
      <c r="C10" s="461"/>
      <c r="D10" s="461"/>
      <c r="E10" s="187"/>
      <c r="F10" s="178"/>
      <c r="G10" s="178"/>
      <c r="H10" s="179"/>
      <c r="I10" s="166"/>
      <c r="J10" s="188"/>
      <c r="K10" s="180" t="s">
        <v>0</v>
      </c>
      <c r="L10" s="189"/>
      <c r="M10" s="182" t="str">
        <f>UPPER(IF(OR(L10="a",L10="as"),K8,IF(OR(L10="b",L10="bs"),K12,)))</f>
        <v/>
      </c>
      <c r="N10" s="190"/>
      <c r="O10" s="191"/>
      <c r="P10" s="191"/>
      <c r="Q10" s="172"/>
      <c r="R10" s="173"/>
      <c r="S10" s="174"/>
      <c r="U10" s="183" t="str">
        <f>Birók!P24</f>
        <v xml:space="preserve">N Németh </v>
      </c>
      <c r="Y10" s="661"/>
      <c r="Z10" s="661"/>
      <c r="AA10" s="686" t="s">
        <v>200</v>
      </c>
      <c r="AB10" s="687">
        <v>40</v>
      </c>
      <c r="AC10" s="687">
        <v>25</v>
      </c>
      <c r="AD10" s="687">
        <v>15</v>
      </c>
      <c r="AE10" s="687">
        <v>7</v>
      </c>
      <c r="AF10" s="687">
        <v>4</v>
      </c>
      <c r="AG10" s="687">
        <v>1</v>
      </c>
      <c r="AH10" s="687">
        <v>0</v>
      </c>
      <c r="AI10" s="660"/>
      <c r="AJ10" s="660"/>
      <c r="AK10" s="660"/>
    </row>
    <row r="11" spans="1:37" s="38" customFormat="1" ht="12.9" customHeight="1" x14ac:dyDescent="0.25">
      <c r="A11" s="176">
        <v>3</v>
      </c>
      <c r="B11" s="395" t="str">
        <f>IF($E11="","",VLOOKUP($E11,#REF!,14))</f>
        <v/>
      </c>
      <c r="C11" s="451" t="str">
        <f>IF($E11="","",VLOOKUP($E11,#REF!,15))</f>
        <v/>
      </c>
      <c r="D11" s="451" t="str">
        <f>IF($E11="","",VLOOKUP($E11,#REF!,5))</f>
        <v/>
      </c>
      <c r="E11" s="164"/>
      <c r="F11" s="184" t="str">
        <f>UPPER(IF($E11="","",VLOOKUP($E11,#REF!,2)))</f>
        <v/>
      </c>
      <c r="G11" s="184" t="str">
        <f>IF($E11="","",VLOOKUP($E11,#REF!,3))</f>
        <v/>
      </c>
      <c r="H11" s="184"/>
      <c r="I11" s="184" t="str">
        <f>IF($E11="","",VLOOKUP($E11,#REF!,4))</f>
        <v/>
      </c>
      <c r="J11" s="167"/>
      <c r="K11" s="166"/>
      <c r="L11" s="192"/>
      <c r="M11" s="166"/>
      <c r="N11" s="193"/>
      <c r="O11" s="191"/>
      <c r="P11" s="191"/>
      <c r="Q11" s="172"/>
      <c r="R11" s="173"/>
      <c r="S11" s="174"/>
      <c r="U11" s="183" t="str">
        <f>Birók!P25</f>
        <v xml:space="preserve">D Gerzsei </v>
      </c>
      <c r="Y11" s="661"/>
      <c r="Z11" s="661"/>
      <c r="AA11" s="686" t="s">
        <v>201</v>
      </c>
      <c r="AB11" s="687">
        <v>25</v>
      </c>
      <c r="AC11" s="687">
        <v>15</v>
      </c>
      <c r="AD11" s="687">
        <v>10</v>
      </c>
      <c r="AE11" s="687">
        <v>6</v>
      </c>
      <c r="AF11" s="687">
        <v>3</v>
      </c>
      <c r="AG11" s="687">
        <v>1</v>
      </c>
      <c r="AH11" s="687">
        <v>0</v>
      </c>
      <c r="AI11" s="660"/>
      <c r="AJ11" s="660"/>
      <c r="AK11" s="660"/>
    </row>
    <row r="12" spans="1:37" s="38" customFormat="1" ht="12.9" customHeight="1" x14ac:dyDescent="0.25">
      <c r="A12" s="176"/>
      <c r="B12" s="465"/>
      <c r="C12" s="461"/>
      <c r="D12" s="461"/>
      <c r="E12" s="187"/>
      <c r="F12" s="178"/>
      <c r="G12" s="178"/>
      <c r="H12" s="179"/>
      <c r="I12" s="734" t="s">
        <v>0</v>
      </c>
      <c r="J12" s="181"/>
      <c r="K12" s="182" t="str">
        <f>UPPER(IF(OR(J12="a",J12="as"),F11,IF(OR(J12="b",J12="bs"),F13,)))</f>
        <v/>
      </c>
      <c r="L12" s="194"/>
      <c r="M12" s="166"/>
      <c r="N12" s="193"/>
      <c r="O12" s="191"/>
      <c r="P12" s="191"/>
      <c r="Q12" s="172"/>
      <c r="R12" s="173"/>
      <c r="S12" s="174"/>
      <c r="U12" s="183" t="str">
        <f>Birók!P26</f>
        <v>G Rosta</v>
      </c>
      <c r="Y12" s="661"/>
      <c r="Z12" s="661"/>
      <c r="AA12" s="686" t="s">
        <v>206</v>
      </c>
      <c r="AB12" s="687">
        <v>15</v>
      </c>
      <c r="AC12" s="687">
        <v>10</v>
      </c>
      <c r="AD12" s="687">
        <v>6</v>
      </c>
      <c r="AE12" s="687">
        <v>3</v>
      </c>
      <c r="AF12" s="687">
        <v>1</v>
      </c>
      <c r="AG12" s="687">
        <v>0</v>
      </c>
      <c r="AH12" s="687">
        <v>0</v>
      </c>
      <c r="AI12" s="660"/>
      <c r="AJ12" s="660"/>
      <c r="AK12" s="660"/>
    </row>
    <row r="13" spans="1:37" s="38" customFormat="1" ht="12.9" customHeight="1" x14ac:dyDescent="0.25">
      <c r="A13" s="176">
        <v>4</v>
      </c>
      <c r="B13" s="395" t="str">
        <f>IF($E13="","",VLOOKUP($E13,#REF!,14))</f>
        <v/>
      </c>
      <c r="C13" s="451" t="str">
        <f>IF($E13="","",VLOOKUP($E13,#REF!,15))</f>
        <v/>
      </c>
      <c r="D13" s="451" t="str">
        <f>IF($E13="","",VLOOKUP($E13,#REF!,5))</f>
        <v/>
      </c>
      <c r="E13" s="164"/>
      <c r="F13" s="184" t="str">
        <f>UPPER(IF($E13="","",VLOOKUP($E13,#REF!,2)))</f>
        <v/>
      </c>
      <c r="G13" s="184" t="str">
        <f>IF($E13="","",VLOOKUP($E13,#REF!,3))</f>
        <v/>
      </c>
      <c r="H13" s="184"/>
      <c r="I13" s="184" t="str">
        <f>IF($E13="","",VLOOKUP($E13,#REF!,4))</f>
        <v/>
      </c>
      <c r="J13" s="195"/>
      <c r="K13" s="166"/>
      <c r="L13" s="166"/>
      <c r="M13" s="166"/>
      <c r="N13" s="193"/>
      <c r="O13" s="191"/>
      <c r="P13" s="191"/>
      <c r="Q13" s="172"/>
      <c r="R13" s="173"/>
      <c r="S13" s="174"/>
      <c r="U13" s="183" t="str">
        <f>Birók!P27</f>
        <v>A Korpácsi</v>
      </c>
      <c r="Y13" s="661"/>
      <c r="Z13" s="661"/>
      <c r="AA13" s="686" t="s">
        <v>202</v>
      </c>
      <c r="AB13" s="687">
        <v>10</v>
      </c>
      <c r="AC13" s="687">
        <v>6</v>
      </c>
      <c r="AD13" s="687">
        <v>3</v>
      </c>
      <c r="AE13" s="687">
        <v>1</v>
      </c>
      <c r="AF13" s="687">
        <v>0</v>
      </c>
      <c r="AG13" s="687">
        <v>0</v>
      </c>
      <c r="AH13" s="687">
        <v>0</v>
      </c>
      <c r="AI13" s="660"/>
      <c r="AJ13" s="660"/>
      <c r="AK13" s="660"/>
    </row>
    <row r="14" spans="1:37" s="38" customFormat="1" ht="12.9" customHeight="1" x14ac:dyDescent="0.25">
      <c r="A14" s="176"/>
      <c r="B14" s="465"/>
      <c r="C14" s="461"/>
      <c r="D14" s="461"/>
      <c r="E14" s="187"/>
      <c r="F14" s="166"/>
      <c r="G14" s="166"/>
      <c r="H14" s="70"/>
      <c r="I14" s="196"/>
      <c r="J14" s="188"/>
      <c r="K14" s="166"/>
      <c r="L14" s="166"/>
      <c r="M14" s="180" t="s">
        <v>0</v>
      </c>
      <c r="N14" s="189"/>
      <c r="O14" s="182" t="str">
        <f>UPPER(IF(OR(N14="a",N14="as"),M10,IF(OR(N14="b",N14="bs"),M18,)))</f>
        <v/>
      </c>
      <c r="P14" s="190"/>
      <c r="Q14" s="172"/>
      <c r="R14" s="173"/>
      <c r="S14" s="174"/>
      <c r="U14" s="183" t="str">
        <f>Birók!P28</f>
        <v xml:space="preserve">L Gáspár </v>
      </c>
      <c r="Y14" s="661"/>
      <c r="Z14" s="661"/>
      <c r="AA14" s="686" t="s">
        <v>203</v>
      </c>
      <c r="AB14" s="687">
        <v>3</v>
      </c>
      <c r="AC14" s="687">
        <v>2</v>
      </c>
      <c r="AD14" s="687">
        <v>1</v>
      </c>
      <c r="AE14" s="687">
        <v>0</v>
      </c>
      <c r="AF14" s="687">
        <v>0</v>
      </c>
      <c r="AG14" s="687">
        <v>0</v>
      </c>
      <c r="AH14" s="687">
        <v>0</v>
      </c>
      <c r="AI14" s="660"/>
      <c r="AJ14" s="660"/>
      <c r="AK14" s="660"/>
    </row>
    <row r="15" spans="1:37" s="38" customFormat="1" ht="12.9" customHeight="1" x14ac:dyDescent="0.25">
      <c r="A15" s="162">
        <v>5</v>
      </c>
      <c r="B15" s="395" t="str">
        <f>IF($E15="","",VLOOKUP($E15,#REF!,14))</f>
        <v/>
      </c>
      <c r="C15" s="451" t="str">
        <f>IF($E15="","",VLOOKUP($E15,#REF!,15))</f>
        <v/>
      </c>
      <c r="D15" s="451" t="str">
        <f>IF($E15="","",VLOOKUP($E15,#REF!,5))</f>
        <v/>
      </c>
      <c r="E15" s="164"/>
      <c r="F15" s="165" t="str">
        <f>UPPER(IF($E15="","",VLOOKUP($E15,#REF!,2)))</f>
        <v/>
      </c>
      <c r="G15" s="165" t="str">
        <f>IF($E15="","",VLOOKUP($E15,#REF!,3))</f>
        <v/>
      </c>
      <c r="H15" s="165"/>
      <c r="I15" s="165" t="str">
        <f>IF($E15="","",VLOOKUP($E15,#REF!,4))</f>
        <v/>
      </c>
      <c r="J15" s="197"/>
      <c r="K15" s="166"/>
      <c r="L15" s="166"/>
      <c r="M15" s="166"/>
      <c r="N15" s="193"/>
      <c r="O15" s="166"/>
      <c r="P15" s="193"/>
      <c r="Q15" s="172"/>
      <c r="R15" s="173"/>
      <c r="S15" s="174"/>
      <c r="U15" s="183" t="str">
        <f>Birók!P29</f>
        <v xml:space="preserve"> </v>
      </c>
      <c r="Y15" s="661"/>
      <c r="Z15" s="661"/>
      <c r="AA15" s="686"/>
      <c r="AB15" s="686"/>
      <c r="AC15" s="686"/>
      <c r="AD15" s="686"/>
      <c r="AE15" s="686"/>
      <c r="AF15" s="686"/>
      <c r="AG15" s="686"/>
      <c r="AH15" s="686"/>
      <c r="AI15" s="660"/>
      <c r="AJ15" s="660"/>
      <c r="AK15" s="660"/>
    </row>
    <row r="16" spans="1:37" s="38" customFormat="1" ht="12.9" customHeight="1" thickBot="1" x14ac:dyDescent="0.3">
      <c r="A16" s="176"/>
      <c r="B16" s="465"/>
      <c r="C16" s="461"/>
      <c r="D16" s="461"/>
      <c r="E16" s="187"/>
      <c r="F16" s="178"/>
      <c r="G16" s="178"/>
      <c r="H16" s="179"/>
      <c r="I16" s="734" t="s">
        <v>0</v>
      </c>
      <c r="J16" s="181"/>
      <c r="K16" s="182" t="str">
        <f>UPPER(IF(OR(J16="a",J16="as"),F15,IF(OR(J16="b",J16="bs"),F17,)))</f>
        <v/>
      </c>
      <c r="L16" s="182"/>
      <c r="M16" s="166"/>
      <c r="N16" s="193"/>
      <c r="O16" s="191"/>
      <c r="P16" s="193"/>
      <c r="Q16" s="172"/>
      <c r="R16" s="173"/>
      <c r="S16" s="174"/>
      <c r="U16" s="198" t="str">
        <f>Birók!P30</f>
        <v>Egyik sem</v>
      </c>
      <c r="Y16" s="661"/>
      <c r="Z16" s="661"/>
      <c r="AA16" s="686" t="s">
        <v>164</v>
      </c>
      <c r="AB16" s="687">
        <v>150</v>
      </c>
      <c r="AC16" s="687">
        <v>120</v>
      </c>
      <c r="AD16" s="687">
        <v>90</v>
      </c>
      <c r="AE16" s="687">
        <v>60</v>
      </c>
      <c r="AF16" s="687">
        <v>40</v>
      </c>
      <c r="AG16" s="687">
        <v>25</v>
      </c>
      <c r="AH16" s="687">
        <v>15</v>
      </c>
      <c r="AI16" s="660"/>
      <c r="AJ16" s="660"/>
      <c r="AK16" s="660"/>
    </row>
    <row r="17" spans="1:41" s="38" customFormat="1" ht="12.9" customHeight="1" x14ac:dyDescent="0.25">
      <c r="A17" s="176">
        <v>6</v>
      </c>
      <c r="B17" s="395" t="str">
        <f>IF($E17="","",VLOOKUP($E17,#REF!,14))</f>
        <v/>
      </c>
      <c r="C17" s="451" t="str">
        <f>IF($E17="","",VLOOKUP($E17,#REF!,15))</f>
        <v/>
      </c>
      <c r="D17" s="451" t="str">
        <f>IF($E17="","",VLOOKUP($E17,#REF!,5))</f>
        <v/>
      </c>
      <c r="E17" s="164"/>
      <c r="F17" s="184" t="str">
        <f>UPPER(IF($E17="","",VLOOKUP($E17,#REF!,2)))</f>
        <v/>
      </c>
      <c r="G17" s="184" t="str">
        <f>IF($E17="","",VLOOKUP($E17,#REF!,3))</f>
        <v/>
      </c>
      <c r="H17" s="184"/>
      <c r="I17" s="184" t="str">
        <f>IF($E17="","",VLOOKUP($E17,#REF!,4))</f>
        <v/>
      </c>
      <c r="J17" s="185"/>
      <c r="K17" s="166"/>
      <c r="L17" s="186"/>
      <c r="M17" s="166"/>
      <c r="N17" s="193"/>
      <c r="O17" s="191"/>
      <c r="P17" s="193"/>
      <c r="Q17" s="172"/>
      <c r="R17" s="173"/>
      <c r="S17" s="174"/>
      <c r="Y17" s="661"/>
      <c r="Z17" s="661"/>
      <c r="AA17" s="686" t="s">
        <v>194</v>
      </c>
      <c r="AB17" s="687">
        <v>120</v>
      </c>
      <c r="AC17" s="687">
        <v>90</v>
      </c>
      <c r="AD17" s="687">
        <v>60</v>
      </c>
      <c r="AE17" s="687">
        <v>40</v>
      </c>
      <c r="AF17" s="687">
        <v>25</v>
      </c>
      <c r="AG17" s="687">
        <v>15</v>
      </c>
      <c r="AH17" s="687">
        <v>8</v>
      </c>
      <c r="AI17" s="660"/>
      <c r="AJ17" s="660"/>
      <c r="AK17" s="660"/>
    </row>
    <row r="18" spans="1:41" s="38" customFormat="1" ht="12.9" customHeight="1" x14ac:dyDescent="0.25">
      <c r="A18" s="176"/>
      <c r="B18" s="465"/>
      <c r="C18" s="461"/>
      <c r="D18" s="461"/>
      <c r="E18" s="187"/>
      <c r="F18" s="178"/>
      <c r="G18" s="178"/>
      <c r="H18" s="179"/>
      <c r="I18" s="166"/>
      <c r="J18" s="188"/>
      <c r="K18" s="180" t="s">
        <v>0</v>
      </c>
      <c r="L18" s="189"/>
      <c r="M18" s="182" t="str">
        <f>UPPER(IF(OR(L18="a",L18="as"),K16,IF(OR(L18="b",L18="bs"),K20,)))</f>
        <v/>
      </c>
      <c r="N18" s="199"/>
      <c r="O18" s="191"/>
      <c r="P18" s="193"/>
      <c r="Q18" s="172"/>
      <c r="R18" s="173"/>
      <c r="S18" s="174"/>
      <c r="Y18" s="661"/>
      <c r="Z18" s="661"/>
      <c r="AA18" s="686" t="s">
        <v>195</v>
      </c>
      <c r="AB18" s="687">
        <v>90</v>
      </c>
      <c r="AC18" s="687">
        <v>60</v>
      </c>
      <c r="AD18" s="687">
        <v>40</v>
      </c>
      <c r="AE18" s="687">
        <v>25</v>
      </c>
      <c r="AF18" s="687">
        <v>15</v>
      </c>
      <c r="AG18" s="687">
        <v>8</v>
      </c>
      <c r="AH18" s="687">
        <v>4</v>
      </c>
      <c r="AI18" s="660"/>
      <c r="AJ18" s="660"/>
      <c r="AK18" s="660"/>
    </row>
    <row r="19" spans="1:41" s="38" customFormat="1" ht="12.9" customHeight="1" x14ac:dyDescent="0.25">
      <c r="A19" s="176">
        <v>7</v>
      </c>
      <c r="B19" s="395" t="str">
        <f>IF($E19="","",VLOOKUP($E19,#REF!,14))</f>
        <v/>
      </c>
      <c r="C19" s="451" t="str">
        <f>IF($E19="","",VLOOKUP($E19,#REF!,15))</f>
        <v/>
      </c>
      <c r="D19" s="451" t="str">
        <f>IF($E19="","",VLOOKUP($E19,#REF!,5))</f>
        <v/>
      </c>
      <c r="E19" s="164"/>
      <c r="F19" s="184" t="str">
        <f>UPPER(IF($E19="","",VLOOKUP($E19,#REF!,2)))</f>
        <v/>
      </c>
      <c r="G19" s="184" t="str">
        <f>IF($E19="","",VLOOKUP($E19,#REF!,3))</f>
        <v/>
      </c>
      <c r="H19" s="184"/>
      <c r="I19" s="184" t="str">
        <f>IF($E19="","",VLOOKUP($E19,#REF!,4))</f>
        <v/>
      </c>
      <c r="J19" s="167"/>
      <c r="K19" s="166"/>
      <c r="L19" s="192"/>
      <c r="M19" s="166"/>
      <c r="N19" s="191"/>
      <c r="O19" s="191"/>
      <c r="P19" s="193"/>
      <c r="Q19" s="172"/>
      <c r="R19" s="173"/>
      <c r="S19" s="174"/>
      <c r="Y19" s="661"/>
      <c r="Z19" s="661"/>
      <c r="AA19" s="686" t="s">
        <v>196</v>
      </c>
      <c r="AB19" s="687">
        <v>60</v>
      </c>
      <c r="AC19" s="687">
        <v>40</v>
      </c>
      <c r="AD19" s="687">
        <v>25</v>
      </c>
      <c r="AE19" s="687">
        <v>15</v>
      </c>
      <c r="AF19" s="687">
        <v>8</v>
      </c>
      <c r="AG19" s="687">
        <v>4</v>
      </c>
      <c r="AH19" s="687">
        <v>2</v>
      </c>
      <c r="AI19" s="660"/>
      <c r="AJ19" s="660"/>
      <c r="AK19" s="660"/>
    </row>
    <row r="20" spans="1:41" s="38" customFormat="1" ht="12.9" customHeight="1" x14ac:dyDescent="0.25">
      <c r="A20" s="176"/>
      <c r="B20" s="465"/>
      <c r="C20" s="461"/>
      <c r="D20" s="461"/>
      <c r="E20" s="177"/>
      <c r="F20" s="178"/>
      <c r="G20" s="178"/>
      <c r="H20" s="179"/>
      <c r="I20" s="734" t="s">
        <v>0</v>
      </c>
      <c r="J20" s="181"/>
      <c r="K20" s="182" t="str">
        <f>UPPER(IF(OR(J20="a",J20="as"),F19,IF(OR(J20="b",J20="bs"),F21,)))</f>
        <v/>
      </c>
      <c r="L20" s="194"/>
      <c r="M20" s="166"/>
      <c r="N20" s="191"/>
      <c r="O20" s="191"/>
      <c r="P20" s="193"/>
      <c r="Q20" s="172"/>
      <c r="R20" s="173"/>
      <c r="S20" s="174"/>
      <c r="Y20" s="661"/>
      <c r="Z20" s="661"/>
      <c r="AA20" s="686" t="s">
        <v>197</v>
      </c>
      <c r="AB20" s="687">
        <v>40</v>
      </c>
      <c r="AC20" s="687">
        <v>25</v>
      </c>
      <c r="AD20" s="687">
        <v>15</v>
      </c>
      <c r="AE20" s="687">
        <v>8</v>
      </c>
      <c r="AF20" s="687">
        <v>4</v>
      </c>
      <c r="AG20" s="687">
        <v>2</v>
      </c>
      <c r="AH20" s="687">
        <v>1</v>
      </c>
      <c r="AI20" s="660"/>
      <c r="AJ20" s="660"/>
      <c r="AK20" s="660"/>
    </row>
    <row r="21" spans="1:41" s="38" customFormat="1" ht="12.9" customHeight="1" x14ac:dyDescent="0.25">
      <c r="A21" s="176">
        <v>8</v>
      </c>
      <c r="B21" s="395" t="str">
        <f>IF($E21="","",VLOOKUP($E21,#REF!,14))</f>
        <v/>
      </c>
      <c r="C21" s="451" t="str">
        <f>IF($E21="","",VLOOKUP($E21,#REF!,15))</f>
        <v/>
      </c>
      <c r="D21" s="451" t="str">
        <f>IF($E21="","",VLOOKUP($E21,#REF!,5))</f>
        <v/>
      </c>
      <c r="E21" s="164"/>
      <c r="F21" s="184" t="str">
        <f>UPPER(IF($E21="","",VLOOKUP($E21,#REF!,2)))</f>
        <v/>
      </c>
      <c r="G21" s="184" t="str">
        <f>IF($E21="","",VLOOKUP($E21,#REF!,3))</f>
        <v/>
      </c>
      <c r="H21" s="184"/>
      <c r="I21" s="184" t="str">
        <f>IF($E21="","",VLOOKUP($E21,#REF!,4))</f>
        <v/>
      </c>
      <c r="J21" s="195"/>
      <c r="K21" s="166"/>
      <c r="L21" s="166"/>
      <c r="M21" s="166"/>
      <c r="N21" s="191"/>
      <c r="O21" s="191"/>
      <c r="P21" s="193"/>
      <c r="Q21" s="172"/>
      <c r="R21" s="173"/>
      <c r="S21" s="174"/>
      <c r="Y21" s="661"/>
      <c r="Z21" s="661"/>
      <c r="AA21" s="686" t="s">
        <v>198</v>
      </c>
      <c r="AB21" s="687">
        <v>25</v>
      </c>
      <c r="AC21" s="687">
        <v>15</v>
      </c>
      <c r="AD21" s="687">
        <v>10</v>
      </c>
      <c r="AE21" s="687">
        <v>6</v>
      </c>
      <c r="AF21" s="687">
        <v>3</v>
      </c>
      <c r="AG21" s="687">
        <v>1</v>
      </c>
      <c r="AH21" s="687">
        <v>0</v>
      </c>
      <c r="AI21" s="660"/>
      <c r="AJ21" s="660"/>
      <c r="AK21" s="660"/>
    </row>
    <row r="22" spans="1:41" s="38" customFormat="1" ht="12.9" customHeight="1" x14ac:dyDescent="0.25">
      <c r="A22" s="176"/>
      <c r="B22" s="465"/>
      <c r="C22" s="461"/>
      <c r="D22" s="461"/>
      <c r="E22" s="177"/>
      <c r="F22" s="196"/>
      <c r="G22" s="196"/>
      <c r="H22" s="200"/>
      <c r="I22" s="196"/>
      <c r="J22" s="188"/>
      <c r="K22" s="166"/>
      <c r="L22" s="166"/>
      <c r="M22" s="166"/>
      <c r="N22" s="191"/>
      <c r="O22" s="180" t="s">
        <v>0</v>
      </c>
      <c r="P22" s="189"/>
      <c r="Q22" s="182" t="str">
        <f>UPPER(IF(OR(P22="a",P22="as"),O14,IF(OR(P22="b",P22="bs"),O30,)))</f>
        <v/>
      </c>
      <c r="R22" s="190"/>
      <c r="S22" s="174"/>
      <c r="Y22" s="661"/>
      <c r="Z22" s="661"/>
      <c r="AA22" s="686" t="s">
        <v>199</v>
      </c>
      <c r="AB22" s="687">
        <v>15</v>
      </c>
      <c r="AC22" s="687">
        <v>10</v>
      </c>
      <c r="AD22" s="687">
        <v>6</v>
      </c>
      <c r="AE22" s="687">
        <v>3</v>
      </c>
      <c r="AF22" s="687">
        <v>1</v>
      </c>
      <c r="AG22" s="687">
        <v>0</v>
      </c>
      <c r="AH22" s="687">
        <v>0</v>
      </c>
      <c r="AI22" s="660"/>
      <c r="AJ22" s="660"/>
      <c r="AK22" s="660"/>
    </row>
    <row r="23" spans="1:41" s="38" customFormat="1" ht="12.9" customHeight="1" x14ac:dyDescent="0.25">
      <c r="A23" s="176">
        <v>9</v>
      </c>
      <c r="B23" s="395" t="str">
        <f>IF($E23="","",VLOOKUP($E23,#REF!,14))</f>
        <v/>
      </c>
      <c r="C23" s="451" t="str">
        <f>IF($E23="","",VLOOKUP($E23,#REF!,15))</f>
        <v/>
      </c>
      <c r="D23" s="451" t="str">
        <f>IF($E23="","",VLOOKUP($E23,#REF!,5))</f>
        <v/>
      </c>
      <c r="E23" s="164"/>
      <c r="F23" s="184" t="str">
        <f>UPPER(IF($E23="","",VLOOKUP($E23,#REF!,2)))</f>
        <v/>
      </c>
      <c r="G23" s="184" t="str">
        <f>IF($E23="","",VLOOKUP($E23,#REF!,3))</f>
        <v/>
      </c>
      <c r="H23" s="184"/>
      <c r="I23" s="184" t="str">
        <f>IF($E23="","",VLOOKUP($E23,#REF!,4))</f>
        <v/>
      </c>
      <c r="J23" s="167"/>
      <c r="K23" s="166"/>
      <c r="L23" s="166"/>
      <c r="M23" s="166"/>
      <c r="N23" s="191"/>
      <c r="O23" s="166"/>
      <c r="P23" s="193"/>
      <c r="Q23" s="166"/>
      <c r="R23" s="191"/>
      <c r="S23" s="174"/>
      <c r="Y23" s="661"/>
      <c r="Z23" s="661"/>
      <c r="AA23" s="686" t="s">
        <v>200</v>
      </c>
      <c r="AB23" s="687">
        <v>10</v>
      </c>
      <c r="AC23" s="687">
        <v>6</v>
      </c>
      <c r="AD23" s="687">
        <v>3</v>
      </c>
      <c r="AE23" s="687">
        <v>1</v>
      </c>
      <c r="AF23" s="687">
        <v>0</v>
      </c>
      <c r="AG23" s="687">
        <v>0</v>
      </c>
      <c r="AH23" s="687">
        <v>0</v>
      </c>
      <c r="AI23" s="660"/>
      <c r="AJ23" s="660"/>
      <c r="AK23" s="660"/>
    </row>
    <row r="24" spans="1:41" s="38" customFormat="1" ht="12.9" customHeight="1" x14ac:dyDescent="0.25">
      <c r="A24" s="176"/>
      <c r="B24" s="465"/>
      <c r="C24" s="461"/>
      <c r="D24" s="461"/>
      <c r="E24" s="177"/>
      <c r="F24" s="178"/>
      <c r="G24" s="178"/>
      <c r="H24" s="179"/>
      <c r="I24" s="734" t="s">
        <v>0</v>
      </c>
      <c r="J24" s="181"/>
      <c r="K24" s="182" t="str">
        <f>UPPER(IF(OR(J24="a",J24="as"),F23,IF(OR(J24="b",J24="bs"),F25,)))</f>
        <v/>
      </c>
      <c r="L24" s="182"/>
      <c r="M24" s="166"/>
      <c r="N24" s="191"/>
      <c r="O24" s="191"/>
      <c r="P24" s="193"/>
      <c r="Q24" s="172"/>
      <c r="R24" s="173"/>
      <c r="S24" s="174"/>
      <c r="Y24" s="661"/>
      <c r="Z24" s="661"/>
      <c r="AA24" s="686" t="s">
        <v>201</v>
      </c>
      <c r="AB24" s="687">
        <v>6</v>
      </c>
      <c r="AC24" s="687">
        <v>3</v>
      </c>
      <c r="AD24" s="687">
        <v>1</v>
      </c>
      <c r="AE24" s="687">
        <v>0</v>
      </c>
      <c r="AF24" s="687">
        <v>0</v>
      </c>
      <c r="AG24" s="687">
        <v>0</v>
      </c>
      <c r="AH24" s="687">
        <v>0</v>
      </c>
      <c r="AI24" s="660"/>
      <c r="AJ24" s="660"/>
      <c r="AK24" s="660"/>
    </row>
    <row r="25" spans="1:41" s="38" customFormat="1" ht="12.9" customHeight="1" x14ac:dyDescent="0.25">
      <c r="A25" s="176">
        <v>10</v>
      </c>
      <c r="B25" s="395" t="str">
        <f>IF($E25="","",VLOOKUP($E25,#REF!,14))</f>
        <v/>
      </c>
      <c r="C25" s="451" t="str">
        <f>IF($E25="","",VLOOKUP($E25,#REF!,15))</f>
        <v/>
      </c>
      <c r="D25" s="451" t="str">
        <f>IF($E25="","",VLOOKUP($E25,#REF!,5))</f>
        <v/>
      </c>
      <c r="E25" s="164"/>
      <c r="F25" s="184" t="str">
        <f>UPPER(IF($E25="","",VLOOKUP($E25,#REF!,2)))</f>
        <v/>
      </c>
      <c r="G25" s="184" t="str">
        <f>IF($E25="","",VLOOKUP($E25,#REF!,3))</f>
        <v/>
      </c>
      <c r="H25" s="184"/>
      <c r="I25" s="184" t="str">
        <f>IF($E25="","",VLOOKUP($E25,#REF!,4))</f>
        <v/>
      </c>
      <c r="J25" s="185"/>
      <c r="K25" s="166"/>
      <c r="L25" s="186"/>
      <c r="M25" s="166"/>
      <c r="N25" s="191"/>
      <c r="O25" s="191"/>
      <c r="P25" s="193"/>
      <c r="Q25" s="172"/>
      <c r="R25" s="173"/>
      <c r="S25" s="174"/>
      <c r="Y25" s="661"/>
      <c r="Z25" s="661"/>
      <c r="AA25" s="686" t="s">
        <v>206</v>
      </c>
      <c r="AB25" s="687">
        <v>3</v>
      </c>
      <c r="AC25" s="687">
        <v>2</v>
      </c>
      <c r="AD25" s="687">
        <v>1</v>
      </c>
      <c r="AE25" s="687">
        <v>0</v>
      </c>
      <c r="AF25" s="687">
        <v>0</v>
      </c>
      <c r="AG25" s="687">
        <v>0</v>
      </c>
      <c r="AH25" s="687">
        <v>0</v>
      </c>
      <c r="AI25" s="660"/>
      <c r="AJ25" s="660"/>
      <c r="AK25" s="660"/>
    </row>
    <row r="26" spans="1:41" s="38" customFormat="1" ht="12.9" customHeight="1" x14ac:dyDescent="0.25">
      <c r="A26" s="176"/>
      <c r="B26" s="465"/>
      <c r="C26" s="461"/>
      <c r="D26" s="461"/>
      <c r="E26" s="187"/>
      <c r="F26" s="178"/>
      <c r="G26" s="178"/>
      <c r="H26" s="179"/>
      <c r="I26" s="166"/>
      <c r="J26" s="188"/>
      <c r="K26" s="180" t="s">
        <v>0</v>
      </c>
      <c r="L26" s="189"/>
      <c r="M26" s="182" t="str">
        <f>UPPER(IF(OR(L26="a",L26="as"),K24,IF(OR(L26="b",L26="bs"),K28,)))</f>
        <v/>
      </c>
      <c r="N26" s="190"/>
      <c r="O26" s="191"/>
      <c r="P26" s="193"/>
      <c r="Q26" s="172"/>
      <c r="R26" s="173"/>
      <c r="S26" s="174"/>
      <c r="Y26" s="660"/>
      <c r="Z26" s="660"/>
      <c r="AA26" s="660"/>
      <c r="AB26" s="660"/>
      <c r="AC26" s="660"/>
      <c r="AD26" s="660"/>
      <c r="AE26" s="660"/>
      <c r="AF26" s="660"/>
      <c r="AG26" s="660"/>
      <c r="AH26" s="660"/>
      <c r="AI26" s="660"/>
      <c r="AJ26" s="660"/>
      <c r="AK26" s="660"/>
      <c r="AL26" s="679"/>
      <c r="AM26" s="679"/>
      <c r="AN26" s="679"/>
      <c r="AO26" s="679"/>
    </row>
    <row r="27" spans="1:41" s="38" customFormat="1" ht="12.9" customHeight="1" x14ac:dyDescent="0.25">
      <c r="A27" s="176">
        <v>11</v>
      </c>
      <c r="B27" s="395" t="str">
        <f>IF($E27="","",VLOOKUP($E27,#REF!,14))</f>
        <v/>
      </c>
      <c r="C27" s="451" t="str">
        <f>IF($E27="","",VLOOKUP($E27,#REF!,15))</f>
        <v/>
      </c>
      <c r="D27" s="451" t="str">
        <f>IF($E27="","",VLOOKUP($E27,#REF!,5))</f>
        <v/>
      </c>
      <c r="E27" s="164"/>
      <c r="F27" s="184" t="str">
        <f>UPPER(IF($E27="","",VLOOKUP($E27,#REF!,2)))</f>
        <v/>
      </c>
      <c r="G27" s="184" t="str">
        <f>IF($E27="","",VLOOKUP($E27,#REF!,3))</f>
        <v/>
      </c>
      <c r="H27" s="184"/>
      <c r="I27" s="184" t="str">
        <f>IF($E27="","",VLOOKUP($E27,#REF!,4))</f>
        <v/>
      </c>
      <c r="J27" s="167"/>
      <c r="K27" s="166"/>
      <c r="L27" s="192"/>
      <c r="M27" s="166"/>
      <c r="N27" s="193"/>
      <c r="O27" s="191"/>
      <c r="P27" s="193"/>
      <c r="Q27" s="172"/>
      <c r="R27" s="173"/>
      <c r="S27" s="174"/>
      <c r="Y27" s="660"/>
      <c r="Z27" s="660"/>
      <c r="AA27" s="660"/>
      <c r="AB27" s="660"/>
      <c r="AC27" s="660"/>
      <c r="AD27" s="660"/>
      <c r="AE27" s="660"/>
      <c r="AF27" s="660"/>
      <c r="AG27" s="660"/>
      <c r="AH27" s="660"/>
      <c r="AI27" s="660"/>
      <c r="AJ27" s="660"/>
      <c r="AK27" s="660"/>
      <c r="AL27" s="679"/>
      <c r="AM27" s="679"/>
      <c r="AN27" s="679"/>
      <c r="AO27" s="679"/>
    </row>
    <row r="28" spans="1:41" s="38" customFormat="1" ht="12.9" customHeight="1" x14ac:dyDescent="0.25">
      <c r="A28" s="201"/>
      <c r="B28" s="465"/>
      <c r="C28" s="461"/>
      <c r="D28" s="461"/>
      <c r="E28" s="187"/>
      <c r="F28" s="178"/>
      <c r="G28" s="178"/>
      <c r="H28" s="179"/>
      <c r="I28" s="734" t="s">
        <v>0</v>
      </c>
      <c r="J28" s="181"/>
      <c r="K28" s="182" t="str">
        <f>UPPER(IF(OR(J28="a",J28="as"),F27,IF(OR(J28="b",J28="bs"),F29,)))</f>
        <v/>
      </c>
      <c r="L28" s="194"/>
      <c r="M28" s="166"/>
      <c r="N28" s="193"/>
      <c r="O28" s="191"/>
      <c r="P28" s="193"/>
      <c r="Q28" s="172"/>
      <c r="R28" s="173"/>
      <c r="S28" s="174"/>
      <c r="Y28" s="679"/>
      <c r="Z28" s="679"/>
      <c r="AA28" s="679"/>
      <c r="AB28" s="679"/>
      <c r="AC28" s="679"/>
      <c r="AD28" s="679"/>
      <c r="AE28" s="679"/>
      <c r="AF28" s="679"/>
      <c r="AG28" s="679"/>
      <c r="AH28" s="679"/>
      <c r="AI28" s="679"/>
      <c r="AJ28" s="679"/>
      <c r="AK28" s="679"/>
      <c r="AL28" s="679"/>
      <c r="AM28" s="679"/>
      <c r="AN28" s="679"/>
      <c r="AO28" s="679"/>
    </row>
    <row r="29" spans="1:41" s="38" customFormat="1" ht="12.9" customHeight="1" x14ac:dyDescent="0.25">
      <c r="A29" s="162">
        <v>12</v>
      </c>
      <c r="B29" s="395" t="str">
        <f>IF($E29="","",VLOOKUP($E29,#REF!,14))</f>
        <v/>
      </c>
      <c r="C29" s="451" t="str">
        <f>IF($E29="","",VLOOKUP($E29,#REF!,15))</f>
        <v/>
      </c>
      <c r="D29" s="451" t="str">
        <f>IF($E29="","",VLOOKUP($E29,#REF!,5))</f>
        <v/>
      </c>
      <c r="E29" s="164"/>
      <c r="F29" s="165" t="str">
        <f>UPPER(IF($E29="","",VLOOKUP($E29,#REF!,2)))</f>
        <v/>
      </c>
      <c r="G29" s="165" t="str">
        <f>IF($E29="","",VLOOKUP($E29,#REF!,3))</f>
        <v/>
      </c>
      <c r="H29" s="165"/>
      <c r="I29" s="165" t="str">
        <f>IF($E29="","",VLOOKUP($E29,#REF!,4))</f>
        <v/>
      </c>
      <c r="J29" s="195"/>
      <c r="K29" s="166"/>
      <c r="L29" s="166"/>
      <c r="M29" s="166"/>
      <c r="N29" s="193"/>
      <c r="O29" s="191"/>
      <c r="P29" s="193"/>
      <c r="Q29" s="172"/>
      <c r="R29" s="173"/>
      <c r="S29" s="174"/>
      <c r="Y29" s="679"/>
      <c r="Z29" s="679"/>
      <c r="AA29" s="679"/>
      <c r="AB29" s="679"/>
      <c r="AC29" s="679"/>
      <c r="AD29" s="679"/>
      <c r="AE29" s="679"/>
      <c r="AF29" s="679"/>
      <c r="AG29" s="679"/>
      <c r="AH29" s="679"/>
      <c r="AI29" s="679"/>
      <c r="AJ29" s="679"/>
      <c r="AK29" s="679"/>
      <c r="AL29" s="679"/>
      <c r="AM29" s="679"/>
      <c r="AN29" s="679"/>
      <c r="AO29" s="679"/>
    </row>
    <row r="30" spans="1:41" s="38" customFormat="1" ht="12.9" customHeight="1" x14ac:dyDescent="0.25">
      <c r="A30" s="176"/>
      <c r="B30" s="465"/>
      <c r="C30" s="461"/>
      <c r="D30" s="461"/>
      <c r="E30" s="187"/>
      <c r="F30" s="166"/>
      <c r="G30" s="166"/>
      <c r="H30" s="70"/>
      <c r="I30" s="196"/>
      <c r="J30" s="188"/>
      <c r="K30" s="166"/>
      <c r="L30" s="166"/>
      <c r="M30" s="180" t="s">
        <v>0</v>
      </c>
      <c r="N30" s="189"/>
      <c r="O30" s="182" t="str">
        <f>UPPER(IF(OR(N30="a",N30="as"),M26,IF(OR(N30="b",N30="bs"),M34,)))</f>
        <v/>
      </c>
      <c r="P30" s="199"/>
      <c r="Q30" s="172"/>
      <c r="R30" s="173"/>
      <c r="S30" s="174"/>
      <c r="AI30" s="679"/>
      <c r="AJ30" s="679"/>
      <c r="AK30" s="679"/>
    </row>
    <row r="31" spans="1:41" s="38" customFormat="1" ht="12.9" customHeight="1" x14ac:dyDescent="0.25">
      <c r="A31" s="176">
        <v>13</v>
      </c>
      <c r="B31" s="395" t="str">
        <f>IF($E31="","",VLOOKUP($E31,#REF!,14))</f>
        <v/>
      </c>
      <c r="C31" s="451" t="str">
        <f>IF($E31="","",VLOOKUP($E31,#REF!,15))</f>
        <v/>
      </c>
      <c r="D31" s="451" t="str">
        <f>IF($E31="","",VLOOKUP($E31,#REF!,5))</f>
        <v/>
      </c>
      <c r="E31" s="164"/>
      <c r="F31" s="184" t="str">
        <f>UPPER(IF($E31="","",VLOOKUP($E31,#REF!,2)))</f>
        <v/>
      </c>
      <c r="G31" s="184" t="str">
        <f>IF($E31="","",VLOOKUP($E31,#REF!,3))</f>
        <v/>
      </c>
      <c r="H31" s="184"/>
      <c r="I31" s="184" t="str">
        <f>IF($E31="","",VLOOKUP($E31,#REF!,4))</f>
        <v/>
      </c>
      <c r="J31" s="197"/>
      <c r="K31" s="166"/>
      <c r="L31" s="166"/>
      <c r="M31" s="166"/>
      <c r="N31" s="193"/>
      <c r="O31" s="166"/>
      <c r="P31" s="191"/>
      <c r="Q31" s="172"/>
      <c r="R31" s="173"/>
      <c r="S31" s="174"/>
      <c r="AI31" s="679"/>
      <c r="AJ31" s="679"/>
      <c r="AK31" s="679"/>
    </row>
    <row r="32" spans="1:41" s="38" customFormat="1" ht="12.9" customHeight="1" x14ac:dyDescent="0.25">
      <c r="A32" s="176"/>
      <c r="B32" s="465"/>
      <c r="C32" s="461"/>
      <c r="D32" s="461"/>
      <c r="E32" s="187"/>
      <c r="F32" s="178"/>
      <c r="G32" s="178"/>
      <c r="H32" s="179"/>
      <c r="I32" s="180" t="s">
        <v>0</v>
      </c>
      <c r="J32" s="181"/>
      <c r="K32" s="182" t="str">
        <f>UPPER(IF(OR(J32="a",J32="as"),F31,IF(OR(J32="b",J32="bs"),F33,)))</f>
        <v/>
      </c>
      <c r="L32" s="182"/>
      <c r="M32" s="166"/>
      <c r="N32" s="193"/>
      <c r="O32" s="191"/>
      <c r="P32" s="191"/>
      <c r="Q32" s="172"/>
      <c r="R32" s="173"/>
      <c r="S32" s="174"/>
      <c r="AI32" s="679"/>
      <c r="AJ32" s="679"/>
      <c r="AK32" s="679"/>
    </row>
    <row r="33" spans="1:37" s="38" customFormat="1" ht="12.9" customHeight="1" x14ac:dyDescent="0.25">
      <c r="A33" s="176">
        <v>14</v>
      </c>
      <c r="B33" s="395" t="str">
        <f>IF($E33="","",VLOOKUP($E33,#REF!,14))</f>
        <v/>
      </c>
      <c r="C33" s="451" t="str">
        <f>IF($E33="","",VLOOKUP($E33,#REF!,15))</f>
        <v/>
      </c>
      <c r="D33" s="451" t="str">
        <f>IF($E33="","",VLOOKUP($E33,#REF!,5))</f>
        <v/>
      </c>
      <c r="E33" s="164"/>
      <c r="F33" s="184" t="str">
        <f>UPPER(IF($E33="","",VLOOKUP($E33,#REF!,2)))</f>
        <v/>
      </c>
      <c r="G33" s="184" t="str">
        <f>IF($E33="","",VLOOKUP($E33,#REF!,3))</f>
        <v/>
      </c>
      <c r="H33" s="184"/>
      <c r="I33" s="184" t="str">
        <f>IF($E33="","",VLOOKUP($E33,#REF!,4))</f>
        <v/>
      </c>
      <c r="J33" s="185"/>
      <c r="K33" s="166"/>
      <c r="L33" s="186"/>
      <c r="M33" s="166"/>
      <c r="N33" s="193"/>
      <c r="O33" s="191"/>
      <c r="P33" s="191"/>
      <c r="Q33" s="172"/>
      <c r="R33" s="173"/>
      <c r="S33" s="174"/>
      <c r="AI33" s="679"/>
      <c r="AJ33" s="679"/>
      <c r="AK33" s="679"/>
    </row>
    <row r="34" spans="1:37" s="38" customFormat="1" ht="12.9" customHeight="1" x14ac:dyDescent="0.25">
      <c r="A34" s="176"/>
      <c r="B34" s="465"/>
      <c r="C34" s="461"/>
      <c r="D34" s="461"/>
      <c r="E34" s="187"/>
      <c r="F34" s="178"/>
      <c r="G34" s="178"/>
      <c r="H34" s="179"/>
      <c r="I34" s="166"/>
      <c r="J34" s="188"/>
      <c r="K34" s="180" t="s">
        <v>0</v>
      </c>
      <c r="L34" s="189"/>
      <c r="M34" s="182" t="str">
        <f>UPPER(IF(OR(L34="a",L34="as"),K32,IF(OR(L34="b",L34="bs"),K36,)))</f>
        <v/>
      </c>
      <c r="N34" s="199"/>
      <c r="O34" s="191"/>
      <c r="P34" s="191"/>
      <c r="Q34" s="172"/>
      <c r="R34" s="173"/>
      <c r="S34" s="174"/>
      <c r="AI34" s="679"/>
      <c r="AJ34" s="679"/>
      <c r="AK34" s="679"/>
    </row>
    <row r="35" spans="1:37" s="38" customFormat="1" ht="12.9" customHeight="1" x14ac:dyDescent="0.25">
      <c r="A35" s="176">
        <v>15</v>
      </c>
      <c r="B35" s="395" t="str">
        <f>IF($E35="","",VLOOKUP($E35,#REF!,14))</f>
        <v/>
      </c>
      <c r="C35" s="451" t="str">
        <f>IF($E35="","",VLOOKUP($E35,#REF!,15))</f>
        <v/>
      </c>
      <c r="D35" s="451" t="str">
        <f>IF($E35="","",VLOOKUP($E35,#REF!,5))</f>
        <v/>
      </c>
      <c r="E35" s="164"/>
      <c r="F35" s="184" t="str">
        <f>UPPER(IF($E35="","",VLOOKUP($E35,#REF!,2)))</f>
        <v/>
      </c>
      <c r="G35" s="184" t="str">
        <f>IF($E35="","",VLOOKUP($E35,#REF!,3))</f>
        <v/>
      </c>
      <c r="H35" s="184"/>
      <c r="I35" s="184" t="str">
        <f>IF($E35="","",VLOOKUP($E35,#REF!,4))</f>
        <v/>
      </c>
      <c r="J35" s="167"/>
      <c r="K35" s="166"/>
      <c r="L35" s="192"/>
      <c r="M35" s="166"/>
      <c r="N35" s="191"/>
      <c r="O35" s="191"/>
      <c r="P35" s="191"/>
      <c r="Q35" s="172"/>
      <c r="R35" s="173"/>
      <c r="S35" s="174"/>
      <c r="AI35" s="679"/>
      <c r="AJ35" s="679"/>
      <c r="AK35" s="679"/>
    </row>
    <row r="36" spans="1:37" s="38" customFormat="1" ht="12.9" customHeight="1" x14ac:dyDescent="0.25">
      <c r="A36" s="176"/>
      <c r="B36" s="465"/>
      <c r="C36" s="461"/>
      <c r="D36" s="461"/>
      <c r="E36" s="177"/>
      <c r="F36" s="178"/>
      <c r="G36" s="178"/>
      <c r="H36" s="179"/>
      <c r="I36" s="180" t="s">
        <v>0</v>
      </c>
      <c r="J36" s="181"/>
      <c r="K36" s="182" t="str">
        <f>UPPER(IF(OR(J36="a",J36="as"),F35,IF(OR(J36="b",J36="bs"),F37,)))</f>
        <v/>
      </c>
      <c r="L36" s="194"/>
      <c r="M36" s="166"/>
      <c r="N36" s="191"/>
      <c r="O36" s="191"/>
      <c r="P36" s="191"/>
      <c r="Q36" s="172"/>
      <c r="R36" s="173"/>
      <c r="S36" s="174"/>
      <c r="AI36" s="679"/>
      <c r="AJ36" s="679"/>
      <c r="AK36" s="679"/>
    </row>
    <row r="37" spans="1:37" s="38" customFormat="1" ht="12.9" customHeight="1" x14ac:dyDescent="0.25">
      <c r="A37" s="162">
        <v>16</v>
      </c>
      <c r="B37" s="395" t="str">
        <f>IF($E37="","",VLOOKUP($E37,#REF!,14))</f>
        <v/>
      </c>
      <c r="C37" s="451" t="str">
        <f>IF($E37="","",VLOOKUP($E37,#REF!,15))</f>
        <v/>
      </c>
      <c r="D37" s="451" t="str">
        <f>IF($E37="","",VLOOKUP($E37,#REF!,5))</f>
        <v/>
      </c>
      <c r="E37" s="164"/>
      <c r="F37" s="165" t="str">
        <f>UPPER(IF($E37="","",VLOOKUP($E37,#REF!,2)))</f>
        <v/>
      </c>
      <c r="G37" s="165" t="str">
        <f>IF($E37="","",VLOOKUP($E37,#REF!,3))</f>
        <v/>
      </c>
      <c r="H37" s="184"/>
      <c r="I37" s="165" t="str">
        <f>IF($E37="","",VLOOKUP($E37,#REF!,4))</f>
        <v/>
      </c>
      <c r="J37" s="195"/>
      <c r="K37" s="166"/>
      <c r="L37" s="166"/>
      <c r="M37" s="166"/>
      <c r="N37" s="191"/>
      <c r="O37" s="191"/>
      <c r="P37" s="191"/>
      <c r="Q37" s="172"/>
      <c r="R37" s="173"/>
      <c r="S37" s="174"/>
      <c r="AI37" s="679"/>
      <c r="AJ37" s="679"/>
      <c r="AK37" s="679"/>
    </row>
    <row r="38" spans="1:37" s="38" customFormat="1" ht="9.6" customHeight="1" x14ac:dyDescent="0.25">
      <c r="A38" s="202"/>
      <c r="B38" s="177"/>
      <c r="C38" s="177"/>
      <c r="D38" s="177"/>
      <c r="E38" s="177"/>
      <c r="F38" s="196"/>
      <c r="G38" s="196"/>
      <c r="H38" s="200"/>
      <c r="I38" s="166"/>
      <c r="J38" s="188"/>
      <c r="K38" s="166"/>
      <c r="L38" s="166"/>
      <c r="M38" s="166"/>
      <c r="N38" s="191"/>
      <c r="O38" s="191"/>
      <c r="P38" s="191"/>
      <c r="Q38" s="172"/>
      <c r="R38" s="173"/>
      <c r="S38" s="174"/>
      <c r="AI38" s="679"/>
      <c r="AJ38" s="679"/>
      <c r="AK38" s="679"/>
    </row>
    <row r="39" spans="1:37" s="38" customFormat="1" ht="9.6" customHeight="1" x14ac:dyDescent="0.25">
      <c r="A39" s="203"/>
      <c r="B39" s="168"/>
      <c r="C39" s="168"/>
      <c r="D39" s="168"/>
      <c r="E39" s="177"/>
      <c r="F39" s="168"/>
      <c r="G39" s="168"/>
      <c r="H39" s="168"/>
      <c r="I39" s="168"/>
      <c r="J39" s="177"/>
      <c r="K39" s="168"/>
      <c r="L39" s="168"/>
      <c r="M39" s="168"/>
      <c r="N39" s="204"/>
      <c r="O39" s="204"/>
      <c r="P39" s="204"/>
      <c r="Q39" s="172"/>
      <c r="R39" s="173"/>
      <c r="S39" s="174"/>
      <c r="AI39" s="679"/>
      <c r="AJ39" s="679"/>
      <c r="AK39" s="679"/>
    </row>
    <row r="40" spans="1:37" s="38" customFormat="1" ht="9.6" customHeight="1" x14ac:dyDescent="0.25">
      <c r="A40" s="202"/>
      <c r="B40" s="177"/>
      <c r="C40" s="177"/>
      <c r="D40" s="177"/>
      <c r="E40" s="177"/>
      <c r="F40" s="168"/>
      <c r="G40" s="168"/>
      <c r="I40" s="168"/>
      <c r="J40" s="177"/>
      <c r="K40" s="168"/>
      <c r="L40" s="168"/>
      <c r="M40" s="205"/>
      <c r="N40" s="177"/>
      <c r="O40" s="168"/>
      <c r="P40" s="204"/>
      <c r="Q40" s="172"/>
      <c r="R40" s="173"/>
      <c r="S40" s="174"/>
      <c r="AI40" s="679"/>
      <c r="AJ40" s="679"/>
      <c r="AK40" s="679"/>
    </row>
    <row r="41" spans="1:37" s="38" customFormat="1" ht="9.6" customHeight="1" x14ac:dyDescent="0.25">
      <c r="A41" s="202"/>
      <c r="B41" s="168"/>
      <c r="C41" s="168"/>
      <c r="D41" s="168"/>
      <c r="E41" s="177"/>
      <c r="F41" s="168"/>
      <c r="G41" s="168"/>
      <c r="H41" s="168"/>
      <c r="I41" s="168"/>
      <c r="J41" s="177"/>
      <c r="K41" s="168"/>
      <c r="L41" s="168"/>
      <c r="M41" s="168"/>
      <c r="N41" s="204"/>
      <c r="O41" s="168"/>
      <c r="P41" s="204"/>
      <c r="Q41" s="172"/>
      <c r="R41" s="173"/>
      <c r="S41" s="174"/>
      <c r="AI41" s="679"/>
      <c r="AJ41" s="679"/>
      <c r="AK41" s="679"/>
    </row>
    <row r="42" spans="1:37" s="38" customFormat="1" ht="9.6" customHeight="1" x14ac:dyDescent="0.25">
      <c r="A42" s="202"/>
      <c r="B42" s="177"/>
      <c r="C42" s="177"/>
      <c r="D42" s="177"/>
      <c r="E42" s="177"/>
      <c r="F42" s="168"/>
      <c r="G42" s="168"/>
      <c r="I42" s="205"/>
      <c r="J42" s="177"/>
      <c r="K42" s="168"/>
      <c r="L42" s="168"/>
      <c r="M42" s="168"/>
      <c r="N42" s="204"/>
      <c r="O42" s="204"/>
      <c r="P42" s="204"/>
      <c r="Q42" s="172"/>
      <c r="R42" s="173"/>
      <c r="S42" s="174"/>
      <c r="AI42" s="679"/>
      <c r="AJ42" s="679"/>
      <c r="AK42" s="679"/>
    </row>
    <row r="43" spans="1:37" s="38" customFormat="1" ht="9.6" customHeight="1" x14ac:dyDescent="0.25">
      <c r="A43" s="202"/>
      <c r="B43" s="168"/>
      <c r="C43" s="168"/>
      <c r="D43" s="168"/>
      <c r="E43" s="177"/>
      <c r="F43" s="168"/>
      <c r="G43" s="168"/>
      <c r="H43" s="168"/>
      <c r="I43" s="168"/>
      <c r="J43" s="177"/>
      <c r="K43" s="168"/>
      <c r="L43" s="206"/>
      <c r="M43" s="168"/>
      <c r="N43" s="204"/>
      <c r="O43" s="204"/>
      <c r="P43" s="204"/>
      <c r="Q43" s="172"/>
      <c r="R43" s="173"/>
      <c r="S43" s="174"/>
      <c r="AI43" s="679"/>
      <c r="AJ43" s="679"/>
      <c r="AK43" s="679"/>
    </row>
    <row r="44" spans="1:37" s="38" customFormat="1" ht="9.6" customHeight="1" x14ac:dyDescent="0.25">
      <c r="A44" s="202"/>
      <c r="B44" s="177"/>
      <c r="C44" s="177"/>
      <c r="D44" s="177"/>
      <c r="E44" s="177"/>
      <c r="F44" s="168"/>
      <c r="G44" s="168"/>
      <c r="I44" s="168"/>
      <c r="J44" s="177"/>
      <c r="K44" s="205"/>
      <c r="L44" s="177"/>
      <c r="M44" s="168"/>
      <c r="N44" s="204"/>
      <c r="O44" s="204"/>
      <c r="P44" s="204"/>
      <c r="Q44" s="172"/>
      <c r="R44" s="173"/>
      <c r="S44" s="174"/>
      <c r="AI44" s="679"/>
      <c r="AJ44" s="679"/>
      <c r="AK44" s="679"/>
    </row>
    <row r="45" spans="1:37" s="38" customFormat="1" ht="9.6" customHeight="1" x14ac:dyDescent="0.25">
      <c r="A45" s="202"/>
      <c r="B45" s="168"/>
      <c r="C45" s="168"/>
      <c r="D45" s="168"/>
      <c r="E45" s="177"/>
      <c r="F45" s="168"/>
      <c r="G45" s="168"/>
      <c r="H45" s="168"/>
      <c r="I45" s="168"/>
      <c r="J45" s="177"/>
      <c r="K45" s="168"/>
      <c r="L45" s="168"/>
      <c r="M45" s="168"/>
      <c r="N45" s="204"/>
      <c r="O45" s="204"/>
      <c r="P45" s="204"/>
      <c r="Q45" s="172"/>
      <c r="R45" s="173"/>
      <c r="S45" s="174"/>
      <c r="AI45" s="679"/>
      <c r="AJ45" s="679"/>
      <c r="AK45" s="679"/>
    </row>
    <row r="46" spans="1:37" s="38" customFormat="1" ht="9.6" customHeight="1" x14ac:dyDescent="0.25">
      <c r="A46" s="202"/>
      <c r="B46" s="177"/>
      <c r="C46" s="177"/>
      <c r="D46" s="177"/>
      <c r="E46" s="177"/>
      <c r="F46" s="168"/>
      <c r="G46" s="168"/>
      <c r="I46" s="205"/>
      <c r="J46" s="177"/>
      <c r="K46" s="168"/>
      <c r="L46" s="168"/>
      <c r="M46" s="168"/>
      <c r="N46" s="204"/>
      <c r="O46" s="204"/>
      <c r="P46" s="204"/>
      <c r="Q46" s="172"/>
      <c r="R46" s="173"/>
      <c r="S46" s="174"/>
      <c r="AI46" s="679"/>
      <c r="AJ46" s="679"/>
      <c r="AK46" s="679"/>
    </row>
    <row r="47" spans="1:37" s="38" customFormat="1" ht="9.6" customHeight="1" x14ac:dyDescent="0.25">
      <c r="A47" s="203"/>
      <c r="B47" s="168"/>
      <c r="C47" s="168"/>
      <c r="D47" s="168"/>
      <c r="E47" s="177"/>
      <c r="F47" s="168"/>
      <c r="G47" s="168"/>
      <c r="H47" s="168"/>
      <c r="I47" s="168"/>
      <c r="J47" s="177"/>
      <c r="K47" s="168"/>
      <c r="L47" s="168"/>
      <c r="M47" s="168"/>
      <c r="N47" s="168"/>
      <c r="O47" s="169"/>
      <c r="P47" s="169"/>
      <c r="Q47" s="172"/>
      <c r="R47" s="173"/>
      <c r="S47" s="174"/>
      <c r="AI47" s="679"/>
      <c r="AJ47" s="679"/>
      <c r="AK47" s="679"/>
    </row>
    <row r="48" spans="1:37" s="2" customFormat="1" ht="6.75" customHeight="1" x14ac:dyDescent="0.25">
      <c r="A48" s="208"/>
      <c r="B48" s="208"/>
      <c r="C48" s="208"/>
      <c r="D48" s="208"/>
      <c r="E48" s="208"/>
      <c r="F48" s="209"/>
      <c r="G48" s="209"/>
      <c r="H48" s="209"/>
      <c r="I48" s="209"/>
      <c r="J48" s="210"/>
      <c r="K48" s="211"/>
      <c r="L48" s="212"/>
      <c r="M48" s="211"/>
      <c r="N48" s="212"/>
      <c r="O48" s="211"/>
      <c r="P48" s="212"/>
      <c r="Q48" s="211"/>
      <c r="R48" s="212"/>
      <c r="S48" s="213"/>
      <c r="AI48" s="680"/>
      <c r="AJ48" s="680"/>
      <c r="AK48" s="680"/>
    </row>
    <row r="49" spans="1:37" s="18" customFormat="1" ht="10.5" customHeight="1" x14ac:dyDescent="0.25">
      <c r="A49" s="214" t="s">
        <v>105</v>
      </c>
      <c r="B49" s="215"/>
      <c r="C49" s="215"/>
      <c r="D49" s="456"/>
      <c r="E49" s="217" t="s">
        <v>6</v>
      </c>
      <c r="F49" s="218" t="s">
        <v>107</v>
      </c>
      <c r="G49" s="217"/>
      <c r="H49" s="219"/>
      <c r="I49" s="220"/>
      <c r="J49" s="217" t="s">
        <v>6</v>
      </c>
      <c r="K49" s="218" t="s">
        <v>125</v>
      </c>
      <c r="L49" s="221"/>
      <c r="M49" s="218" t="s">
        <v>126</v>
      </c>
      <c r="N49" s="222"/>
      <c r="O49" s="223" t="s">
        <v>127</v>
      </c>
      <c r="P49" s="223"/>
      <c r="Q49" s="224"/>
      <c r="R49" s="225"/>
      <c r="AI49" s="681"/>
      <c r="AJ49" s="681"/>
      <c r="AK49" s="681"/>
    </row>
    <row r="50" spans="1:37" s="18" customFormat="1" ht="9" customHeight="1" x14ac:dyDescent="0.25">
      <c r="A50" s="457" t="s">
        <v>106</v>
      </c>
      <c r="B50" s="458"/>
      <c r="C50" s="459"/>
      <c r="D50" s="460"/>
      <c r="E50" s="229">
        <v>1</v>
      </c>
      <c r="F50" s="92" t="e">
        <f>IF(E50&gt;$R$57,,UPPER(VLOOKUP(E50,#REF!,2)))</f>
        <v>#REF!</v>
      </c>
      <c r="G50" s="230"/>
      <c r="H50" s="92"/>
      <c r="I50" s="91"/>
      <c r="J50" s="231" t="s">
        <v>7</v>
      </c>
      <c r="K50" s="226"/>
      <c r="L50" s="232"/>
      <c r="M50" s="226"/>
      <c r="N50" s="233"/>
      <c r="O50" s="234" t="s">
        <v>111</v>
      </c>
      <c r="P50" s="235"/>
      <c r="Q50" s="235"/>
      <c r="R50" s="236"/>
      <c r="AI50" s="681"/>
      <c r="AJ50" s="681"/>
      <c r="AK50" s="681"/>
    </row>
    <row r="51" spans="1:37" s="18" customFormat="1" ht="9" customHeight="1" x14ac:dyDescent="0.25">
      <c r="A51" s="241" t="s">
        <v>124</v>
      </c>
      <c r="B51" s="239"/>
      <c r="C51" s="453"/>
      <c r="D51" s="242"/>
      <c r="E51" s="229">
        <v>2</v>
      </c>
      <c r="F51" s="92" t="e">
        <f>IF(E51&gt;$R$57,,UPPER(VLOOKUP(E51,#REF!,2)))</f>
        <v>#REF!</v>
      </c>
      <c r="G51" s="230"/>
      <c r="H51" s="92"/>
      <c r="I51" s="91"/>
      <c r="J51" s="231" t="s">
        <v>8</v>
      </c>
      <c r="K51" s="226"/>
      <c r="L51" s="232"/>
      <c r="M51" s="226"/>
      <c r="N51" s="233"/>
      <c r="O51" s="237"/>
      <c r="P51" s="238"/>
      <c r="Q51" s="239"/>
      <c r="R51" s="240"/>
      <c r="AI51" s="681"/>
      <c r="AJ51" s="681"/>
      <c r="AK51" s="681"/>
    </row>
    <row r="52" spans="1:37" s="18" customFormat="1" ht="9" customHeight="1" x14ac:dyDescent="0.25">
      <c r="A52" s="384"/>
      <c r="B52" s="385"/>
      <c r="C52" s="454"/>
      <c r="D52" s="386"/>
      <c r="E52" s="229">
        <v>3</v>
      </c>
      <c r="F52" s="92" t="e">
        <f>IF(E52&gt;$R$57,,UPPER(VLOOKUP(E52,#REF!,2)))</f>
        <v>#REF!</v>
      </c>
      <c r="G52" s="230"/>
      <c r="H52" s="92"/>
      <c r="I52" s="91"/>
      <c r="J52" s="231" t="s">
        <v>9</v>
      </c>
      <c r="K52" s="226"/>
      <c r="L52" s="232"/>
      <c r="M52" s="226"/>
      <c r="N52" s="233"/>
      <c r="O52" s="234" t="s">
        <v>112</v>
      </c>
      <c r="P52" s="235"/>
      <c r="Q52" s="235"/>
      <c r="R52" s="236"/>
      <c r="AI52" s="681"/>
      <c r="AJ52" s="681"/>
      <c r="AK52" s="681"/>
    </row>
    <row r="53" spans="1:37" s="18" customFormat="1" ht="9" customHeight="1" x14ac:dyDescent="0.25">
      <c r="A53" s="243"/>
      <c r="B53" s="448"/>
      <c r="C53" s="448"/>
      <c r="D53" s="244"/>
      <c r="E53" s="229">
        <v>4</v>
      </c>
      <c r="F53" s="92" t="e">
        <f>IF(E53&gt;$R$57,,UPPER(VLOOKUP(E53,#REF!,2)))</f>
        <v>#REF!</v>
      </c>
      <c r="G53" s="230"/>
      <c r="H53" s="92"/>
      <c r="I53" s="91"/>
      <c r="J53" s="231" t="s">
        <v>10</v>
      </c>
      <c r="K53" s="226"/>
      <c r="L53" s="232"/>
      <c r="M53" s="226"/>
      <c r="N53" s="233"/>
      <c r="O53" s="226"/>
      <c r="P53" s="232"/>
      <c r="Q53" s="226"/>
      <c r="R53" s="233"/>
      <c r="AI53" s="681"/>
      <c r="AJ53" s="681"/>
      <c r="AK53" s="681"/>
    </row>
    <row r="54" spans="1:37" s="18" customFormat="1" ht="9" customHeight="1" x14ac:dyDescent="0.25">
      <c r="A54" s="371"/>
      <c r="B54" s="387"/>
      <c r="C54" s="387"/>
      <c r="D54" s="455"/>
      <c r="E54" s="229"/>
      <c r="F54" s="92"/>
      <c r="G54" s="230"/>
      <c r="H54" s="92"/>
      <c r="I54" s="91"/>
      <c r="J54" s="231" t="s">
        <v>11</v>
      </c>
      <c r="K54" s="226"/>
      <c r="L54" s="232"/>
      <c r="M54" s="226"/>
      <c r="N54" s="233"/>
      <c r="O54" s="239"/>
      <c r="P54" s="238"/>
      <c r="Q54" s="239"/>
      <c r="R54" s="240"/>
      <c r="AI54" s="681"/>
      <c r="AJ54" s="681"/>
      <c r="AK54" s="681"/>
    </row>
    <row r="55" spans="1:37" s="18" customFormat="1" ht="9" customHeight="1" x14ac:dyDescent="0.25">
      <c r="A55" s="372"/>
      <c r="B55" s="393"/>
      <c r="C55" s="448"/>
      <c r="D55" s="244"/>
      <c r="E55" s="229"/>
      <c r="F55" s="92"/>
      <c r="G55" s="230"/>
      <c r="H55" s="92"/>
      <c r="I55" s="91"/>
      <c r="J55" s="231" t="s">
        <v>12</v>
      </c>
      <c r="K55" s="226"/>
      <c r="L55" s="232"/>
      <c r="M55" s="226"/>
      <c r="N55" s="233"/>
      <c r="O55" s="234" t="s">
        <v>92</v>
      </c>
      <c r="P55" s="235"/>
      <c r="Q55" s="235"/>
      <c r="R55" s="236"/>
      <c r="AI55" s="681"/>
      <c r="AJ55" s="681"/>
      <c r="AK55" s="681"/>
    </row>
    <row r="56" spans="1:37" s="18" customFormat="1" ht="9" customHeight="1" x14ac:dyDescent="0.25">
      <c r="A56" s="372"/>
      <c r="B56" s="393"/>
      <c r="C56" s="449"/>
      <c r="D56" s="382"/>
      <c r="E56" s="229"/>
      <c r="F56" s="92"/>
      <c r="G56" s="230"/>
      <c r="H56" s="92"/>
      <c r="I56" s="91"/>
      <c r="J56" s="231" t="s">
        <v>13</v>
      </c>
      <c r="K56" s="226"/>
      <c r="L56" s="232"/>
      <c r="M56" s="226"/>
      <c r="N56" s="233"/>
      <c r="O56" s="226"/>
      <c r="P56" s="232"/>
      <c r="Q56" s="226"/>
      <c r="R56" s="233"/>
      <c r="AI56" s="681"/>
      <c r="AJ56" s="681"/>
      <c r="AK56" s="681"/>
    </row>
    <row r="57" spans="1:37" s="18" customFormat="1" ht="9" customHeight="1" x14ac:dyDescent="0.25">
      <c r="A57" s="373"/>
      <c r="B57" s="370"/>
      <c r="C57" s="450"/>
      <c r="D57" s="383"/>
      <c r="E57" s="245"/>
      <c r="F57" s="246"/>
      <c r="G57" s="247"/>
      <c r="H57" s="246"/>
      <c r="I57" s="248"/>
      <c r="J57" s="249" t="s">
        <v>14</v>
      </c>
      <c r="K57" s="239"/>
      <c r="L57" s="238"/>
      <c r="M57" s="239"/>
      <c r="N57" s="240"/>
      <c r="O57" s="239" t="str">
        <f>R4</f>
        <v>Lakatosné Klopcsik Diana</v>
      </c>
      <c r="P57" s="238"/>
      <c r="Q57" s="239"/>
      <c r="R57" s="250" t="e">
        <f>MIN(4,#REF!)</f>
        <v>#REF!</v>
      </c>
      <c r="AI57" s="681"/>
      <c r="AJ57" s="681"/>
      <c r="AK57" s="681"/>
    </row>
  </sheetData>
  <mergeCells count="1">
    <mergeCell ref="A4:C4"/>
  </mergeCells>
  <conditionalFormatting sqref="G45:I45 G39:I39 H23 H25 H27 H29 H31 H33 H35 H37 G47:I47 G41:I41 G43:I43 H7 H9 H11 H13 H15 H17 H19 H21">
    <cfRule type="expression" dxfId="447" priority="14" stopIfTrue="1">
      <formula>AND($E7&lt;9,$C7&gt;0)</formula>
    </cfRule>
  </conditionalFormatting>
  <conditionalFormatting sqref="I32 I46 I36 K44 I42 K10 M14 K18 K26 K34 M30 M40 O22 I8 I12 I16 I20 I24 I28">
    <cfRule type="expression" dxfId="446" priority="11" stopIfTrue="1">
      <formula>AND($O$1="CU",I8="Umpire")</formula>
    </cfRule>
    <cfRule type="expression" dxfId="445" priority="12" stopIfTrue="1">
      <formula>AND($O$1="CU",I8&lt;&gt;"Umpire",J8&lt;&gt;"")</formula>
    </cfRule>
    <cfRule type="expression" dxfId="444" priority="13" stopIfTrue="1">
      <formula>AND($O$1="CU",I8&lt;&gt;"Umpire")</formula>
    </cfRule>
  </conditionalFormatting>
  <conditionalFormatting sqref="E39 E47 E45 E43 E41">
    <cfRule type="expression" dxfId="443" priority="10" stopIfTrue="1">
      <formula>AND($E39&lt;9,$C39&gt;0)</formula>
    </cfRule>
  </conditionalFormatting>
  <conditionalFormatting sqref="F41 F43 F45 F47 F39">
    <cfRule type="cellIs" dxfId="442" priority="8" stopIfTrue="1" operator="equal">
      <formula>"Bye"</formula>
    </cfRule>
    <cfRule type="expression" dxfId="441" priority="9" stopIfTrue="1">
      <formula>AND($E39&lt;9,$C39&gt;0)</formula>
    </cfRule>
  </conditionalFormatting>
  <conditionalFormatting sqref="M10 M18 M26 M34 O30 O40 M44 O14 Q22 K8 K12 K16 K20 K24 K28 K32 K36 K42 K46">
    <cfRule type="expression" dxfId="440" priority="6" stopIfTrue="1">
      <formula>J8="as"</formula>
    </cfRule>
    <cfRule type="expression" dxfId="439" priority="7" stopIfTrue="1">
      <formula>J8="bs"</formula>
    </cfRule>
  </conditionalFormatting>
  <conditionalFormatting sqref="B41 B43 B45 B47 B39">
    <cfRule type="cellIs" dxfId="438" priority="4" stopIfTrue="1" operator="equal">
      <formula>"QA"</formula>
    </cfRule>
    <cfRule type="cellIs" dxfId="437" priority="5" stopIfTrue="1" operator="equal">
      <formula>"DA"</formula>
    </cfRule>
  </conditionalFormatting>
  <conditionalFormatting sqref="R57 J8 J12 J16 J20 J24 J28 J32 J36 N30 N14 L10 L34 L18 L26 P22">
    <cfRule type="expression" dxfId="436" priority="3" stopIfTrue="1">
      <formula>$O$1="CU"</formula>
    </cfRule>
  </conditionalFormatting>
  <conditionalFormatting sqref="E9 E7 E11 E13 E15 E17 E19 E21 E23 E25 E27 E29 E31 E33 E35 E37">
    <cfRule type="expression" dxfId="435" priority="2" stopIfTrue="1">
      <formula>$E7&lt;5</formula>
    </cfRule>
  </conditionalFormatting>
  <conditionalFormatting sqref="F35 F37 F25 F33 F31 F29 F27 F23 F19 F21 F9 F17 F15 F13 F11 F7">
    <cfRule type="cellIs" dxfId="434" priority="1" stopIfTrue="1" operator="equal">
      <formula>"Bye"</formula>
    </cfRule>
  </conditionalFormatting>
  <dataValidations count="1">
    <dataValidation type="list" allowBlank="1" showInputMessage="1" sqref="I46 I42 K44 M40 I8 M14 K10 K18 K26 K34 M30 I12 I36 O22 I16 I32 I24 I20 I28" xr:uid="{E72B35C7-C745-403B-B6FD-68E7E41B094E}">
      <formula1>$U$7:$U$16</formula1>
    </dataValidation>
  </dataValidations>
  <printOptions horizontalCentered="1"/>
  <pageMargins left="0.35" right="0.35" top="0.39" bottom="0.39" header="0" footer="0"/>
  <pageSetup paperSize="9" scale="96"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90177"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690178"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8F242E-E3ED-4896-B685-273806C5DC65}">
  <sheetPr codeName="Sheet145">
    <tabColor indexed="11"/>
    <pageSetUpPr fitToPage="1"/>
  </sheetPr>
  <dimension ref="A1:AM79"/>
  <sheetViews>
    <sheetView showGridLines="0" showZeros="0" workbookViewId="0">
      <selection activeCell="E7" sqref="E7"/>
    </sheetView>
  </sheetViews>
  <sheetFormatPr defaultRowHeight="13.2" x14ac:dyDescent="0.25"/>
  <cols>
    <col min="1" max="2" width="3.33203125" customWidth="1"/>
    <col min="3" max="4" width="4.6640625" customWidth="1"/>
    <col min="5" max="5" width="4.33203125" customWidth="1"/>
    <col min="6" max="6" width="12.6640625" customWidth="1"/>
    <col min="7" max="7" width="2.6640625" customWidth="1"/>
    <col min="8" max="8" width="7.6640625" customWidth="1"/>
    <col min="9" max="9" width="5.88671875" customWidth="1"/>
    <col min="10" max="10" width="1.6640625" style="134" customWidth="1"/>
    <col min="11" max="11" width="10.6640625" customWidth="1"/>
    <col min="12" max="12" width="1.6640625" style="134" customWidth="1"/>
    <col min="13" max="13" width="10.6640625" customWidth="1"/>
    <col min="14" max="14" width="1.6640625" style="135" customWidth="1"/>
    <col min="15" max="15" width="10.6640625" customWidth="1"/>
    <col min="16" max="16" width="1.6640625" style="134" customWidth="1"/>
    <col min="17" max="17" width="10.6640625" customWidth="1"/>
    <col min="18" max="18" width="1.6640625" style="135" customWidth="1"/>
    <col min="19" max="19" width="0" hidden="1" customWidth="1"/>
    <col min="20" max="20" width="8.6640625" customWidth="1"/>
    <col min="21" max="21" width="9.109375" hidden="1" customWidth="1"/>
    <col min="25" max="34" width="9.109375" hidden="1" customWidth="1"/>
    <col min="35" max="37" width="9.109375" style="660" customWidth="1"/>
  </cols>
  <sheetData>
    <row r="1" spans="1:37" s="136" customFormat="1" ht="21.75" customHeight="1" x14ac:dyDescent="0.25">
      <c r="A1" s="93" t="str">
        <f>Altalanos!$A$6</f>
        <v xml:space="preserve">Diákolimpia Tolna megye - Paks </v>
      </c>
      <c r="B1" s="93"/>
      <c r="C1" s="139"/>
      <c r="D1" s="139"/>
      <c r="E1" s="139"/>
      <c r="F1" s="139"/>
      <c r="G1" s="139"/>
      <c r="H1" s="139"/>
      <c r="I1" s="381"/>
      <c r="J1" s="140"/>
      <c r="K1" s="443" t="s">
        <v>123</v>
      </c>
      <c r="L1" s="120"/>
      <c r="M1" s="94"/>
      <c r="N1" s="140"/>
      <c r="O1" s="140" t="s">
        <v>71</v>
      </c>
      <c r="P1" s="140"/>
      <c r="Q1" s="139"/>
      <c r="R1" s="140"/>
      <c r="Y1" s="565"/>
      <c r="Z1" s="565"/>
      <c r="AA1" s="565"/>
      <c r="AB1" s="674" t="e">
        <f>IF($Y$5=1,CONCATENATE(VLOOKUP($Y$3,$AA$2:$AH$14,2)),CONCATENATE(VLOOKUP($Y$3,$AA$16:$AH$25,2)))</f>
        <v>#N/A</v>
      </c>
      <c r="AC1" s="674" t="e">
        <f>IF($Y$5=1,CONCATENATE(VLOOKUP($Y$3,$AA$2:$AH$14,3)),CONCATENATE(VLOOKUP($Y$3,$AA$16:$AH$25,3)))</f>
        <v>#N/A</v>
      </c>
      <c r="AD1" s="674" t="e">
        <f>IF($Y$5=1,CONCATENATE(VLOOKUP($Y$3,$AA$2:$AH$14,4)),CONCATENATE(VLOOKUP($Y$3,$AA$16:$AH$25,4)))</f>
        <v>#N/A</v>
      </c>
      <c r="AE1" s="674" t="e">
        <f>IF($Y$5=1,CONCATENATE(VLOOKUP($Y$3,$AA$2:$AH$14,5)),CONCATENATE(VLOOKUP($Y$3,$AA$16:$AH$25,5)))</f>
        <v>#N/A</v>
      </c>
      <c r="AF1" s="674" t="e">
        <f>IF($Y$5=1,CONCATENATE(VLOOKUP($Y$3,$AA$2:$AH$14,6)),CONCATENATE(VLOOKUP($Y$3,$AA$16:$AH$25,6)))</f>
        <v>#N/A</v>
      </c>
      <c r="AG1" s="674" t="e">
        <f>IF($Y$5=1,CONCATENATE(VLOOKUP($Y$3,$AA$2:$AH$14,7)),CONCATENATE(VLOOKUP($Y$3,$AA$16:$AH$25,7)))</f>
        <v>#N/A</v>
      </c>
      <c r="AH1" s="674" t="e">
        <f>IF($Y$5=1,CONCATENATE(VLOOKUP($Y$3,$AA$2:$AH$14,8)),CONCATENATE(VLOOKUP($Y$3,$AA$16:$AH$25,8)))</f>
        <v>#N/A</v>
      </c>
      <c r="AI1" s="682"/>
      <c r="AJ1" s="682"/>
      <c r="AK1" s="682"/>
    </row>
    <row r="2" spans="1:37" s="108" customFormat="1" x14ac:dyDescent="0.25">
      <c r="A2" s="478" t="s">
        <v>122</v>
      </c>
      <c r="B2" s="96"/>
      <c r="C2" s="96"/>
      <c r="E2" s="469">
        <f>Altalanos!$C$8</f>
        <v>0</v>
      </c>
      <c r="F2" s="96"/>
      <c r="G2" s="141"/>
      <c r="H2" s="110"/>
      <c r="I2" s="110"/>
      <c r="J2" s="142"/>
      <c r="K2" s="120"/>
      <c r="L2" s="120"/>
      <c r="M2" s="120"/>
      <c r="N2" s="142"/>
      <c r="O2" s="110"/>
      <c r="P2" s="142"/>
      <c r="Q2" s="110"/>
      <c r="R2" s="142"/>
      <c r="Y2" s="662"/>
      <c r="Z2" s="661"/>
      <c r="AA2" s="661" t="s">
        <v>164</v>
      </c>
      <c r="AB2" s="672">
        <v>300</v>
      </c>
      <c r="AC2" s="672">
        <v>250</v>
      </c>
      <c r="AD2" s="672">
        <v>200</v>
      </c>
      <c r="AE2" s="672">
        <v>150</v>
      </c>
      <c r="AF2" s="672">
        <v>120</v>
      </c>
      <c r="AG2" s="672">
        <v>90</v>
      </c>
      <c r="AH2" s="672">
        <v>40</v>
      </c>
      <c r="AI2" s="660"/>
      <c r="AJ2" s="660"/>
      <c r="AK2" s="660"/>
    </row>
    <row r="3" spans="1:37" s="19" customFormat="1" ht="11.25" customHeight="1" x14ac:dyDescent="0.25">
      <c r="A3" s="55" t="s">
        <v>82</v>
      </c>
      <c r="B3" s="55"/>
      <c r="C3" s="55"/>
      <c r="D3" s="55"/>
      <c r="E3" s="55"/>
      <c r="F3" s="55"/>
      <c r="G3" s="55" t="s">
        <v>79</v>
      </c>
      <c r="H3" s="55"/>
      <c r="I3" s="55"/>
      <c r="J3" s="144"/>
      <c r="K3" s="55" t="s">
        <v>87</v>
      </c>
      <c r="L3" s="144"/>
      <c r="M3" s="55"/>
      <c r="N3" s="144"/>
      <c r="O3" s="55"/>
      <c r="P3" s="144"/>
      <c r="Q3" s="55"/>
      <c r="R3" s="56" t="s">
        <v>88</v>
      </c>
      <c r="Y3" s="661" t="str">
        <f>IF(K4="OB","A",IF(K4="IX","W",IF(K4="","",K4)))</f>
        <v/>
      </c>
      <c r="Z3" s="661"/>
      <c r="AA3" s="661" t="s">
        <v>165</v>
      </c>
      <c r="AB3" s="672">
        <v>280</v>
      </c>
      <c r="AC3" s="672">
        <v>230</v>
      </c>
      <c r="AD3" s="672">
        <v>180</v>
      </c>
      <c r="AE3" s="672">
        <v>140</v>
      </c>
      <c r="AF3" s="672">
        <v>80</v>
      </c>
      <c r="AG3" s="672">
        <v>0</v>
      </c>
      <c r="AH3" s="672">
        <v>0</v>
      </c>
      <c r="AI3" s="660"/>
      <c r="AJ3" s="660"/>
      <c r="AK3" s="660"/>
    </row>
    <row r="4" spans="1:37" s="31" customFormat="1" ht="11.25" customHeight="1" thickBot="1" x14ac:dyDescent="0.3">
      <c r="A4" s="821" t="str">
        <f>Altalanos!$A$10</f>
        <v>2025.04.28-29</v>
      </c>
      <c r="B4" s="821"/>
      <c r="C4" s="821"/>
      <c r="D4" s="437"/>
      <c r="E4" s="146"/>
      <c r="F4" s="146"/>
      <c r="G4" s="146" t="str">
        <f>Altalanos!$C$10</f>
        <v>Paks</v>
      </c>
      <c r="H4" s="100"/>
      <c r="I4" s="146"/>
      <c r="J4" s="147"/>
      <c r="K4" s="148"/>
      <c r="L4" s="147"/>
      <c r="M4" s="149"/>
      <c r="N4" s="147"/>
      <c r="O4" s="146"/>
      <c r="P4" s="147"/>
      <c r="Q4" s="146"/>
      <c r="R4" s="89" t="str">
        <f>Altalanos!$E$10</f>
        <v>Lakatosné Klopcsik Diana</v>
      </c>
      <c r="Y4" s="661"/>
      <c r="Z4" s="661"/>
      <c r="AA4" s="661" t="s">
        <v>194</v>
      </c>
      <c r="AB4" s="672">
        <v>250</v>
      </c>
      <c r="AC4" s="672">
        <v>200</v>
      </c>
      <c r="AD4" s="672">
        <v>150</v>
      </c>
      <c r="AE4" s="672">
        <v>120</v>
      </c>
      <c r="AF4" s="672">
        <v>90</v>
      </c>
      <c r="AG4" s="672">
        <v>60</v>
      </c>
      <c r="AH4" s="672">
        <v>25</v>
      </c>
      <c r="AI4" s="660"/>
      <c r="AJ4" s="660"/>
      <c r="AK4" s="660"/>
    </row>
    <row r="5" spans="1:37" s="19" customFormat="1" x14ac:dyDescent="0.25">
      <c r="A5" s="150"/>
      <c r="B5" s="151" t="s">
        <v>4</v>
      </c>
      <c r="C5" s="464" t="s">
        <v>105</v>
      </c>
      <c r="D5" s="151" t="s">
        <v>104</v>
      </c>
      <c r="E5" s="151" t="s">
        <v>101</v>
      </c>
      <c r="F5" s="152" t="s">
        <v>85</v>
      </c>
      <c r="G5" s="152" t="s">
        <v>86</v>
      </c>
      <c r="H5" s="152"/>
      <c r="I5" s="152" t="s">
        <v>90</v>
      </c>
      <c r="J5" s="152"/>
      <c r="K5" s="151" t="s">
        <v>102</v>
      </c>
      <c r="L5" s="153"/>
      <c r="M5" s="151" t="s">
        <v>131</v>
      </c>
      <c r="N5" s="153"/>
      <c r="O5" s="151" t="s">
        <v>130</v>
      </c>
      <c r="P5" s="153"/>
      <c r="Q5" s="151" t="s">
        <v>129</v>
      </c>
      <c r="R5" s="154"/>
      <c r="Y5" s="661">
        <f>IF(OR(Altalanos!$A$8="F1",Altalanos!$A$8="F2",Altalanos!$A$8="N1",Altalanos!$A$8="N2"),1,2)</f>
        <v>2</v>
      </c>
      <c r="Z5" s="661"/>
      <c r="AA5" s="661" t="s">
        <v>195</v>
      </c>
      <c r="AB5" s="672">
        <v>200</v>
      </c>
      <c r="AC5" s="672">
        <v>150</v>
      </c>
      <c r="AD5" s="672">
        <v>120</v>
      </c>
      <c r="AE5" s="672">
        <v>90</v>
      </c>
      <c r="AF5" s="672">
        <v>60</v>
      </c>
      <c r="AG5" s="672">
        <v>40</v>
      </c>
      <c r="AH5" s="672">
        <v>15</v>
      </c>
      <c r="AI5" s="660"/>
      <c r="AJ5" s="660"/>
      <c r="AK5" s="660"/>
    </row>
    <row r="6" spans="1:37" s="19" customFormat="1" ht="11.1" customHeight="1" thickBot="1" x14ac:dyDescent="0.3">
      <c r="A6" s="155"/>
      <c r="B6" s="667"/>
      <c r="C6" s="667"/>
      <c r="D6" s="667"/>
      <c r="E6" s="667"/>
      <c r="F6" s="666" t="str">
        <f>IF(Y3="","",CONCATENATE(AH1," / ",AG1," pont"))</f>
        <v/>
      </c>
      <c r="G6" s="668"/>
      <c r="H6" s="669"/>
      <c r="I6" s="668"/>
      <c r="J6" s="670"/>
      <c r="K6" s="667" t="str">
        <f>IF(Y3="","",CONCATENATE(AF1," pont"))</f>
        <v/>
      </c>
      <c r="L6" s="670"/>
      <c r="M6" s="667" t="str">
        <f>IF(Y3="","",CONCATENATE(AE1," pont"))</f>
        <v/>
      </c>
      <c r="N6" s="670"/>
      <c r="O6" s="667" t="str">
        <f>IF(Y3="","",CONCATENATE(AD1," pont"))</f>
        <v/>
      </c>
      <c r="P6" s="670"/>
      <c r="Q6" s="667" t="str">
        <f>IF(Y3="","",CONCATENATE(AC1," pont"))</f>
        <v/>
      </c>
      <c r="R6" s="685"/>
      <c r="Y6" s="661"/>
      <c r="Z6" s="661"/>
      <c r="AA6" s="661" t="s">
        <v>196</v>
      </c>
      <c r="AB6" s="672">
        <v>150</v>
      </c>
      <c r="AC6" s="672">
        <v>120</v>
      </c>
      <c r="AD6" s="672">
        <v>90</v>
      </c>
      <c r="AE6" s="672">
        <v>60</v>
      </c>
      <c r="AF6" s="672">
        <v>40</v>
      </c>
      <c r="AG6" s="672">
        <v>25</v>
      </c>
      <c r="AH6" s="672">
        <v>10</v>
      </c>
      <c r="AI6" s="660"/>
      <c r="AJ6" s="660"/>
      <c r="AK6" s="660"/>
    </row>
    <row r="7" spans="1:37" s="38" customFormat="1" ht="10.5" customHeight="1" x14ac:dyDescent="0.25">
      <c r="A7" s="162">
        <v>1</v>
      </c>
      <c r="B7" s="395" t="str">
        <f>IF($E7="","",VLOOKUP($E7,#REF!,14))</f>
        <v/>
      </c>
      <c r="C7" s="395" t="str">
        <f>IF($E7="","",VLOOKUP($E7,#REF!,15))</f>
        <v/>
      </c>
      <c r="D7" s="476" t="str">
        <f>IF($E7="","",VLOOKUP($E7,#REF!,5))</f>
        <v/>
      </c>
      <c r="E7" s="164"/>
      <c r="F7" s="165" t="str">
        <f>UPPER(IF($E7="","",VLOOKUP($E7,#REF!,2)))</f>
        <v/>
      </c>
      <c r="G7" s="165" t="str">
        <f>IF($E7="","",VLOOKUP($E7,#REF!,3))</f>
        <v/>
      </c>
      <c r="H7" s="165"/>
      <c r="I7" s="165" t="str">
        <f>IF($E7="","",VLOOKUP($E7,#REF!,4))</f>
        <v/>
      </c>
      <c r="J7" s="167"/>
      <c r="K7" s="166"/>
      <c r="L7" s="166"/>
      <c r="M7" s="166"/>
      <c r="N7" s="166"/>
      <c r="O7" s="169"/>
      <c r="P7" s="171"/>
      <c r="Q7" s="172"/>
      <c r="R7" s="173"/>
      <c r="S7" s="174"/>
      <c r="U7" s="175" t="str">
        <f>Birók!P21</f>
        <v>Bíró</v>
      </c>
      <c r="Y7" s="661"/>
      <c r="Z7" s="661"/>
      <c r="AA7" s="661" t="s">
        <v>197</v>
      </c>
      <c r="AB7" s="672">
        <v>120</v>
      </c>
      <c r="AC7" s="672">
        <v>90</v>
      </c>
      <c r="AD7" s="672">
        <v>60</v>
      </c>
      <c r="AE7" s="672">
        <v>40</v>
      </c>
      <c r="AF7" s="672">
        <v>25</v>
      </c>
      <c r="AG7" s="672">
        <v>10</v>
      </c>
      <c r="AH7" s="672">
        <v>5</v>
      </c>
      <c r="AI7" s="660"/>
      <c r="AJ7" s="660"/>
      <c r="AK7" s="660"/>
    </row>
    <row r="8" spans="1:37" s="38" customFormat="1" ht="9.6" customHeight="1" x14ac:dyDescent="0.25">
      <c r="A8" s="176"/>
      <c r="B8" s="465"/>
      <c r="C8" s="465"/>
      <c r="D8" s="477"/>
      <c r="E8" s="177"/>
      <c r="F8" s="178"/>
      <c r="G8" s="178"/>
      <c r="H8" s="179"/>
      <c r="I8" s="180" t="s">
        <v>0</v>
      </c>
      <c r="J8" s="181"/>
      <c r="K8" s="182" t="str">
        <f>UPPER(IF(OR(J8="a",J8="as"),F7,IF(OR(J8="b",J8="bs"),F9,)))</f>
        <v/>
      </c>
      <c r="L8" s="182"/>
      <c r="M8" s="166"/>
      <c r="N8" s="166"/>
      <c r="O8" s="169"/>
      <c r="P8" s="171"/>
      <c r="Q8" s="172"/>
      <c r="R8" s="173"/>
      <c r="S8" s="174"/>
      <c r="U8" s="183" t="str">
        <f>Birók!P22</f>
        <v xml:space="preserve">T Lisztmajer </v>
      </c>
      <c r="Y8" s="661"/>
      <c r="Z8" s="661"/>
      <c r="AA8" s="661" t="s">
        <v>198</v>
      </c>
      <c r="AB8" s="672">
        <v>90</v>
      </c>
      <c r="AC8" s="672">
        <v>60</v>
      </c>
      <c r="AD8" s="672">
        <v>40</v>
      </c>
      <c r="AE8" s="672">
        <v>25</v>
      </c>
      <c r="AF8" s="672">
        <v>10</v>
      </c>
      <c r="AG8" s="672">
        <v>5</v>
      </c>
      <c r="AH8" s="672">
        <v>2</v>
      </c>
      <c r="AI8" s="660"/>
      <c r="AJ8" s="660"/>
      <c r="AK8" s="660"/>
    </row>
    <row r="9" spans="1:37" s="38" customFormat="1" ht="9.6" customHeight="1" x14ac:dyDescent="0.25">
      <c r="A9" s="176">
        <v>2</v>
      </c>
      <c r="B9" s="395" t="str">
        <f>IF($E9="","",VLOOKUP($E9,#REF!,14))</f>
        <v/>
      </c>
      <c r="C9" s="395" t="str">
        <f>IF($E9="","",VLOOKUP($E9,#REF!,15))</f>
        <v/>
      </c>
      <c r="D9" s="476" t="str">
        <f>IF($E9="","",VLOOKUP($E9,#REF!,5))</f>
        <v/>
      </c>
      <c r="E9" s="164"/>
      <c r="F9" s="492" t="str">
        <f>UPPER(IF($E9="","",VLOOKUP($E9,#REF!,2)))</f>
        <v/>
      </c>
      <c r="G9" s="492" t="str">
        <f>IF($E9="","",VLOOKUP($E9,#REF!,3))</f>
        <v/>
      </c>
      <c r="H9" s="492"/>
      <c r="I9" s="492" t="str">
        <f>IF($E9="","",VLOOKUP($E9,#REF!,4))</f>
        <v/>
      </c>
      <c r="J9" s="185"/>
      <c r="K9" s="166"/>
      <c r="L9" s="186"/>
      <c r="M9" s="166"/>
      <c r="N9" s="166"/>
      <c r="O9" s="169"/>
      <c r="P9" s="171"/>
      <c r="Q9" s="172"/>
      <c r="R9" s="173"/>
      <c r="S9" s="174"/>
      <c r="U9" s="183" t="str">
        <f>Birók!P23</f>
        <v xml:space="preserve">P Lisztmajer </v>
      </c>
      <c r="Y9" s="661"/>
      <c r="Z9" s="661"/>
      <c r="AA9" s="661" t="s">
        <v>199</v>
      </c>
      <c r="AB9" s="672">
        <v>60</v>
      </c>
      <c r="AC9" s="672">
        <v>40</v>
      </c>
      <c r="AD9" s="672">
        <v>25</v>
      </c>
      <c r="AE9" s="672">
        <v>10</v>
      </c>
      <c r="AF9" s="672">
        <v>5</v>
      </c>
      <c r="AG9" s="672">
        <v>2</v>
      </c>
      <c r="AH9" s="672">
        <v>1</v>
      </c>
      <c r="AI9" s="660"/>
      <c r="AJ9" s="660"/>
      <c r="AK9" s="660"/>
    </row>
    <row r="10" spans="1:37" s="38" customFormat="1" ht="9.6" customHeight="1" x14ac:dyDescent="0.25">
      <c r="A10" s="176"/>
      <c r="B10" s="465"/>
      <c r="C10" s="465"/>
      <c r="D10" s="477"/>
      <c r="E10" s="187"/>
      <c r="F10" s="493"/>
      <c r="G10" s="493"/>
      <c r="H10" s="494"/>
      <c r="I10" s="493"/>
      <c r="J10" s="188"/>
      <c r="K10" s="180" t="s">
        <v>0</v>
      </c>
      <c r="L10" s="189"/>
      <c r="M10" s="182" t="str">
        <f>UPPER(IF(OR(L10="a",L10="as"),K8,IF(OR(L10="b",L10="bs"),K12,)))</f>
        <v/>
      </c>
      <c r="N10" s="190"/>
      <c r="O10" s="191"/>
      <c r="P10" s="191"/>
      <c r="Q10" s="172"/>
      <c r="R10" s="173"/>
      <c r="S10" s="174"/>
      <c r="U10" s="183" t="str">
        <f>Birók!P24</f>
        <v xml:space="preserve">N Németh </v>
      </c>
      <c r="Y10" s="661"/>
      <c r="Z10" s="661"/>
      <c r="AA10" s="661" t="s">
        <v>200</v>
      </c>
      <c r="AB10" s="672">
        <v>40</v>
      </c>
      <c r="AC10" s="672">
        <v>25</v>
      </c>
      <c r="AD10" s="672">
        <v>15</v>
      </c>
      <c r="AE10" s="672">
        <v>7</v>
      </c>
      <c r="AF10" s="672">
        <v>4</v>
      </c>
      <c r="AG10" s="672">
        <v>1</v>
      </c>
      <c r="AH10" s="672">
        <v>0</v>
      </c>
      <c r="AI10" s="660"/>
      <c r="AJ10" s="660"/>
      <c r="AK10" s="660"/>
    </row>
    <row r="11" spans="1:37" s="38" customFormat="1" ht="9.6" customHeight="1" x14ac:dyDescent="0.25">
      <c r="A11" s="176">
        <v>3</v>
      </c>
      <c r="B11" s="395" t="str">
        <f>IF($E11="","",VLOOKUP($E11,#REF!,14))</f>
        <v/>
      </c>
      <c r="C11" s="395" t="str">
        <f>IF($E11="","",VLOOKUP($E11,#REF!,15))</f>
        <v/>
      </c>
      <c r="D11" s="476" t="str">
        <f>IF($E11="","",VLOOKUP($E11,#REF!,5))</f>
        <v/>
      </c>
      <c r="E11" s="164"/>
      <c r="F11" s="492" t="str">
        <f>UPPER(IF($E11="","",VLOOKUP($E11,#REF!,2)))</f>
        <v/>
      </c>
      <c r="G11" s="492" t="str">
        <f>IF($E11="","",VLOOKUP($E11,#REF!,3))</f>
        <v/>
      </c>
      <c r="H11" s="492"/>
      <c r="I11" s="492" t="str">
        <f>IF($E11="","",VLOOKUP($E11,#REF!,4))</f>
        <v/>
      </c>
      <c r="J11" s="167"/>
      <c r="K11" s="166"/>
      <c r="L11" s="192"/>
      <c r="M11" s="166"/>
      <c r="N11" s="193"/>
      <c r="O11" s="191"/>
      <c r="P11" s="191"/>
      <c r="Q11" s="172"/>
      <c r="R11" s="173"/>
      <c r="S11" s="174"/>
      <c r="U11" s="183" t="str">
        <f>Birók!P25</f>
        <v xml:space="preserve">D Gerzsei </v>
      </c>
      <c r="Y11" s="661"/>
      <c r="Z11" s="661"/>
      <c r="AA11" s="661" t="s">
        <v>201</v>
      </c>
      <c r="AB11" s="672">
        <v>25</v>
      </c>
      <c r="AC11" s="672">
        <v>15</v>
      </c>
      <c r="AD11" s="672">
        <v>10</v>
      </c>
      <c r="AE11" s="672">
        <v>6</v>
      </c>
      <c r="AF11" s="672">
        <v>3</v>
      </c>
      <c r="AG11" s="672">
        <v>1</v>
      </c>
      <c r="AH11" s="672">
        <v>0</v>
      </c>
      <c r="AI11" s="660"/>
      <c r="AJ11" s="660"/>
      <c r="AK11" s="660"/>
    </row>
    <row r="12" spans="1:37" s="38" customFormat="1" ht="9.6" customHeight="1" x14ac:dyDescent="0.25">
      <c r="A12" s="176"/>
      <c r="B12" s="465"/>
      <c r="C12" s="465"/>
      <c r="D12" s="477"/>
      <c r="E12" s="187"/>
      <c r="F12" s="493"/>
      <c r="G12" s="493"/>
      <c r="H12" s="494"/>
      <c r="I12" s="495" t="s">
        <v>0</v>
      </c>
      <c r="J12" s="181"/>
      <c r="K12" s="182" t="str">
        <f>UPPER(IF(OR(J12="a",J12="as"),F11,IF(OR(J12="b",J12="bs"),F13,)))</f>
        <v/>
      </c>
      <c r="L12" s="194"/>
      <c r="M12" s="166"/>
      <c r="N12" s="193"/>
      <c r="O12" s="191"/>
      <c r="P12" s="191"/>
      <c r="Q12" s="172"/>
      <c r="R12" s="173"/>
      <c r="S12" s="174"/>
      <c r="U12" s="183" t="str">
        <f>Birók!P26</f>
        <v>G Rosta</v>
      </c>
      <c r="Y12" s="661"/>
      <c r="Z12" s="661"/>
      <c r="AA12" s="661" t="s">
        <v>206</v>
      </c>
      <c r="AB12" s="672">
        <v>15</v>
      </c>
      <c r="AC12" s="672">
        <v>10</v>
      </c>
      <c r="AD12" s="672">
        <v>6</v>
      </c>
      <c r="AE12" s="672">
        <v>3</v>
      </c>
      <c r="AF12" s="672">
        <v>1</v>
      </c>
      <c r="AG12" s="672">
        <v>0</v>
      </c>
      <c r="AH12" s="672">
        <v>0</v>
      </c>
      <c r="AI12" s="660"/>
      <c r="AJ12" s="660"/>
      <c r="AK12" s="660"/>
    </row>
    <row r="13" spans="1:37" s="38" customFormat="1" ht="9.6" customHeight="1" x14ac:dyDescent="0.25">
      <c r="A13" s="176">
        <v>4</v>
      </c>
      <c r="B13" s="395" t="str">
        <f>IF($E13="","",VLOOKUP($E13,#REF!,14))</f>
        <v/>
      </c>
      <c r="C13" s="395" t="str">
        <f>IF($E13="","",VLOOKUP($E13,#REF!,15))</f>
        <v/>
      </c>
      <c r="D13" s="476" t="str">
        <f>IF($E13="","",VLOOKUP($E13,#REF!,5))</f>
        <v/>
      </c>
      <c r="E13" s="164"/>
      <c r="F13" s="492" t="str">
        <f>UPPER(IF($E13="","",VLOOKUP($E13,#REF!,2)))</f>
        <v/>
      </c>
      <c r="G13" s="492" t="str">
        <f>IF($E13="","",VLOOKUP($E13,#REF!,3))</f>
        <v/>
      </c>
      <c r="H13" s="492"/>
      <c r="I13" s="492" t="str">
        <f>IF($E13="","",VLOOKUP($E13,#REF!,4))</f>
        <v/>
      </c>
      <c r="J13" s="195"/>
      <c r="K13" s="166"/>
      <c r="L13" s="166"/>
      <c r="M13" s="166"/>
      <c r="N13" s="193"/>
      <c r="O13" s="191"/>
      <c r="P13" s="191"/>
      <c r="Q13" s="172"/>
      <c r="R13" s="173"/>
      <c r="S13" s="174"/>
      <c r="U13" s="183" t="str">
        <f>Birók!P27</f>
        <v>A Korpácsi</v>
      </c>
      <c r="Y13" s="661"/>
      <c r="Z13" s="661"/>
      <c r="AA13" s="661" t="s">
        <v>202</v>
      </c>
      <c r="AB13" s="672">
        <v>10</v>
      </c>
      <c r="AC13" s="672">
        <v>6</v>
      </c>
      <c r="AD13" s="672">
        <v>3</v>
      </c>
      <c r="AE13" s="672">
        <v>1</v>
      </c>
      <c r="AF13" s="672">
        <v>0</v>
      </c>
      <c r="AG13" s="672">
        <v>0</v>
      </c>
      <c r="AH13" s="672">
        <v>0</v>
      </c>
      <c r="AI13" s="660"/>
      <c r="AJ13" s="660"/>
      <c r="AK13" s="660"/>
    </row>
    <row r="14" spans="1:37" s="38" customFormat="1" ht="9.6" customHeight="1" x14ac:dyDescent="0.25">
      <c r="A14" s="176"/>
      <c r="B14" s="465"/>
      <c r="C14" s="465"/>
      <c r="D14" s="477"/>
      <c r="E14" s="187"/>
      <c r="F14" s="493"/>
      <c r="G14" s="493"/>
      <c r="H14" s="494"/>
      <c r="I14" s="493"/>
      <c r="J14" s="188"/>
      <c r="K14" s="166"/>
      <c r="L14" s="166"/>
      <c r="M14" s="180" t="s">
        <v>0</v>
      </c>
      <c r="N14" s="189"/>
      <c r="O14" s="182" t="str">
        <f>UPPER(IF(OR(N14="a",N14="as"),M10,IF(OR(N14="b",N14="bs"),M18,)))</f>
        <v/>
      </c>
      <c r="P14" s="190"/>
      <c r="Q14" s="172"/>
      <c r="R14" s="173"/>
      <c r="S14" s="174"/>
      <c r="U14" s="183" t="str">
        <f>Birók!P28</f>
        <v xml:space="preserve">L Gáspár </v>
      </c>
      <c r="Y14" s="661"/>
      <c r="Z14" s="661"/>
      <c r="AA14" s="661" t="s">
        <v>203</v>
      </c>
      <c r="AB14" s="672">
        <v>3</v>
      </c>
      <c r="AC14" s="672">
        <v>2</v>
      </c>
      <c r="AD14" s="672">
        <v>1</v>
      </c>
      <c r="AE14" s="672">
        <v>0</v>
      </c>
      <c r="AF14" s="672">
        <v>0</v>
      </c>
      <c r="AG14" s="672">
        <v>0</v>
      </c>
      <c r="AH14" s="672">
        <v>0</v>
      </c>
      <c r="AI14" s="660"/>
      <c r="AJ14" s="660"/>
      <c r="AK14" s="660"/>
    </row>
    <row r="15" spans="1:37" s="38" customFormat="1" ht="9.6" customHeight="1" x14ac:dyDescent="0.25">
      <c r="A15" s="176">
        <v>5</v>
      </c>
      <c r="B15" s="395" t="str">
        <f>IF($E15="","",VLOOKUP($E15,#REF!,14))</f>
        <v/>
      </c>
      <c r="C15" s="395" t="str">
        <f>IF($E15="","",VLOOKUP($E15,#REF!,15))</f>
        <v/>
      </c>
      <c r="D15" s="476" t="str">
        <f>IF($E15="","",VLOOKUP($E15,#REF!,5))</f>
        <v/>
      </c>
      <c r="E15" s="164"/>
      <c r="F15" s="492" t="str">
        <f>UPPER(IF($E15="","",VLOOKUP($E15,#REF!,2)))</f>
        <v/>
      </c>
      <c r="G15" s="492" t="str">
        <f>IF($E15="","",VLOOKUP($E15,#REF!,3))</f>
        <v/>
      </c>
      <c r="H15" s="492"/>
      <c r="I15" s="492" t="str">
        <f>IF($E15="","",VLOOKUP($E15,#REF!,4))</f>
        <v/>
      </c>
      <c r="J15" s="197"/>
      <c r="K15" s="166"/>
      <c r="L15" s="166"/>
      <c r="M15" s="166"/>
      <c r="N15" s="193"/>
      <c r="O15" s="166"/>
      <c r="P15" s="251"/>
      <c r="Q15" s="169"/>
      <c r="R15" s="171"/>
      <c r="S15" s="174"/>
      <c r="U15" s="183" t="str">
        <f>Birók!P29</f>
        <v xml:space="preserve"> </v>
      </c>
      <c r="Y15" s="661"/>
      <c r="Z15" s="661"/>
      <c r="AA15" s="661"/>
      <c r="AB15" s="661"/>
      <c r="AC15" s="661"/>
      <c r="AD15" s="661"/>
      <c r="AE15" s="661"/>
      <c r="AF15" s="661"/>
      <c r="AG15" s="661"/>
      <c r="AH15" s="661"/>
      <c r="AI15" s="660"/>
      <c r="AJ15" s="660"/>
      <c r="AK15" s="660"/>
    </row>
    <row r="16" spans="1:37" s="38" customFormat="1" ht="9.6" customHeight="1" thickBot="1" x14ac:dyDescent="0.3">
      <c r="A16" s="176"/>
      <c r="B16" s="465"/>
      <c r="C16" s="465"/>
      <c r="D16" s="477"/>
      <c r="E16" s="187"/>
      <c r="F16" s="493"/>
      <c r="G16" s="493"/>
      <c r="H16" s="494"/>
      <c r="I16" s="495" t="s">
        <v>0</v>
      </c>
      <c r="J16" s="181"/>
      <c r="K16" s="182" t="str">
        <f>UPPER(IF(OR(J16="a",J16="as"),F15,IF(OR(J16="b",J16="bs"),F17,)))</f>
        <v/>
      </c>
      <c r="L16" s="182"/>
      <c r="M16" s="166"/>
      <c r="N16" s="193"/>
      <c r="O16" s="169"/>
      <c r="P16" s="251"/>
      <c r="Q16" s="169"/>
      <c r="R16" s="171"/>
      <c r="S16" s="174"/>
      <c r="U16" s="198" t="str">
        <f>Birók!P30</f>
        <v>Egyik sem</v>
      </c>
      <c r="Y16" s="661"/>
      <c r="Z16" s="661"/>
      <c r="AA16" s="661" t="s">
        <v>164</v>
      </c>
      <c r="AB16" s="672">
        <v>150</v>
      </c>
      <c r="AC16" s="672">
        <v>120</v>
      </c>
      <c r="AD16" s="672">
        <v>90</v>
      </c>
      <c r="AE16" s="672">
        <v>60</v>
      </c>
      <c r="AF16" s="672">
        <v>40</v>
      </c>
      <c r="AG16" s="672">
        <v>25</v>
      </c>
      <c r="AH16" s="672">
        <v>15</v>
      </c>
      <c r="AI16" s="660"/>
      <c r="AJ16" s="660"/>
      <c r="AK16" s="660"/>
    </row>
    <row r="17" spans="1:39" s="38" customFormat="1" ht="9.6" customHeight="1" x14ac:dyDescent="0.25">
      <c r="A17" s="176">
        <v>6</v>
      </c>
      <c r="B17" s="395" t="str">
        <f>IF($E17="","",VLOOKUP($E17,#REF!,14))</f>
        <v/>
      </c>
      <c r="C17" s="395" t="str">
        <f>IF($E17="","",VLOOKUP($E17,#REF!,15))</f>
        <v/>
      </c>
      <c r="D17" s="476" t="str">
        <f>IF($E17="","",VLOOKUP($E17,#REF!,5))</f>
        <v/>
      </c>
      <c r="E17" s="164"/>
      <c r="F17" s="492" t="str">
        <f>UPPER(IF($E17="","",VLOOKUP($E17,#REF!,2)))</f>
        <v/>
      </c>
      <c r="G17" s="492" t="str">
        <f>IF($E17="","",VLOOKUP($E17,#REF!,3))</f>
        <v/>
      </c>
      <c r="H17" s="492"/>
      <c r="I17" s="492" t="str">
        <f>IF($E17="","",VLOOKUP($E17,#REF!,4))</f>
        <v/>
      </c>
      <c r="J17" s="185"/>
      <c r="K17" s="166"/>
      <c r="L17" s="186"/>
      <c r="M17" s="166"/>
      <c r="N17" s="193"/>
      <c r="O17" s="169"/>
      <c r="P17" s="251"/>
      <c r="Q17" s="169"/>
      <c r="R17" s="171"/>
      <c r="S17" s="174"/>
      <c r="Y17" s="661"/>
      <c r="Z17" s="661"/>
      <c r="AA17" s="661" t="s">
        <v>194</v>
      </c>
      <c r="AB17" s="672">
        <v>120</v>
      </c>
      <c r="AC17" s="672">
        <v>90</v>
      </c>
      <c r="AD17" s="672">
        <v>60</v>
      </c>
      <c r="AE17" s="672">
        <v>40</v>
      </c>
      <c r="AF17" s="672">
        <v>25</v>
      </c>
      <c r="AG17" s="672">
        <v>15</v>
      </c>
      <c r="AH17" s="672">
        <v>8</v>
      </c>
      <c r="AI17" s="660"/>
      <c r="AJ17" s="660"/>
      <c r="AK17" s="660"/>
    </row>
    <row r="18" spans="1:39" s="38" customFormat="1" ht="9.6" customHeight="1" x14ac:dyDescent="0.25">
      <c r="A18" s="176"/>
      <c r="B18" s="465"/>
      <c r="C18" s="465"/>
      <c r="D18" s="477"/>
      <c r="E18" s="187"/>
      <c r="F18" s="493"/>
      <c r="G18" s="493"/>
      <c r="H18" s="494"/>
      <c r="I18" s="493"/>
      <c r="J18" s="188"/>
      <c r="K18" s="180" t="s">
        <v>0</v>
      </c>
      <c r="L18" s="189"/>
      <c r="M18" s="182" t="str">
        <f>UPPER(IF(OR(L18="a",L18="as"),K16,IF(OR(L18="b",L18="bs"),K20,)))</f>
        <v/>
      </c>
      <c r="N18" s="199"/>
      <c r="O18" s="169"/>
      <c r="P18" s="251"/>
      <c r="Q18" s="169"/>
      <c r="R18" s="171"/>
      <c r="S18" s="174"/>
      <c r="Y18" s="661"/>
      <c r="Z18" s="661"/>
      <c r="AA18" s="661" t="s">
        <v>195</v>
      </c>
      <c r="AB18" s="672">
        <v>90</v>
      </c>
      <c r="AC18" s="672">
        <v>60</v>
      </c>
      <c r="AD18" s="672">
        <v>40</v>
      </c>
      <c r="AE18" s="672">
        <v>25</v>
      </c>
      <c r="AF18" s="672">
        <v>15</v>
      </c>
      <c r="AG18" s="672">
        <v>8</v>
      </c>
      <c r="AH18" s="672">
        <v>4</v>
      </c>
      <c r="AI18" s="660"/>
      <c r="AJ18" s="660"/>
      <c r="AK18" s="660"/>
    </row>
    <row r="19" spans="1:39" s="38" customFormat="1" ht="9.6" customHeight="1" x14ac:dyDescent="0.25">
      <c r="A19" s="176">
        <v>7</v>
      </c>
      <c r="B19" s="395" t="str">
        <f>IF($E19="","",VLOOKUP($E19,#REF!,14))</f>
        <v/>
      </c>
      <c r="C19" s="395" t="str">
        <f>IF($E19="","",VLOOKUP($E19,#REF!,15))</f>
        <v/>
      </c>
      <c r="D19" s="476" t="str">
        <f>IF($E19="","",VLOOKUP($E19,#REF!,5))</f>
        <v/>
      </c>
      <c r="E19" s="164"/>
      <c r="F19" s="492" t="str">
        <f>UPPER(IF($E19="","",VLOOKUP($E19,#REF!,2)))</f>
        <v/>
      </c>
      <c r="G19" s="492" t="str">
        <f>IF($E19="","",VLOOKUP($E19,#REF!,3))</f>
        <v/>
      </c>
      <c r="H19" s="492"/>
      <c r="I19" s="492" t="str">
        <f>IF($E19="","",VLOOKUP($E19,#REF!,4))</f>
        <v/>
      </c>
      <c r="J19" s="167"/>
      <c r="K19" s="166"/>
      <c r="L19" s="192"/>
      <c r="M19" s="166"/>
      <c r="N19" s="191"/>
      <c r="O19" s="169"/>
      <c r="P19" s="251"/>
      <c r="Q19" s="169"/>
      <c r="R19" s="171"/>
      <c r="S19" s="174"/>
      <c r="Y19" s="661"/>
      <c r="Z19" s="661"/>
      <c r="AA19" s="661" t="s">
        <v>196</v>
      </c>
      <c r="AB19" s="672">
        <v>60</v>
      </c>
      <c r="AC19" s="672">
        <v>40</v>
      </c>
      <c r="AD19" s="672">
        <v>25</v>
      </c>
      <c r="AE19" s="672">
        <v>15</v>
      </c>
      <c r="AF19" s="672">
        <v>8</v>
      </c>
      <c r="AG19" s="672">
        <v>4</v>
      </c>
      <c r="AH19" s="672">
        <v>2</v>
      </c>
      <c r="AI19" s="660"/>
      <c r="AJ19" s="660"/>
      <c r="AK19" s="660"/>
    </row>
    <row r="20" spans="1:39" s="38" customFormat="1" ht="9.6" customHeight="1" x14ac:dyDescent="0.25">
      <c r="A20" s="176"/>
      <c r="B20" s="465"/>
      <c r="C20" s="465"/>
      <c r="D20" s="477"/>
      <c r="E20" s="177"/>
      <c r="F20" s="178"/>
      <c r="G20" s="178"/>
      <c r="H20" s="179"/>
      <c r="I20" s="180" t="s">
        <v>0</v>
      </c>
      <c r="J20" s="181"/>
      <c r="K20" s="182" t="str">
        <f>UPPER(IF(OR(J20="a",J20="as"),F19,IF(OR(J20="b",J20="bs"),F21,)))</f>
        <v/>
      </c>
      <c r="L20" s="194"/>
      <c r="M20" s="166"/>
      <c r="N20" s="191"/>
      <c r="O20" s="169"/>
      <c r="P20" s="251"/>
      <c r="Q20" s="169"/>
      <c r="R20" s="171"/>
      <c r="S20" s="174"/>
      <c r="Y20" s="661"/>
      <c r="Z20" s="661"/>
      <c r="AA20" s="661" t="s">
        <v>197</v>
      </c>
      <c r="AB20" s="672">
        <v>40</v>
      </c>
      <c r="AC20" s="672">
        <v>25</v>
      </c>
      <c r="AD20" s="672">
        <v>15</v>
      </c>
      <c r="AE20" s="672">
        <v>8</v>
      </c>
      <c r="AF20" s="672">
        <v>4</v>
      </c>
      <c r="AG20" s="672">
        <v>2</v>
      </c>
      <c r="AH20" s="672">
        <v>1</v>
      </c>
      <c r="AI20" s="660"/>
      <c r="AJ20" s="660"/>
      <c r="AK20" s="660"/>
    </row>
    <row r="21" spans="1:39" s="38" customFormat="1" ht="9.6" customHeight="1" x14ac:dyDescent="0.25">
      <c r="A21" s="162">
        <v>8</v>
      </c>
      <c r="B21" s="395" t="str">
        <f>IF($E21="","",VLOOKUP($E21,#REF!,14))</f>
        <v/>
      </c>
      <c r="C21" s="395" t="str">
        <f>IF($E21="","",VLOOKUP($E21,#REF!,15))</f>
        <v/>
      </c>
      <c r="D21" s="476" t="str">
        <f>IF($E21="","",VLOOKUP($E21,#REF!,5))</f>
        <v/>
      </c>
      <c r="E21" s="164"/>
      <c r="F21" s="165" t="str">
        <f>UPPER(IF($E21="","",VLOOKUP($E21,#REF!,2)))</f>
        <v/>
      </c>
      <c r="G21" s="165" t="str">
        <f>IF($E21="","",VLOOKUP($E21,#REF!,3))</f>
        <v/>
      </c>
      <c r="H21" s="165"/>
      <c r="I21" s="165" t="str">
        <f>IF($E21="","",VLOOKUP($E21,#REF!,4))</f>
        <v/>
      </c>
      <c r="J21" s="195"/>
      <c r="K21" s="166"/>
      <c r="L21" s="166"/>
      <c r="M21" s="166"/>
      <c r="N21" s="191"/>
      <c r="O21" s="169"/>
      <c r="P21" s="251"/>
      <c r="Q21" s="169"/>
      <c r="R21" s="171"/>
      <c r="S21" s="174"/>
      <c r="Y21" s="661"/>
      <c r="Z21" s="661"/>
      <c r="AA21" s="661" t="s">
        <v>198</v>
      </c>
      <c r="AB21" s="672">
        <v>25</v>
      </c>
      <c r="AC21" s="672">
        <v>15</v>
      </c>
      <c r="AD21" s="672">
        <v>10</v>
      </c>
      <c r="AE21" s="672">
        <v>6</v>
      </c>
      <c r="AF21" s="672">
        <v>3</v>
      </c>
      <c r="AG21" s="672">
        <v>1</v>
      </c>
      <c r="AH21" s="672">
        <v>0</v>
      </c>
      <c r="AI21" s="660"/>
      <c r="AJ21" s="660"/>
      <c r="AK21" s="660"/>
    </row>
    <row r="22" spans="1:39" s="38" customFormat="1" ht="9.6" customHeight="1" x14ac:dyDescent="0.25">
      <c r="A22" s="176"/>
      <c r="B22" s="465"/>
      <c r="C22" s="465"/>
      <c r="D22" s="477"/>
      <c r="E22" s="177"/>
      <c r="F22" s="196"/>
      <c r="G22" s="196"/>
      <c r="H22" s="200"/>
      <c r="I22" s="196"/>
      <c r="J22" s="188"/>
      <c r="K22" s="166"/>
      <c r="L22" s="166"/>
      <c r="M22" s="166"/>
      <c r="N22" s="191"/>
      <c r="O22" s="180" t="s">
        <v>0</v>
      </c>
      <c r="P22" s="189"/>
      <c r="Q22" s="182" t="str">
        <f>UPPER(IF(OR(P22="a",P22="as"),O14,IF(OR(P22="b",P22="bs"),O30,)))</f>
        <v/>
      </c>
      <c r="R22" s="252"/>
      <c r="S22" s="174"/>
      <c r="Y22" s="661"/>
      <c r="Z22" s="661"/>
      <c r="AA22" s="661" t="s">
        <v>199</v>
      </c>
      <c r="AB22" s="672">
        <v>15</v>
      </c>
      <c r="AC22" s="672">
        <v>10</v>
      </c>
      <c r="AD22" s="672">
        <v>6</v>
      </c>
      <c r="AE22" s="672">
        <v>3</v>
      </c>
      <c r="AF22" s="672">
        <v>1</v>
      </c>
      <c r="AG22" s="672">
        <v>0</v>
      </c>
      <c r="AH22" s="672">
        <v>0</v>
      </c>
      <c r="AI22" s="660"/>
      <c r="AJ22" s="660"/>
      <c r="AK22" s="660"/>
    </row>
    <row r="23" spans="1:39" s="38" customFormat="1" ht="9.6" customHeight="1" x14ac:dyDescent="0.25">
      <c r="A23" s="162">
        <v>9</v>
      </c>
      <c r="B23" s="395" t="str">
        <f>IF($E23="","",VLOOKUP($E23,#REF!,14))</f>
        <v/>
      </c>
      <c r="C23" s="395" t="str">
        <f>IF($E23="","",VLOOKUP($E23,#REF!,15))</f>
        <v/>
      </c>
      <c r="D23" s="476" t="str">
        <f>IF($E23="","",VLOOKUP($E23,#REF!,5))</f>
        <v/>
      </c>
      <c r="E23" s="164"/>
      <c r="F23" s="165" t="str">
        <f>UPPER(IF($E23="","",VLOOKUP($E23,#REF!,2)))</f>
        <v/>
      </c>
      <c r="G23" s="165" t="str">
        <f>IF($E23="","",VLOOKUP($E23,#REF!,3))</f>
        <v/>
      </c>
      <c r="H23" s="165"/>
      <c r="I23" s="165" t="str">
        <f>IF($E23="","",VLOOKUP($E23,#REF!,4))</f>
        <v/>
      </c>
      <c r="J23" s="167"/>
      <c r="K23" s="166"/>
      <c r="L23" s="166"/>
      <c r="M23" s="166"/>
      <c r="N23" s="191"/>
      <c r="O23" s="169"/>
      <c r="P23" s="251"/>
      <c r="Q23" s="166"/>
      <c r="R23" s="251"/>
      <c r="S23" s="174"/>
      <c r="Y23" s="661"/>
      <c r="Z23" s="661"/>
      <c r="AA23" s="661" t="s">
        <v>200</v>
      </c>
      <c r="AB23" s="672">
        <v>10</v>
      </c>
      <c r="AC23" s="672">
        <v>6</v>
      </c>
      <c r="AD23" s="672">
        <v>3</v>
      </c>
      <c r="AE23" s="672">
        <v>1</v>
      </c>
      <c r="AF23" s="672">
        <v>0</v>
      </c>
      <c r="AG23" s="672">
        <v>0</v>
      </c>
      <c r="AH23" s="672">
        <v>0</v>
      </c>
      <c r="AI23" s="660"/>
      <c r="AJ23" s="660"/>
      <c r="AK23" s="660"/>
    </row>
    <row r="24" spans="1:39" s="38" customFormat="1" ht="9.6" customHeight="1" x14ac:dyDescent="0.25">
      <c r="A24" s="176"/>
      <c r="B24" s="465"/>
      <c r="C24" s="465"/>
      <c r="D24" s="477"/>
      <c r="E24" s="177"/>
      <c r="F24" s="178"/>
      <c r="G24" s="178"/>
      <c r="H24" s="179"/>
      <c r="I24" s="180" t="s">
        <v>0</v>
      </c>
      <c r="J24" s="181"/>
      <c r="K24" s="182" t="str">
        <f>UPPER(IF(OR(J24="a",J24="as"),F23,IF(OR(J24="b",J24="bs"),F25,)))</f>
        <v/>
      </c>
      <c r="L24" s="182"/>
      <c r="M24" s="166"/>
      <c r="N24" s="191"/>
      <c r="O24" s="169"/>
      <c r="P24" s="251"/>
      <c r="Q24" s="169"/>
      <c r="R24" s="251"/>
      <c r="S24" s="174"/>
      <c r="Y24" s="661"/>
      <c r="Z24" s="661"/>
      <c r="AA24" s="661" t="s">
        <v>201</v>
      </c>
      <c r="AB24" s="672">
        <v>6</v>
      </c>
      <c r="AC24" s="672">
        <v>3</v>
      </c>
      <c r="AD24" s="672">
        <v>1</v>
      </c>
      <c r="AE24" s="672">
        <v>0</v>
      </c>
      <c r="AF24" s="672">
        <v>0</v>
      </c>
      <c r="AG24" s="672">
        <v>0</v>
      </c>
      <c r="AH24" s="672">
        <v>0</v>
      </c>
      <c r="AI24" s="660"/>
      <c r="AJ24" s="660"/>
      <c r="AK24" s="660"/>
    </row>
    <row r="25" spans="1:39" s="38" customFormat="1" ht="9.6" customHeight="1" x14ac:dyDescent="0.25">
      <c r="A25" s="176">
        <v>10</v>
      </c>
      <c r="B25" s="395" t="str">
        <f>IF($E25="","",VLOOKUP($E25,#REF!,14))</f>
        <v/>
      </c>
      <c r="C25" s="395" t="str">
        <f>IF($E25="","",VLOOKUP($E25,#REF!,15))</f>
        <v/>
      </c>
      <c r="D25" s="476" t="str">
        <f>IF($E25="","",VLOOKUP($E25,#REF!,5))</f>
        <v/>
      </c>
      <c r="E25" s="164"/>
      <c r="F25" s="492" t="str">
        <f>UPPER(IF($E25="","",VLOOKUP($E25,#REF!,2)))</f>
        <v/>
      </c>
      <c r="G25" s="492" t="str">
        <f>IF($E25="","",VLOOKUP($E25,#REF!,3))</f>
        <v/>
      </c>
      <c r="H25" s="492"/>
      <c r="I25" s="492" t="str">
        <f>IF($E25="","",VLOOKUP($E25,#REF!,4))</f>
        <v/>
      </c>
      <c r="J25" s="185"/>
      <c r="K25" s="166"/>
      <c r="L25" s="186"/>
      <c r="M25" s="166"/>
      <c r="N25" s="191"/>
      <c r="O25" s="169"/>
      <c r="P25" s="251"/>
      <c r="Q25" s="169"/>
      <c r="R25" s="251"/>
      <c r="S25" s="174"/>
      <c r="Y25" s="661"/>
      <c r="Z25" s="661"/>
      <c r="AA25" s="661" t="s">
        <v>206</v>
      </c>
      <c r="AB25" s="672">
        <v>3</v>
      </c>
      <c r="AC25" s="672">
        <v>2</v>
      </c>
      <c r="AD25" s="672">
        <v>1</v>
      </c>
      <c r="AE25" s="672">
        <v>0</v>
      </c>
      <c r="AF25" s="672">
        <v>0</v>
      </c>
      <c r="AG25" s="672">
        <v>0</v>
      </c>
      <c r="AH25" s="672">
        <v>0</v>
      </c>
      <c r="AI25" s="660"/>
      <c r="AJ25" s="660"/>
      <c r="AK25" s="660"/>
    </row>
    <row r="26" spans="1:39" s="38" customFormat="1" ht="9.6" customHeight="1" x14ac:dyDescent="0.25">
      <c r="A26" s="176"/>
      <c r="B26" s="465"/>
      <c r="C26" s="465"/>
      <c r="D26" s="477"/>
      <c r="E26" s="187"/>
      <c r="F26" s="493"/>
      <c r="G26" s="493"/>
      <c r="H26" s="494"/>
      <c r="I26" s="493"/>
      <c r="J26" s="188"/>
      <c r="K26" s="180" t="s">
        <v>0</v>
      </c>
      <c r="L26" s="189"/>
      <c r="M26" s="182" t="str">
        <f>UPPER(IF(OR(L26="a",L26="as"),K24,IF(OR(L26="b",L26="bs"),K28,)))</f>
        <v/>
      </c>
      <c r="N26" s="190"/>
      <c r="O26" s="169"/>
      <c r="P26" s="251"/>
      <c r="Q26" s="169"/>
      <c r="R26" s="251"/>
      <c r="S26" s="174"/>
      <c r="Y26" s="660"/>
      <c r="Z26" s="660"/>
      <c r="AA26" s="660"/>
      <c r="AB26" s="660"/>
      <c r="AC26" s="660"/>
      <c r="AD26" s="660"/>
      <c r="AE26" s="660"/>
      <c r="AF26" s="660"/>
      <c r="AG26" s="660"/>
      <c r="AH26" s="660"/>
      <c r="AI26" s="660"/>
      <c r="AJ26" s="660"/>
      <c r="AK26" s="660"/>
      <c r="AL26" s="679"/>
      <c r="AM26" s="679"/>
    </row>
    <row r="27" spans="1:39" s="38" customFormat="1" ht="9.6" customHeight="1" x14ac:dyDescent="0.25">
      <c r="A27" s="176">
        <v>11</v>
      </c>
      <c r="B27" s="395" t="str">
        <f>IF($E27="","",VLOOKUP($E27,#REF!,14))</f>
        <v/>
      </c>
      <c r="C27" s="395" t="str">
        <f>IF($E27="","",VLOOKUP($E27,#REF!,15))</f>
        <v/>
      </c>
      <c r="D27" s="476" t="str">
        <f>IF($E27="","",VLOOKUP($E27,#REF!,5))</f>
        <v/>
      </c>
      <c r="E27" s="164"/>
      <c r="F27" s="492" t="str">
        <f>UPPER(IF($E27="","",VLOOKUP($E27,#REF!,2)))</f>
        <v/>
      </c>
      <c r="G27" s="492" t="str">
        <f>IF($E27="","",VLOOKUP($E27,#REF!,3))</f>
        <v/>
      </c>
      <c r="H27" s="492"/>
      <c r="I27" s="492" t="str">
        <f>IF($E27="","",VLOOKUP($E27,#REF!,4))</f>
        <v/>
      </c>
      <c r="J27" s="167"/>
      <c r="K27" s="166"/>
      <c r="L27" s="192"/>
      <c r="M27" s="166"/>
      <c r="N27" s="193"/>
      <c r="O27" s="169"/>
      <c r="P27" s="251"/>
      <c r="Q27" s="169"/>
      <c r="R27" s="251"/>
      <c r="S27" s="174"/>
      <c r="Y27" s="660"/>
      <c r="Z27" s="660"/>
      <c r="AA27" s="660"/>
      <c r="AB27" s="660"/>
      <c r="AC27" s="660"/>
      <c r="AD27" s="660"/>
      <c r="AE27" s="660"/>
      <c r="AF27" s="660"/>
      <c r="AG27" s="660"/>
      <c r="AH27" s="660"/>
      <c r="AI27" s="660"/>
      <c r="AJ27" s="660"/>
      <c r="AK27" s="660"/>
      <c r="AL27" s="679"/>
      <c r="AM27" s="679"/>
    </row>
    <row r="28" spans="1:39" s="38" customFormat="1" ht="9.6" customHeight="1" x14ac:dyDescent="0.25">
      <c r="A28" s="201"/>
      <c r="B28" s="465"/>
      <c r="C28" s="465"/>
      <c r="D28" s="477"/>
      <c r="E28" s="187"/>
      <c r="F28" s="493"/>
      <c r="G28" s="493"/>
      <c r="H28" s="494"/>
      <c r="I28" s="495" t="s">
        <v>0</v>
      </c>
      <c r="J28" s="181"/>
      <c r="K28" s="182" t="str">
        <f>UPPER(IF(OR(J28="a",J28="as"),F27,IF(OR(J28="b",J28="bs"),F29,)))</f>
        <v/>
      </c>
      <c r="L28" s="194"/>
      <c r="M28" s="166"/>
      <c r="N28" s="193"/>
      <c r="O28" s="169"/>
      <c r="P28" s="251"/>
      <c r="Q28" s="169"/>
      <c r="R28" s="251"/>
      <c r="S28" s="174"/>
      <c r="Y28" s="679"/>
      <c r="Z28" s="679"/>
      <c r="AA28" s="679"/>
      <c r="AB28" s="679"/>
      <c r="AC28" s="679"/>
      <c r="AD28" s="679"/>
      <c r="AE28" s="679"/>
      <c r="AF28" s="679"/>
      <c r="AG28" s="679"/>
      <c r="AH28" s="679"/>
      <c r="AI28" s="679"/>
      <c r="AJ28" s="679"/>
      <c r="AK28" s="679"/>
      <c r="AL28" s="679"/>
      <c r="AM28" s="679"/>
    </row>
    <row r="29" spans="1:39" s="38" customFormat="1" ht="9.6" customHeight="1" x14ac:dyDescent="0.25">
      <c r="A29" s="176">
        <v>12</v>
      </c>
      <c r="B29" s="395" t="str">
        <f>IF($E29="","",VLOOKUP($E29,#REF!,14))</f>
        <v/>
      </c>
      <c r="C29" s="395" t="str">
        <f>IF($E29="","",VLOOKUP($E29,#REF!,15))</f>
        <v/>
      </c>
      <c r="D29" s="476" t="str">
        <f>IF($E29="","",VLOOKUP($E29,#REF!,5))</f>
        <v/>
      </c>
      <c r="E29" s="164"/>
      <c r="F29" s="492" t="str">
        <f>UPPER(IF($E29="","",VLOOKUP($E29,#REF!,2)))</f>
        <v/>
      </c>
      <c r="G29" s="492" t="str">
        <f>IF($E29="","",VLOOKUP($E29,#REF!,3))</f>
        <v/>
      </c>
      <c r="H29" s="492"/>
      <c r="I29" s="492" t="str">
        <f>IF($E29="","",VLOOKUP($E29,#REF!,4))</f>
        <v/>
      </c>
      <c r="J29" s="195"/>
      <c r="K29" s="166"/>
      <c r="L29" s="166"/>
      <c r="M29" s="166"/>
      <c r="N29" s="193"/>
      <c r="O29" s="169"/>
      <c r="P29" s="251"/>
      <c r="Q29" s="169"/>
      <c r="R29" s="251"/>
      <c r="S29" s="174"/>
      <c r="Y29" s="679"/>
      <c r="Z29" s="679"/>
      <c r="AA29" s="679"/>
      <c r="AB29" s="679"/>
      <c r="AC29" s="679"/>
      <c r="AD29" s="679"/>
      <c r="AE29" s="679"/>
      <c r="AF29" s="679"/>
      <c r="AG29" s="679"/>
      <c r="AH29" s="679"/>
      <c r="AI29" s="679"/>
      <c r="AJ29" s="679"/>
      <c r="AK29" s="679"/>
      <c r="AL29" s="679"/>
      <c r="AM29" s="679"/>
    </row>
    <row r="30" spans="1:39" s="38" customFormat="1" ht="9.6" customHeight="1" x14ac:dyDescent="0.25">
      <c r="A30" s="176"/>
      <c r="B30" s="465"/>
      <c r="C30" s="465"/>
      <c r="D30" s="477"/>
      <c r="E30" s="187"/>
      <c r="F30" s="493"/>
      <c r="G30" s="493"/>
      <c r="H30" s="494"/>
      <c r="I30" s="493"/>
      <c r="J30" s="188"/>
      <c r="K30" s="166"/>
      <c r="L30" s="166"/>
      <c r="M30" s="180" t="s">
        <v>0</v>
      </c>
      <c r="N30" s="189"/>
      <c r="O30" s="182" t="str">
        <f>UPPER(IF(OR(N30="a",N30="as"),M26,IF(OR(N30="b",N30="bs"),M34,)))</f>
        <v/>
      </c>
      <c r="P30" s="253"/>
      <c r="Q30" s="169"/>
      <c r="R30" s="251"/>
      <c r="S30" s="174"/>
      <c r="AI30" s="679"/>
      <c r="AJ30" s="679"/>
      <c r="AK30" s="679"/>
    </row>
    <row r="31" spans="1:39" s="38" customFormat="1" ht="9.6" customHeight="1" x14ac:dyDescent="0.25">
      <c r="A31" s="176">
        <v>13</v>
      </c>
      <c r="B31" s="395" t="str">
        <f>IF($E31="","",VLOOKUP($E31,#REF!,14))</f>
        <v/>
      </c>
      <c r="C31" s="395" t="str">
        <f>IF($E31="","",VLOOKUP($E31,#REF!,15))</f>
        <v/>
      </c>
      <c r="D31" s="476" t="str">
        <f>IF($E31="","",VLOOKUP($E31,#REF!,5))</f>
        <v/>
      </c>
      <c r="E31" s="164"/>
      <c r="F31" s="492" t="str">
        <f>UPPER(IF($E31="","",VLOOKUP($E31,#REF!,2)))</f>
        <v/>
      </c>
      <c r="G31" s="492" t="str">
        <f>IF($E31="","",VLOOKUP($E31,#REF!,3))</f>
        <v/>
      </c>
      <c r="H31" s="492"/>
      <c r="I31" s="492" t="str">
        <f>IF($E31="","",VLOOKUP($E31,#REF!,4))</f>
        <v/>
      </c>
      <c r="J31" s="197"/>
      <c r="K31" s="166"/>
      <c r="L31" s="166"/>
      <c r="M31" s="166"/>
      <c r="N31" s="193"/>
      <c r="O31" s="166"/>
      <c r="P31" s="171"/>
      <c r="Q31" s="169"/>
      <c r="R31" s="251"/>
      <c r="S31" s="174"/>
      <c r="AI31" s="679"/>
      <c r="AJ31" s="679"/>
      <c r="AK31" s="679"/>
    </row>
    <row r="32" spans="1:39" s="38" customFormat="1" ht="9.6" customHeight="1" x14ac:dyDescent="0.25">
      <c r="A32" s="176"/>
      <c r="B32" s="465"/>
      <c r="C32" s="465"/>
      <c r="D32" s="477"/>
      <c r="E32" s="187"/>
      <c r="F32" s="493"/>
      <c r="G32" s="493"/>
      <c r="H32" s="494"/>
      <c r="I32" s="495" t="s">
        <v>0</v>
      </c>
      <c r="J32" s="181"/>
      <c r="K32" s="182" t="str">
        <f>UPPER(IF(OR(J32="a",J32="as"),F31,IF(OR(J32="b",J32="bs"),F33,)))</f>
        <v/>
      </c>
      <c r="L32" s="182"/>
      <c r="M32" s="166"/>
      <c r="N32" s="193"/>
      <c r="O32" s="169"/>
      <c r="P32" s="171"/>
      <c r="Q32" s="169"/>
      <c r="R32" s="251"/>
      <c r="S32" s="174"/>
      <c r="AI32" s="679"/>
      <c r="AJ32" s="679"/>
      <c r="AK32" s="679"/>
    </row>
    <row r="33" spans="1:37" s="38" customFormat="1" ht="9.6" customHeight="1" x14ac:dyDescent="0.25">
      <c r="A33" s="176">
        <v>14</v>
      </c>
      <c r="B33" s="395" t="str">
        <f>IF($E33="","",VLOOKUP($E33,#REF!,14))</f>
        <v/>
      </c>
      <c r="C33" s="395" t="str">
        <f>IF($E33="","",VLOOKUP($E33,#REF!,15))</f>
        <v/>
      </c>
      <c r="D33" s="476" t="str">
        <f>IF($E33="","",VLOOKUP($E33,#REF!,5))</f>
        <v/>
      </c>
      <c r="E33" s="164"/>
      <c r="F33" s="492" t="str">
        <f>UPPER(IF($E33="","",VLOOKUP($E33,#REF!,2)))</f>
        <v/>
      </c>
      <c r="G33" s="492" t="str">
        <f>IF($E33="","",VLOOKUP($E33,#REF!,3))</f>
        <v/>
      </c>
      <c r="H33" s="492"/>
      <c r="I33" s="492" t="str">
        <f>IF($E33="","",VLOOKUP($E33,#REF!,4))</f>
        <v/>
      </c>
      <c r="J33" s="185"/>
      <c r="K33" s="166"/>
      <c r="L33" s="186"/>
      <c r="M33" s="166"/>
      <c r="N33" s="193"/>
      <c r="O33" s="169"/>
      <c r="P33" s="171"/>
      <c r="Q33" s="169"/>
      <c r="R33" s="251"/>
      <c r="S33" s="174"/>
      <c r="AI33" s="679"/>
      <c r="AJ33" s="679"/>
      <c r="AK33" s="679"/>
    </row>
    <row r="34" spans="1:37" s="38" customFormat="1" ht="9.6" customHeight="1" x14ac:dyDescent="0.25">
      <c r="A34" s="176"/>
      <c r="B34" s="465"/>
      <c r="C34" s="465"/>
      <c r="D34" s="477"/>
      <c r="E34" s="187"/>
      <c r="F34" s="493"/>
      <c r="G34" s="493"/>
      <c r="H34" s="494"/>
      <c r="I34" s="493"/>
      <c r="J34" s="188"/>
      <c r="K34" s="180" t="s">
        <v>0</v>
      </c>
      <c r="L34" s="189"/>
      <c r="M34" s="182" t="str">
        <f>UPPER(IF(OR(L34="a",L34="as"),K32,IF(OR(L34="b",L34="bs"),K36,)))</f>
        <v/>
      </c>
      <c r="N34" s="199"/>
      <c r="O34" s="169"/>
      <c r="P34" s="171"/>
      <c r="Q34" s="169"/>
      <c r="R34" s="251"/>
      <c r="S34" s="174"/>
      <c r="AI34" s="679"/>
      <c r="AJ34" s="679"/>
      <c r="AK34" s="679"/>
    </row>
    <row r="35" spans="1:37" s="38" customFormat="1" ht="9.6" customHeight="1" x14ac:dyDescent="0.25">
      <c r="A35" s="176">
        <v>15</v>
      </c>
      <c r="B35" s="395" t="str">
        <f>IF($E35="","",VLOOKUP($E35,#REF!,14))</f>
        <v/>
      </c>
      <c r="C35" s="395" t="str">
        <f>IF($E35="","",VLOOKUP($E35,#REF!,15))</f>
        <v/>
      </c>
      <c r="D35" s="476" t="str">
        <f>IF($E35="","",VLOOKUP($E35,#REF!,5))</f>
        <v/>
      </c>
      <c r="E35" s="164"/>
      <c r="F35" s="492" t="str">
        <f>UPPER(IF($E35="","",VLOOKUP($E35,#REF!,2)))</f>
        <v/>
      </c>
      <c r="G35" s="492" t="str">
        <f>IF($E35="","",VLOOKUP($E35,#REF!,3))</f>
        <v/>
      </c>
      <c r="H35" s="492"/>
      <c r="I35" s="492" t="str">
        <f>IF($E35="","",VLOOKUP($E35,#REF!,4))</f>
        <v/>
      </c>
      <c r="J35" s="167"/>
      <c r="K35" s="166"/>
      <c r="L35" s="192"/>
      <c r="M35" s="166"/>
      <c r="N35" s="191"/>
      <c r="O35" s="169"/>
      <c r="P35" s="171"/>
      <c r="Q35" s="169"/>
      <c r="R35" s="251"/>
      <c r="S35" s="174"/>
      <c r="AI35" s="679"/>
      <c r="AJ35" s="679"/>
      <c r="AK35" s="679"/>
    </row>
    <row r="36" spans="1:37" s="38" customFormat="1" ht="9.6" customHeight="1" x14ac:dyDescent="0.25">
      <c r="A36" s="176"/>
      <c r="B36" s="465"/>
      <c r="C36" s="465"/>
      <c r="D36" s="477"/>
      <c r="E36" s="177"/>
      <c r="F36" s="178"/>
      <c r="G36" s="178"/>
      <c r="H36" s="179"/>
      <c r="I36" s="180" t="s">
        <v>0</v>
      </c>
      <c r="J36" s="181"/>
      <c r="K36" s="182" t="str">
        <f>UPPER(IF(OR(J36="a",J36="as"),F35,IF(OR(J36="b",J36="bs"),F37,)))</f>
        <v/>
      </c>
      <c r="L36" s="194"/>
      <c r="M36" s="166"/>
      <c r="N36" s="191"/>
      <c r="O36" s="169"/>
      <c r="P36" s="171"/>
      <c r="Q36" s="169"/>
      <c r="R36" s="251"/>
      <c r="S36" s="174"/>
      <c r="AI36" s="679"/>
      <c r="AJ36" s="679"/>
      <c r="AK36" s="679"/>
    </row>
    <row r="37" spans="1:37" s="38" customFormat="1" ht="9.6" customHeight="1" x14ac:dyDescent="0.25">
      <c r="A37" s="162">
        <v>16</v>
      </c>
      <c r="B37" s="395" t="str">
        <f>IF($E37="","",VLOOKUP($E37,#REF!,14))</f>
        <v/>
      </c>
      <c r="C37" s="395" t="str">
        <f>IF($E37="","",VLOOKUP($E37,#REF!,15))</f>
        <v/>
      </c>
      <c r="D37" s="476" t="str">
        <f>IF($E37="","",VLOOKUP($E37,#REF!,5))</f>
        <v/>
      </c>
      <c r="E37" s="164"/>
      <c r="F37" s="165" t="str">
        <f>UPPER(IF($E37="","",VLOOKUP($E37,#REF!,2)))</f>
        <v/>
      </c>
      <c r="G37" s="165" t="str">
        <f>IF($E37="","",VLOOKUP($E37,#REF!,3))</f>
        <v/>
      </c>
      <c r="H37" s="165"/>
      <c r="I37" s="165" t="str">
        <f>IF($E37="","",VLOOKUP($E37,#REF!,4))</f>
        <v/>
      </c>
      <c r="J37" s="195"/>
      <c r="K37" s="166"/>
      <c r="L37" s="166"/>
      <c r="M37" s="166"/>
      <c r="N37" s="191"/>
      <c r="O37" s="171"/>
      <c r="P37" s="171"/>
      <c r="Q37" s="169"/>
      <c r="R37" s="251"/>
      <c r="S37" s="174"/>
      <c r="AI37" s="679"/>
      <c r="AJ37" s="679"/>
      <c r="AK37" s="679"/>
    </row>
    <row r="38" spans="1:37" s="38" customFormat="1" ht="9.6" customHeight="1" x14ac:dyDescent="0.25">
      <c r="A38" s="176"/>
      <c r="B38" s="465"/>
      <c r="C38" s="465"/>
      <c r="D38" s="477"/>
      <c r="E38" s="177"/>
      <c r="F38" s="178"/>
      <c r="G38" s="178"/>
      <c r="H38" s="179"/>
      <c r="I38" s="178"/>
      <c r="J38" s="188"/>
      <c r="K38" s="166"/>
      <c r="L38" s="166"/>
      <c r="M38" s="166"/>
      <c r="N38" s="191"/>
      <c r="O38" s="479" t="s">
        <v>132</v>
      </c>
      <c r="P38" s="255"/>
      <c r="Q38" s="182" t="str">
        <f>UPPER(IF(OR(P39="a",P39="as"),Q22,IF(OR(P39="b",P39="bs"),Q54,)))</f>
        <v/>
      </c>
      <c r="R38" s="256"/>
      <c r="S38" s="174"/>
      <c r="AI38" s="679"/>
      <c r="AJ38" s="679"/>
      <c r="AK38" s="679"/>
    </row>
    <row r="39" spans="1:37" s="38" customFormat="1" ht="9.6" customHeight="1" x14ac:dyDescent="0.25">
      <c r="A39" s="162">
        <v>17</v>
      </c>
      <c r="B39" s="395" t="str">
        <f>IF($E39="","",VLOOKUP($E39,#REF!,14))</f>
        <v/>
      </c>
      <c r="C39" s="395" t="str">
        <f>IF($E39="","",VLOOKUP($E39,#REF!,15))</f>
        <v/>
      </c>
      <c r="D39" s="476" t="str">
        <f>IF($E39="","",VLOOKUP($E39,#REF!,5))</f>
        <v/>
      </c>
      <c r="E39" s="164"/>
      <c r="F39" s="165" t="str">
        <f>UPPER(IF($E39="","",VLOOKUP($E39,#REF!,2)))</f>
        <v/>
      </c>
      <c r="G39" s="165" t="str">
        <f>IF($E39="","",VLOOKUP($E39,#REF!,3))</f>
        <v/>
      </c>
      <c r="H39" s="165"/>
      <c r="I39" s="165" t="str">
        <f>IF($E39="","",VLOOKUP($E39,#REF!,4))</f>
        <v/>
      </c>
      <c r="J39" s="167"/>
      <c r="K39" s="166"/>
      <c r="L39" s="166"/>
      <c r="M39" s="166"/>
      <c r="N39" s="191"/>
      <c r="O39" s="180" t="s">
        <v>0</v>
      </c>
      <c r="P39" s="257"/>
      <c r="Q39" s="166"/>
      <c r="R39" s="251"/>
      <c r="S39" s="174"/>
      <c r="AI39" s="679"/>
      <c r="AJ39" s="679"/>
      <c r="AK39" s="679"/>
    </row>
    <row r="40" spans="1:37" s="38" customFormat="1" ht="9.6" customHeight="1" x14ac:dyDescent="0.25">
      <c r="A40" s="176"/>
      <c r="B40" s="465"/>
      <c r="C40" s="465"/>
      <c r="D40" s="477"/>
      <c r="E40" s="177"/>
      <c r="F40" s="178"/>
      <c r="G40" s="178"/>
      <c r="H40" s="179"/>
      <c r="I40" s="180" t="s">
        <v>0</v>
      </c>
      <c r="J40" s="181"/>
      <c r="K40" s="182" t="str">
        <f>UPPER(IF(OR(J40="a",J40="as"),F39,IF(OR(J40="b",J40="bs"),F41,)))</f>
        <v/>
      </c>
      <c r="L40" s="182"/>
      <c r="M40" s="166"/>
      <c r="N40" s="191"/>
      <c r="O40" s="169"/>
      <c r="P40" s="171"/>
      <c r="Q40" s="169"/>
      <c r="R40" s="251"/>
      <c r="S40" s="174"/>
      <c r="AI40" s="679"/>
      <c r="AJ40" s="679"/>
      <c r="AK40" s="679"/>
    </row>
    <row r="41" spans="1:37" s="38" customFormat="1" ht="9.6" customHeight="1" x14ac:dyDescent="0.25">
      <c r="A41" s="176">
        <v>18</v>
      </c>
      <c r="B41" s="395" t="str">
        <f>IF($E41="","",VLOOKUP($E41,#REF!,14))</f>
        <v/>
      </c>
      <c r="C41" s="395" t="str">
        <f>IF($E41="","",VLOOKUP($E41,#REF!,15))</f>
        <v/>
      </c>
      <c r="D41" s="476" t="str">
        <f>IF($E41="","",VLOOKUP($E41,#REF!,5))</f>
        <v/>
      </c>
      <c r="E41" s="164"/>
      <c r="F41" s="492" t="str">
        <f>UPPER(IF($E41="","",VLOOKUP($E41,#REF!,2)))</f>
        <v/>
      </c>
      <c r="G41" s="492" t="str">
        <f>IF($E41="","",VLOOKUP($E41,#REF!,3))</f>
        <v/>
      </c>
      <c r="H41" s="492"/>
      <c r="I41" s="492" t="str">
        <f>IF($E41="","",VLOOKUP($E41,#REF!,4))</f>
        <v/>
      </c>
      <c r="J41" s="185"/>
      <c r="K41" s="166"/>
      <c r="L41" s="186"/>
      <c r="M41" s="166"/>
      <c r="N41" s="191"/>
      <c r="O41" s="169"/>
      <c r="P41" s="171"/>
      <c r="Q41" s="822" t="str">
        <f>IF(Y3="","",CONCATENATE(AB1," pont"))</f>
        <v/>
      </c>
      <c r="R41" s="823"/>
      <c r="S41" s="174"/>
      <c r="AI41" s="679"/>
      <c r="AJ41" s="679"/>
      <c r="AK41" s="679"/>
    </row>
    <row r="42" spans="1:37" s="38" customFormat="1" ht="9.6" customHeight="1" x14ac:dyDescent="0.25">
      <c r="A42" s="176"/>
      <c r="B42" s="465"/>
      <c r="C42" s="465"/>
      <c r="D42" s="477"/>
      <c r="E42" s="187"/>
      <c r="F42" s="493"/>
      <c r="G42" s="493"/>
      <c r="H42" s="494"/>
      <c r="I42" s="493"/>
      <c r="J42" s="188"/>
      <c r="K42" s="180" t="s">
        <v>0</v>
      </c>
      <c r="L42" s="189"/>
      <c r="M42" s="182" t="str">
        <f>UPPER(IF(OR(L42="a",L42="as"),K40,IF(OR(L42="b",L42="bs"),K44,)))</f>
        <v/>
      </c>
      <c r="N42" s="190"/>
      <c r="O42" s="169"/>
      <c r="P42" s="171"/>
      <c r="Q42" s="169"/>
      <c r="R42" s="251"/>
      <c r="S42" s="174"/>
      <c r="AI42" s="679"/>
      <c r="AJ42" s="679"/>
      <c r="AK42" s="679"/>
    </row>
    <row r="43" spans="1:37" s="38" customFormat="1" ht="9.6" customHeight="1" x14ac:dyDescent="0.25">
      <c r="A43" s="176">
        <v>19</v>
      </c>
      <c r="B43" s="395" t="str">
        <f>IF($E43="","",VLOOKUP($E43,#REF!,14))</f>
        <v/>
      </c>
      <c r="C43" s="395" t="str">
        <f>IF($E43="","",VLOOKUP($E43,#REF!,15))</f>
        <v/>
      </c>
      <c r="D43" s="476" t="str">
        <f>IF($E43="","",VLOOKUP($E43,#REF!,5))</f>
        <v/>
      </c>
      <c r="E43" s="164"/>
      <c r="F43" s="492" t="str">
        <f>UPPER(IF($E43="","",VLOOKUP($E43,#REF!,2)))</f>
        <v/>
      </c>
      <c r="G43" s="492" t="str">
        <f>IF($E43="","",VLOOKUP($E43,#REF!,3))</f>
        <v/>
      </c>
      <c r="H43" s="492"/>
      <c r="I43" s="492" t="str">
        <f>IF($E43="","",VLOOKUP($E43,#REF!,4))</f>
        <v/>
      </c>
      <c r="J43" s="167"/>
      <c r="K43" s="166"/>
      <c r="L43" s="192"/>
      <c r="M43" s="166"/>
      <c r="N43" s="193"/>
      <c r="O43" s="169"/>
      <c r="P43" s="171"/>
      <c r="Q43" s="169"/>
      <c r="R43" s="251"/>
      <c r="S43" s="174"/>
      <c r="AI43" s="679"/>
      <c r="AJ43" s="679"/>
      <c r="AK43" s="679"/>
    </row>
    <row r="44" spans="1:37" s="38" customFormat="1" ht="9.6" customHeight="1" x14ac:dyDescent="0.25">
      <c r="A44" s="176"/>
      <c r="B44" s="465"/>
      <c r="C44" s="465"/>
      <c r="D44" s="477"/>
      <c r="E44" s="187"/>
      <c r="F44" s="493"/>
      <c r="G44" s="493"/>
      <c r="H44" s="494"/>
      <c r="I44" s="495" t="s">
        <v>0</v>
      </c>
      <c r="J44" s="181"/>
      <c r="K44" s="182" t="str">
        <f>UPPER(IF(OR(J44="a",J44="as"),F43,IF(OR(J44="b",J44="bs"),F45,)))</f>
        <v/>
      </c>
      <c r="L44" s="194"/>
      <c r="M44" s="166"/>
      <c r="N44" s="193"/>
      <c r="O44" s="169"/>
      <c r="P44" s="171"/>
      <c r="Q44" s="169"/>
      <c r="R44" s="251"/>
      <c r="S44" s="174"/>
      <c r="AI44" s="679"/>
      <c r="AJ44" s="679"/>
      <c r="AK44" s="679"/>
    </row>
    <row r="45" spans="1:37" s="38" customFormat="1" ht="9.6" customHeight="1" x14ac:dyDescent="0.25">
      <c r="A45" s="176">
        <v>20</v>
      </c>
      <c r="B45" s="395" t="str">
        <f>IF($E45="","",VLOOKUP($E45,#REF!,14))</f>
        <v/>
      </c>
      <c r="C45" s="395" t="str">
        <f>IF($E45="","",VLOOKUP($E45,#REF!,15))</f>
        <v/>
      </c>
      <c r="D45" s="476" t="str">
        <f>IF($E45="","",VLOOKUP($E45,#REF!,5))</f>
        <v/>
      </c>
      <c r="E45" s="164"/>
      <c r="F45" s="492" t="str">
        <f>UPPER(IF($E45="","",VLOOKUP($E45,#REF!,2)))</f>
        <v/>
      </c>
      <c r="G45" s="492" t="str">
        <f>IF($E45="","",VLOOKUP($E45,#REF!,3))</f>
        <v/>
      </c>
      <c r="H45" s="492"/>
      <c r="I45" s="492" t="str">
        <f>IF($E45="","",VLOOKUP($E45,#REF!,4))</f>
        <v/>
      </c>
      <c r="J45" s="195"/>
      <c r="K45" s="166"/>
      <c r="L45" s="166"/>
      <c r="M45" s="166"/>
      <c r="N45" s="193"/>
      <c r="O45" s="169"/>
      <c r="P45" s="171"/>
      <c r="Q45" s="169"/>
      <c r="R45" s="251"/>
      <c r="S45" s="174"/>
      <c r="AI45" s="679"/>
      <c r="AJ45" s="679"/>
      <c r="AK45" s="679"/>
    </row>
    <row r="46" spans="1:37" s="38" customFormat="1" ht="9.6" customHeight="1" x14ac:dyDescent="0.25">
      <c r="A46" s="176"/>
      <c r="B46" s="465"/>
      <c r="C46" s="465"/>
      <c r="D46" s="477"/>
      <c r="E46" s="187"/>
      <c r="F46" s="493"/>
      <c r="G46" s="493"/>
      <c r="H46" s="494"/>
      <c r="I46" s="493"/>
      <c r="J46" s="188"/>
      <c r="K46" s="166"/>
      <c r="L46" s="166"/>
      <c r="M46" s="180" t="s">
        <v>0</v>
      </c>
      <c r="N46" s="189"/>
      <c r="O46" s="182" t="str">
        <f>UPPER(IF(OR(N46="a",N46="as"),M42,IF(OR(N46="b",N46="bs"),M50,)))</f>
        <v/>
      </c>
      <c r="P46" s="252"/>
      <c r="Q46" s="169"/>
      <c r="R46" s="251"/>
      <c r="S46" s="174"/>
      <c r="AI46" s="679"/>
      <c r="AJ46" s="679"/>
      <c r="AK46" s="679"/>
    </row>
    <row r="47" spans="1:37" s="38" customFormat="1" ht="9.6" customHeight="1" x14ac:dyDescent="0.25">
      <c r="A47" s="176">
        <v>21</v>
      </c>
      <c r="B47" s="395" t="str">
        <f>IF($E47="","",VLOOKUP($E47,#REF!,14))</f>
        <v/>
      </c>
      <c r="C47" s="395" t="str">
        <f>IF($E47="","",VLOOKUP($E47,#REF!,15))</f>
        <v/>
      </c>
      <c r="D47" s="476" t="str">
        <f>IF($E47="","",VLOOKUP($E47,#REF!,5))</f>
        <v/>
      </c>
      <c r="E47" s="164"/>
      <c r="F47" s="492" t="str">
        <f>UPPER(IF($E47="","",VLOOKUP($E47,#REF!,2)))</f>
        <v/>
      </c>
      <c r="G47" s="492" t="str">
        <f>IF($E47="","",VLOOKUP($E47,#REF!,3))</f>
        <v/>
      </c>
      <c r="H47" s="492"/>
      <c r="I47" s="492" t="str">
        <f>IF($E47="","",VLOOKUP($E47,#REF!,4))</f>
        <v/>
      </c>
      <c r="J47" s="197"/>
      <c r="K47" s="166"/>
      <c r="L47" s="166"/>
      <c r="M47" s="166"/>
      <c r="N47" s="193"/>
      <c r="O47" s="166"/>
      <c r="P47" s="251"/>
      <c r="Q47" s="169"/>
      <c r="R47" s="251"/>
      <c r="S47" s="174"/>
      <c r="AI47" s="679"/>
      <c r="AJ47" s="679"/>
      <c r="AK47" s="679"/>
    </row>
    <row r="48" spans="1:37" s="38" customFormat="1" ht="9.6" customHeight="1" x14ac:dyDescent="0.25">
      <c r="A48" s="176"/>
      <c r="B48" s="465"/>
      <c r="C48" s="465"/>
      <c r="D48" s="477"/>
      <c r="E48" s="187"/>
      <c r="F48" s="493"/>
      <c r="G48" s="493"/>
      <c r="H48" s="494"/>
      <c r="I48" s="495" t="s">
        <v>0</v>
      </c>
      <c r="J48" s="181"/>
      <c r="K48" s="182" t="str">
        <f>UPPER(IF(OR(J48="a",J48="as"),F47,IF(OR(J48="b",J48="bs"),F49,)))</f>
        <v/>
      </c>
      <c r="L48" s="182"/>
      <c r="M48" s="166"/>
      <c r="N48" s="193"/>
      <c r="O48" s="169"/>
      <c r="P48" s="251"/>
      <c r="Q48" s="169"/>
      <c r="R48" s="251"/>
      <c r="S48" s="174"/>
      <c r="AI48" s="679"/>
      <c r="AJ48" s="679"/>
      <c r="AK48" s="679"/>
    </row>
    <row r="49" spans="1:37" s="38" customFormat="1" ht="9.6" customHeight="1" x14ac:dyDescent="0.25">
      <c r="A49" s="176">
        <v>22</v>
      </c>
      <c r="B49" s="395" t="str">
        <f>IF($E49="","",VLOOKUP($E49,#REF!,14))</f>
        <v/>
      </c>
      <c r="C49" s="395" t="str">
        <f>IF($E49="","",VLOOKUP($E49,#REF!,15))</f>
        <v/>
      </c>
      <c r="D49" s="476" t="str">
        <f>IF($E49="","",VLOOKUP($E49,#REF!,5))</f>
        <v/>
      </c>
      <c r="E49" s="164"/>
      <c r="F49" s="492" t="str">
        <f>UPPER(IF($E49="","",VLOOKUP($E49,#REF!,2)))</f>
        <v/>
      </c>
      <c r="G49" s="492" t="str">
        <f>IF($E49="","",VLOOKUP($E49,#REF!,3))</f>
        <v/>
      </c>
      <c r="H49" s="492"/>
      <c r="I49" s="492" t="str">
        <f>IF($E49="","",VLOOKUP($E49,#REF!,4))</f>
        <v/>
      </c>
      <c r="J49" s="185"/>
      <c r="K49" s="166"/>
      <c r="L49" s="186"/>
      <c r="M49" s="166"/>
      <c r="N49" s="193"/>
      <c r="O49" s="169"/>
      <c r="P49" s="251"/>
      <c r="Q49" s="169"/>
      <c r="R49" s="251"/>
      <c r="S49" s="174"/>
      <c r="AI49" s="679"/>
      <c r="AJ49" s="679"/>
      <c r="AK49" s="679"/>
    </row>
    <row r="50" spans="1:37" s="38" customFormat="1" ht="9.6" customHeight="1" x14ac:dyDescent="0.25">
      <c r="A50" s="176"/>
      <c r="B50" s="465"/>
      <c r="C50" s="465"/>
      <c r="D50" s="477"/>
      <c r="E50" s="187"/>
      <c r="F50" s="493"/>
      <c r="G50" s="493"/>
      <c r="H50" s="494"/>
      <c r="I50" s="493"/>
      <c r="J50" s="188"/>
      <c r="K50" s="180" t="s">
        <v>0</v>
      </c>
      <c r="L50" s="189"/>
      <c r="M50" s="182" t="str">
        <f>UPPER(IF(OR(L50="a",L50="as"),K48,IF(OR(L50="b",L50="bs"),K52,)))</f>
        <v/>
      </c>
      <c r="N50" s="199"/>
      <c r="O50" s="169"/>
      <c r="P50" s="251"/>
      <c r="Q50" s="169"/>
      <c r="R50" s="251"/>
      <c r="S50" s="174"/>
      <c r="AI50" s="679"/>
      <c r="AJ50" s="679"/>
      <c r="AK50" s="679"/>
    </row>
    <row r="51" spans="1:37" s="38" customFormat="1" ht="9.6" customHeight="1" x14ac:dyDescent="0.25">
      <c r="A51" s="176">
        <v>23</v>
      </c>
      <c r="B51" s="395" t="str">
        <f>IF($E51="","",VLOOKUP($E51,#REF!,14))</f>
        <v/>
      </c>
      <c r="C51" s="395" t="str">
        <f>IF($E51="","",VLOOKUP($E51,#REF!,15))</f>
        <v/>
      </c>
      <c r="D51" s="476" t="str">
        <f>IF($E51="","",VLOOKUP($E51,#REF!,5))</f>
        <v/>
      </c>
      <c r="E51" s="164"/>
      <c r="F51" s="492" t="str">
        <f>UPPER(IF($E51="","",VLOOKUP($E51,#REF!,2)))</f>
        <v/>
      </c>
      <c r="G51" s="492" t="str">
        <f>IF($E51="","",VLOOKUP($E51,#REF!,3))</f>
        <v/>
      </c>
      <c r="H51" s="492"/>
      <c r="I51" s="492" t="str">
        <f>IF($E51="","",VLOOKUP($E51,#REF!,4))</f>
        <v/>
      </c>
      <c r="J51" s="167"/>
      <c r="K51" s="166"/>
      <c r="L51" s="192"/>
      <c r="M51" s="166"/>
      <c r="N51" s="191"/>
      <c r="O51" s="169"/>
      <c r="P51" s="251"/>
      <c r="Q51" s="169"/>
      <c r="R51" s="251"/>
      <c r="S51" s="174"/>
      <c r="AI51" s="679"/>
      <c r="AJ51" s="679"/>
      <c r="AK51" s="679"/>
    </row>
    <row r="52" spans="1:37" s="38" customFormat="1" ht="9.6" customHeight="1" x14ac:dyDescent="0.25">
      <c r="A52" s="176"/>
      <c r="B52" s="465"/>
      <c r="C52" s="465"/>
      <c r="D52" s="477"/>
      <c r="E52" s="177"/>
      <c r="F52" s="178"/>
      <c r="G52" s="178"/>
      <c r="H52" s="179"/>
      <c r="I52" s="180" t="s">
        <v>0</v>
      </c>
      <c r="J52" s="181"/>
      <c r="K52" s="182" t="str">
        <f>UPPER(IF(OR(J52="a",J52="as"),F51,IF(OR(J52="b",J52="bs"),F53,)))</f>
        <v/>
      </c>
      <c r="L52" s="194"/>
      <c r="M52" s="166"/>
      <c r="N52" s="191"/>
      <c r="O52" s="169"/>
      <c r="P52" s="251"/>
      <c r="Q52" s="169"/>
      <c r="R52" s="251"/>
      <c r="S52" s="174"/>
      <c r="AI52" s="679"/>
      <c r="AJ52" s="679"/>
      <c r="AK52" s="679"/>
    </row>
    <row r="53" spans="1:37" s="38" customFormat="1" ht="9.6" customHeight="1" x14ac:dyDescent="0.25">
      <c r="A53" s="162">
        <v>24</v>
      </c>
      <c r="B53" s="395" t="str">
        <f>IF($E53="","",VLOOKUP($E53,#REF!,14))</f>
        <v/>
      </c>
      <c r="C53" s="395" t="str">
        <f>IF($E53="","",VLOOKUP($E53,#REF!,15))</f>
        <v/>
      </c>
      <c r="D53" s="476" t="str">
        <f>IF($E53="","",VLOOKUP($E53,#REF!,5))</f>
        <v/>
      </c>
      <c r="E53" s="164"/>
      <c r="F53" s="165" t="str">
        <f>UPPER(IF($E53="","",VLOOKUP($E53,#REF!,2)))</f>
        <v/>
      </c>
      <c r="G53" s="165" t="str">
        <f>IF($E53="","",VLOOKUP($E53,#REF!,3))</f>
        <v/>
      </c>
      <c r="H53" s="165"/>
      <c r="I53" s="165" t="str">
        <f>IF($E53="","",VLOOKUP($E53,#REF!,4))</f>
        <v/>
      </c>
      <c r="J53" s="195"/>
      <c r="K53" s="166"/>
      <c r="L53" s="166"/>
      <c r="M53" s="166"/>
      <c r="N53" s="191"/>
      <c r="O53" s="169"/>
      <c r="P53" s="251"/>
      <c r="Q53" s="169"/>
      <c r="R53" s="251"/>
      <c r="S53" s="174"/>
      <c r="AI53" s="679"/>
      <c r="AJ53" s="679"/>
      <c r="AK53" s="679"/>
    </row>
    <row r="54" spans="1:37" s="38" customFormat="1" ht="9.6" customHeight="1" x14ac:dyDescent="0.25">
      <c r="A54" s="176"/>
      <c r="B54" s="465"/>
      <c r="C54" s="465"/>
      <c r="D54" s="477"/>
      <c r="E54" s="177"/>
      <c r="F54" s="196"/>
      <c r="G54" s="196"/>
      <c r="H54" s="200"/>
      <c r="I54" s="196"/>
      <c r="J54" s="188"/>
      <c r="K54" s="166"/>
      <c r="L54" s="166"/>
      <c r="M54" s="166"/>
      <c r="N54" s="191"/>
      <c r="O54" s="180" t="s">
        <v>0</v>
      </c>
      <c r="P54" s="189"/>
      <c r="Q54" s="182" t="str">
        <f>UPPER(IF(OR(P54="a",P54="as"),O46,IF(OR(P54="b",P54="bs"),O62,)))</f>
        <v/>
      </c>
      <c r="R54" s="253"/>
      <c r="S54" s="174"/>
      <c r="AI54" s="679"/>
      <c r="AJ54" s="679"/>
      <c r="AK54" s="679"/>
    </row>
    <row r="55" spans="1:37" s="38" customFormat="1" ht="9.6" customHeight="1" x14ac:dyDescent="0.25">
      <c r="A55" s="162">
        <v>25</v>
      </c>
      <c r="B55" s="395" t="str">
        <f>IF($E55="","",VLOOKUP($E55,#REF!,14))</f>
        <v/>
      </c>
      <c r="C55" s="395" t="str">
        <f>IF($E55="","",VLOOKUP($E55,#REF!,15))</f>
        <v/>
      </c>
      <c r="D55" s="476" t="str">
        <f>IF($E55="","",VLOOKUP($E55,#REF!,5))</f>
        <v/>
      </c>
      <c r="E55" s="164"/>
      <c r="F55" s="165" t="str">
        <f>UPPER(IF($E55="","",VLOOKUP($E55,#REF!,2)))</f>
        <v/>
      </c>
      <c r="G55" s="165" t="str">
        <f>IF($E55="","",VLOOKUP($E55,#REF!,3))</f>
        <v/>
      </c>
      <c r="H55" s="165"/>
      <c r="I55" s="165" t="str">
        <f>IF($E55="","",VLOOKUP($E55,#REF!,4))</f>
        <v/>
      </c>
      <c r="J55" s="167"/>
      <c r="K55" s="166"/>
      <c r="L55" s="166"/>
      <c r="M55" s="166"/>
      <c r="N55" s="191"/>
      <c r="O55" s="169"/>
      <c r="P55" s="251"/>
      <c r="Q55" s="166"/>
      <c r="R55" s="171"/>
      <c r="S55" s="174"/>
      <c r="AI55" s="679"/>
      <c r="AJ55" s="679"/>
      <c r="AK55" s="679"/>
    </row>
    <row r="56" spans="1:37" s="38" customFormat="1" ht="9.6" customHeight="1" x14ac:dyDescent="0.25">
      <c r="A56" s="176"/>
      <c r="B56" s="465"/>
      <c r="C56" s="465"/>
      <c r="D56" s="477"/>
      <c r="E56" s="177"/>
      <c r="F56" s="178"/>
      <c r="G56" s="178"/>
      <c r="H56" s="179"/>
      <c r="I56" s="180" t="s">
        <v>0</v>
      </c>
      <c r="J56" s="181"/>
      <c r="K56" s="182" t="str">
        <f>UPPER(IF(OR(J56="a",J56="as"),F55,IF(OR(J56="b",J56="bs"),F57,)))</f>
        <v/>
      </c>
      <c r="L56" s="182"/>
      <c r="M56" s="166"/>
      <c r="N56" s="191"/>
      <c r="O56" s="169"/>
      <c r="P56" s="251"/>
      <c r="Q56" s="169"/>
      <c r="R56" s="171"/>
      <c r="S56" s="174"/>
      <c r="AI56" s="679"/>
      <c r="AJ56" s="679"/>
      <c r="AK56" s="679"/>
    </row>
    <row r="57" spans="1:37" s="38" customFormat="1" ht="9.6" customHeight="1" x14ac:dyDescent="0.25">
      <c r="A57" s="176">
        <v>26</v>
      </c>
      <c r="B57" s="395" t="str">
        <f>IF($E57="","",VLOOKUP($E57,#REF!,14))</f>
        <v/>
      </c>
      <c r="C57" s="395" t="str">
        <f>IF($E57="","",VLOOKUP($E57,#REF!,15))</f>
        <v/>
      </c>
      <c r="D57" s="476" t="str">
        <f>IF($E57="","",VLOOKUP($E57,#REF!,5))</f>
        <v/>
      </c>
      <c r="E57" s="164"/>
      <c r="F57" s="492" t="str">
        <f>UPPER(IF($E57="","",VLOOKUP($E57,#REF!,2)))</f>
        <v/>
      </c>
      <c r="G57" s="492" t="str">
        <f>IF($E57="","",VLOOKUP($E57,#REF!,3))</f>
        <v/>
      </c>
      <c r="H57" s="492"/>
      <c r="I57" s="492" t="str">
        <f>IF($E57="","",VLOOKUP($E57,#REF!,4))</f>
        <v/>
      </c>
      <c r="J57" s="185"/>
      <c r="K57" s="166"/>
      <c r="L57" s="186"/>
      <c r="M57" s="166"/>
      <c r="N57" s="191"/>
      <c r="O57" s="169"/>
      <c r="P57" s="251"/>
      <c r="Q57" s="169"/>
      <c r="R57" s="171"/>
      <c r="S57" s="174"/>
      <c r="AI57" s="679"/>
      <c r="AJ57" s="679"/>
      <c r="AK57" s="679"/>
    </row>
    <row r="58" spans="1:37" s="38" customFormat="1" ht="9.6" customHeight="1" x14ac:dyDescent="0.25">
      <c r="A58" s="176"/>
      <c r="B58" s="465"/>
      <c r="C58" s="465"/>
      <c r="D58" s="477"/>
      <c r="E58" s="187"/>
      <c r="F58" s="493"/>
      <c r="G58" s="493"/>
      <c r="H58" s="494"/>
      <c r="I58" s="493"/>
      <c r="J58" s="188"/>
      <c r="K58" s="180" t="s">
        <v>0</v>
      </c>
      <c r="L58" s="189"/>
      <c r="M58" s="182" t="str">
        <f>UPPER(IF(OR(L58="a",L58="as"),K56,IF(OR(L58="b",L58="bs"),K60,)))</f>
        <v/>
      </c>
      <c r="N58" s="190"/>
      <c r="O58" s="169"/>
      <c r="P58" s="251"/>
      <c r="Q58" s="169"/>
      <c r="R58" s="171"/>
      <c r="S58" s="174"/>
      <c r="AI58" s="679"/>
      <c r="AJ58" s="679"/>
      <c r="AK58" s="679"/>
    </row>
    <row r="59" spans="1:37" s="38" customFormat="1" ht="9.6" customHeight="1" x14ac:dyDescent="0.25">
      <c r="A59" s="176">
        <v>27</v>
      </c>
      <c r="B59" s="395" t="str">
        <f>IF($E59="","",VLOOKUP($E59,#REF!,14))</f>
        <v/>
      </c>
      <c r="C59" s="395" t="str">
        <f>IF($E59="","",VLOOKUP($E59,#REF!,15))</f>
        <v/>
      </c>
      <c r="D59" s="476" t="str">
        <f>IF($E59="","",VLOOKUP($E59,#REF!,5))</f>
        <v/>
      </c>
      <c r="E59" s="164"/>
      <c r="F59" s="492" t="str">
        <f>UPPER(IF($E59="","",VLOOKUP($E59,#REF!,2)))</f>
        <v/>
      </c>
      <c r="G59" s="492" t="str">
        <f>IF($E59="","",VLOOKUP($E59,#REF!,3))</f>
        <v/>
      </c>
      <c r="H59" s="492"/>
      <c r="I59" s="492" t="str">
        <f>IF($E59="","",VLOOKUP($E59,#REF!,4))</f>
        <v/>
      </c>
      <c r="J59" s="167"/>
      <c r="K59" s="166"/>
      <c r="L59" s="192"/>
      <c r="M59" s="166"/>
      <c r="N59" s="193"/>
      <c r="O59" s="169"/>
      <c r="P59" s="251"/>
      <c r="Q59" s="169"/>
      <c r="R59" s="171"/>
      <c r="S59" s="207"/>
      <c r="AI59" s="679"/>
      <c r="AJ59" s="679"/>
      <c r="AK59" s="679"/>
    </row>
    <row r="60" spans="1:37" s="38" customFormat="1" ht="9.6" customHeight="1" x14ac:dyDescent="0.25">
      <c r="A60" s="176"/>
      <c r="B60" s="465"/>
      <c r="C60" s="465"/>
      <c r="D60" s="477"/>
      <c r="E60" s="187"/>
      <c r="F60" s="493"/>
      <c r="G60" s="493"/>
      <c r="H60" s="494"/>
      <c r="I60" s="495" t="s">
        <v>0</v>
      </c>
      <c r="J60" s="181"/>
      <c r="K60" s="182" t="str">
        <f>UPPER(IF(OR(J60="a",J60="as"),F59,IF(OR(J60="b",J60="bs"),F61,)))</f>
        <v/>
      </c>
      <c r="L60" s="194"/>
      <c r="M60" s="166"/>
      <c r="N60" s="193"/>
      <c r="O60" s="169"/>
      <c r="P60" s="251"/>
      <c r="Q60" s="169"/>
      <c r="R60" s="171"/>
      <c r="S60" s="174"/>
      <c r="AI60" s="679"/>
      <c r="AJ60" s="679"/>
      <c r="AK60" s="679"/>
    </row>
    <row r="61" spans="1:37" s="38" customFormat="1" ht="9.6" customHeight="1" x14ac:dyDescent="0.25">
      <c r="A61" s="176">
        <v>28</v>
      </c>
      <c r="B61" s="395" t="str">
        <f>IF($E61="","",VLOOKUP($E61,#REF!,14))</f>
        <v/>
      </c>
      <c r="C61" s="395" t="str">
        <f>IF($E61="","",VLOOKUP($E61,#REF!,15))</f>
        <v/>
      </c>
      <c r="D61" s="476" t="str">
        <f>IF($E61="","",VLOOKUP($E61,#REF!,5))</f>
        <v/>
      </c>
      <c r="E61" s="164"/>
      <c r="F61" s="492" t="str">
        <f>UPPER(IF($E61="","",VLOOKUP($E61,#REF!,2)))</f>
        <v/>
      </c>
      <c r="G61" s="492" t="str">
        <f>IF($E61="","",VLOOKUP($E61,#REF!,3))</f>
        <v/>
      </c>
      <c r="H61" s="492"/>
      <c r="I61" s="492" t="str">
        <f>IF($E61="","",VLOOKUP($E61,#REF!,4))</f>
        <v/>
      </c>
      <c r="J61" s="195"/>
      <c r="K61" s="166"/>
      <c r="L61" s="166"/>
      <c r="M61" s="166"/>
      <c r="N61" s="193"/>
      <c r="O61" s="169"/>
      <c r="P61" s="251"/>
      <c r="Q61" s="169"/>
      <c r="R61" s="171"/>
      <c r="S61" s="174"/>
      <c r="AI61" s="679"/>
      <c r="AJ61" s="679"/>
      <c r="AK61" s="679"/>
    </row>
    <row r="62" spans="1:37" s="38" customFormat="1" ht="9.6" customHeight="1" x14ac:dyDescent="0.25">
      <c r="A62" s="176"/>
      <c r="B62" s="465"/>
      <c r="C62" s="465"/>
      <c r="D62" s="477"/>
      <c r="E62" s="187"/>
      <c r="F62" s="493"/>
      <c r="G62" s="493"/>
      <c r="H62" s="494"/>
      <c r="I62" s="493"/>
      <c r="J62" s="188"/>
      <c r="K62" s="166"/>
      <c r="L62" s="166"/>
      <c r="M62" s="180" t="s">
        <v>0</v>
      </c>
      <c r="N62" s="189"/>
      <c r="O62" s="182" t="str">
        <f>UPPER(IF(OR(N62="a",N62="as"),M58,IF(OR(N62="b",N62="bs"),M66,)))</f>
        <v/>
      </c>
      <c r="P62" s="253"/>
      <c r="Q62" s="169"/>
      <c r="R62" s="171"/>
      <c r="S62" s="174"/>
      <c r="AI62" s="679"/>
      <c r="AJ62" s="679"/>
      <c r="AK62" s="679"/>
    </row>
    <row r="63" spans="1:37" s="38" customFormat="1" ht="9.6" customHeight="1" x14ac:dyDescent="0.25">
      <c r="A63" s="176">
        <v>29</v>
      </c>
      <c r="B63" s="395" t="str">
        <f>IF($E63="","",VLOOKUP($E63,#REF!,14))</f>
        <v/>
      </c>
      <c r="C63" s="395" t="str">
        <f>IF($E63="","",VLOOKUP($E63,#REF!,15))</f>
        <v/>
      </c>
      <c r="D63" s="476" t="str">
        <f>IF($E63="","",VLOOKUP($E63,#REF!,5))</f>
        <v/>
      </c>
      <c r="E63" s="164"/>
      <c r="F63" s="492" t="str">
        <f>UPPER(IF($E63="","",VLOOKUP($E63,#REF!,2)))</f>
        <v/>
      </c>
      <c r="G63" s="492" t="str">
        <f>IF($E63="","",VLOOKUP($E63,#REF!,3))</f>
        <v/>
      </c>
      <c r="H63" s="492"/>
      <c r="I63" s="492" t="str">
        <f>IF($E63="","",VLOOKUP($E63,#REF!,4))</f>
        <v/>
      </c>
      <c r="J63" s="197"/>
      <c r="K63" s="166"/>
      <c r="L63" s="166"/>
      <c r="M63" s="166"/>
      <c r="N63" s="193"/>
      <c r="O63" s="166"/>
      <c r="P63" s="191"/>
      <c r="Q63" s="172"/>
      <c r="R63" s="173"/>
      <c r="S63" s="174"/>
      <c r="AI63" s="679"/>
      <c r="AJ63" s="679"/>
      <c r="AK63" s="679"/>
    </row>
    <row r="64" spans="1:37" s="38" customFormat="1" ht="9.6" customHeight="1" x14ac:dyDescent="0.25">
      <c r="A64" s="176"/>
      <c r="B64" s="465"/>
      <c r="C64" s="465"/>
      <c r="D64" s="477"/>
      <c r="E64" s="187"/>
      <c r="F64" s="493"/>
      <c r="G64" s="493"/>
      <c r="H64" s="494"/>
      <c r="I64" s="495" t="s">
        <v>0</v>
      </c>
      <c r="J64" s="181"/>
      <c r="K64" s="182" t="str">
        <f>UPPER(IF(OR(J64="a",J64="as"),F63,IF(OR(J64="b",J64="bs"),F65,)))</f>
        <v/>
      </c>
      <c r="L64" s="182"/>
      <c r="M64" s="166"/>
      <c r="N64" s="193"/>
      <c r="O64" s="191"/>
      <c r="P64" s="191"/>
      <c r="Q64" s="172"/>
      <c r="R64" s="173"/>
      <c r="S64" s="174"/>
      <c r="AI64" s="679"/>
      <c r="AJ64" s="679"/>
      <c r="AK64" s="679"/>
    </row>
    <row r="65" spans="1:37" s="38" customFormat="1" ht="9.6" customHeight="1" x14ac:dyDescent="0.25">
      <c r="A65" s="176">
        <v>30</v>
      </c>
      <c r="B65" s="395" t="str">
        <f>IF($E65="","",VLOOKUP($E65,#REF!,14))</f>
        <v/>
      </c>
      <c r="C65" s="395" t="str">
        <f>IF($E65="","",VLOOKUP($E65,#REF!,15))</f>
        <v/>
      </c>
      <c r="D65" s="476" t="str">
        <f>IF($E65="","",VLOOKUP($E65,#REF!,5))</f>
        <v/>
      </c>
      <c r="E65" s="164"/>
      <c r="F65" s="492" t="str">
        <f>UPPER(IF($E65="","",VLOOKUP($E65,#REF!,2)))</f>
        <v/>
      </c>
      <c r="G65" s="492" t="str">
        <f>IF($E65="","",VLOOKUP($E65,#REF!,3))</f>
        <v/>
      </c>
      <c r="H65" s="492"/>
      <c r="I65" s="492" t="str">
        <f>IF($E65="","",VLOOKUP($E65,#REF!,4))</f>
        <v/>
      </c>
      <c r="J65" s="185"/>
      <c r="K65" s="166"/>
      <c r="L65" s="186"/>
      <c r="M65" s="166"/>
      <c r="N65" s="193"/>
      <c r="O65" s="191"/>
      <c r="P65" s="191"/>
      <c r="Q65" s="172"/>
      <c r="R65" s="173"/>
      <c r="S65" s="174"/>
      <c r="AI65" s="679"/>
      <c r="AJ65" s="679"/>
      <c r="AK65" s="679"/>
    </row>
    <row r="66" spans="1:37" s="38" customFormat="1" ht="9.6" customHeight="1" x14ac:dyDescent="0.25">
      <c r="A66" s="176"/>
      <c r="B66" s="465"/>
      <c r="C66" s="465"/>
      <c r="D66" s="477"/>
      <c r="E66" s="187"/>
      <c r="F66" s="493"/>
      <c r="G66" s="493"/>
      <c r="H66" s="494"/>
      <c r="I66" s="493"/>
      <c r="J66" s="188"/>
      <c r="K66" s="180" t="s">
        <v>0</v>
      </c>
      <c r="L66" s="189"/>
      <c r="M66" s="182" t="str">
        <f>UPPER(IF(OR(L66="a",L66="as"),K64,IF(OR(L66="b",L66="bs"),K68,)))</f>
        <v/>
      </c>
      <c r="N66" s="199"/>
      <c r="O66" s="191"/>
      <c r="P66" s="191"/>
      <c r="Q66" s="172"/>
      <c r="R66" s="173"/>
      <c r="S66" s="174"/>
      <c r="AI66" s="679"/>
      <c r="AJ66" s="679"/>
      <c r="AK66" s="679"/>
    </row>
    <row r="67" spans="1:37" s="38" customFormat="1" ht="9.6" customHeight="1" x14ac:dyDescent="0.25">
      <c r="A67" s="176">
        <v>31</v>
      </c>
      <c r="B67" s="395" t="str">
        <f>IF($E67="","",VLOOKUP($E67,#REF!,14))</f>
        <v/>
      </c>
      <c r="C67" s="395" t="str">
        <f>IF($E67="","",VLOOKUP($E67,#REF!,15))</f>
        <v/>
      </c>
      <c r="D67" s="476" t="str">
        <f>IF($E67="","",VLOOKUP($E67,#REF!,5))</f>
        <v/>
      </c>
      <c r="E67" s="164"/>
      <c r="F67" s="492" t="str">
        <f>UPPER(IF($E67="","",VLOOKUP($E67,#REF!,2)))</f>
        <v/>
      </c>
      <c r="G67" s="492" t="str">
        <f>IF($E67="","",VLOOKUP($E67,#REF!,3))</f>
        <v/>
      </c>
      <c r="H67" s="492"/>
      <c r="I67" s="492" t="str">
        <f>IF($E67="","",VLOOKUP($E67,#REF!,4))</f>
        <v/>
      </c>
      <c r="J67" s="167"/>
      <c r="K67" s="166"/>
      <c r="L67" s="192"/>
      <c r="M67" s="166"/>
      <c r="N67" s="191"/>
      <c r="O67" s="191"/>
      <c r="P67" s="191"/>
      <c r="Q67" s="172"/>
      <c r="R67" s="173"/>
      <c r="S67" s="174"/>
      <c r="AI67" s="679"/>
      <c r="AJ67" s="679"/>
      <c r="AK67" s="679"/>
    </row>
    <row r="68" spans="1:37" s="38" customFormat="1" ht="9.6" customHeight="1" x14ac:dyDescent="0.25">
      <c r="A68" s="176"/>
      <c r="B68" s="465"/>
      <c r="C68" s="465"/>
      <c r="D68" s="477"/>
      <c r="E68" s="177"/>
      <c r="F68" s="178"/>
      <c r="G68" s="178"/>
      <c r="H68" s="179"/>
      <c r="I68" s="180" t="s">
        <v>0</v>
      </c>
      <c r="J68" s="181"/>
      <c r="K68" s="182" t="str">
        <f>UPPER(IF(OR(J68="a",J68="as"),F67,IF(OR(J68="b",J68="bs"),F69,)))</f>
        <v/>
      </c>
      <c r="L68" s="194"/>
      <c r="M68" s="166"/>
      <c r="N68" s="191"/>
      <c r="O68" s="191"/>
      <c r="P68" s="191"/>
      <c r="Q68" s="172"/>
      <c r="R68" s="173"/>
      <c r="S68" s="174"/>
      <c r="AI68" s="679"/>
      <c r="AJ68" s="679"/>
      <c r="AK68" s="679"/>
    </row>
    <row r="69" spans="1:37" s="38" customFormat="1" ht="9.6" customHeight="1" x14ac:dyDescent="0.25">
      <c r="A69" s="162">
        <v>32</v>
      </c>
      <c r="B69" s="395" t="str">
        <f>IF($E69="","",VLOOKUP($E69,#REF!,14))</f>
        <v/>
      </c>
      <c r="C69" s="395" t="str">
        <f>IF($E69="","",VLOOKUP($E69,#REF!,15))</f>
        <v/>
      </c>
      <c r="D69" s="476" t="str">
        <f>IF($E69="","",VLOOKUP($E69,#REF!,5))</f>
        <v/>
      </c>
      <c r="E69" s="164"/>
      <c r="F69" s="165" t="str">
        <f>UPPER(IF($E69="","",VLOOKUP($E69,#REF!,2)))</f>
        <v/>
      </c>
      <c r="G69" s="165" t="str">
        <f>IF($E69="","",VLOOKUP($E69,#REF!,3))</f>
        <v/>
      </c>
      <c r="H69" s="165"/>
      <c r="I69" s="165" t="str">
        <f>IF($E69="","",VLOOKUP($E69,#REF!,4))</f>
        <v/>
      </c>
      <c r="J69" s="195"/>
      <c r="K69" s="166"/>
      <c r="L69" s="166"/>
      <c r="M69" s="166"/>
      <c r="N69" s="166"/>
      <c r="O69" s="169"/>
      <c r="P69" s="171"/>
      <c r="Q69" s="172"/>
      <c r="R69" s="173"/>
      <c r="S69" s="174"/>
      <c r="AI69" s="679"/>
      <c r="AJ69" s="679"/>
      <c r="AK69" s="679"/>
    </row>
    <row r="70" spans="1:37" s="2" customFormat="1" ht="6.75" customHeight="1" x14ac:dyDescent="0.25">
      <c r="A70" s="208"/>
      <c r="B70" s="208"/>
      <c r="C70" s="208"/>
      <c r="D70" s="208"/>
      <c r="E70" s="208"/>
      <c r="F70" s="209"/>
      <c r="G70" s="209"/>
      <c r="H70" s="209"/>
      <c r="I70" s="209"/>
      <c r="J70" s="210"/>
      <c r="K70" s="211"/>
      <c r="L70" s="212"/>
      <c r="M70" s="211"/>
      <c r="N70" s="212"/>
      <c r="O70" s="211"/>
      <c r="P70" s="212"/>
      <c r="Q70" s="211"/>
      <c r="R70" s="212"/>
      <c r="S70" s="213"/>
      <c r="AI70" s="680"/>
      <c r="AJ70" s="680"/>
      <c r="AK70" s="680"/>
    </row>
    <row r="71" spans="1:37" s="18" customFormat="1" ht="10.5" customHeight="1" x14ac:dyDescent="0.25">
      <c r="A71" s="214" t="s">
        <v>105</v>
      </c>
      <c r="B71" s="215"/>
      <c r="C71" s="215"/>
      <c r="D71" s="456"/>
      <c r="E71" s="217" t="s">
        <v>6</v>
      </c>
      <c r="F71" s="218" t="s">
        <v>107</v>
      </c>
      <c r="G71" s="217"/>
      <c r="H71" s="219"/>
      <c r="I71" s="220"/>
      <c r="J71" s="217" t="s">
        <v>6</v>
      </c>
      <c r="K71" s="218" t="s">
        <v>125</v>
      </c>
      <c r="L71" s="221"/>
      <c r="M71" s="218" t="s">
        <v>126</v>
      </c>
      <c r="N71" s="222"/>
      <c r="O71" s="223" t="s">
        <v>127</v>
      </c>
      <c r="P71" s="223"/>
      <c r="Q71" s="224"/>
      <c r="R71" s="225"/>
      <c r="AI71" s="681"/>
      <c r="AJ71" s="681"/>
      <c r="AK71" s="681"/>
    </row>
    <row r="72" spans="1:37" s="18" customFormat="1" ht="9" customHeight="1" x14ac:dyDescent="0.25">
      <c r="A72" s="457" t="s">
        <v>106</v>
      </c>
      <c r="B72" s="458"/>
      <c r="C72" s="459"/>
      <c r="D72" s="460"/>
      <c r="E72" s="229">
        <v>1</v>
      </c>
      <c r="F72" s="92" t="e">
        <f>IF(E72&gt;$R$79,,UPPER(VLOOKUP(E72,#REF!,2)))</f>
        <v>#REF!</v>
      </c>
      <c r="G72" s="230"/>
      <c r="H72" s="92"/>
      <c r="I72" s="91"/>
      <c r="J72" s="231" t="s">
        <v>7</v>
      </c>
      <c r="K72" s="226"/>
      <c r="L72" s="232"/>
      <c r="M72" s="226"/>
      <c r="N72" s="233"/>
      <c r="O72" s="234" t="s">
        <v>111</v>
      </c>
      <c r="P72" s="235"/>
      <c r="Q72" s="235"/>
      <c r="R72" s="236"/>
      <c r="AI72" s="681"/>
      <c r="AJ72" s="681"/>
      <c r="AK72" s="681"/>
    </row>
    <row r="73" spans="1:37" s="18" customFormat="1" ht="9" customHeight="1" x14ac:dyDescent="0.25">
      <c r="A73" s="241" t="s">
        <v>124</v>
      </c>
      <c r="B73" s="239"/>
      <c r="C73" s="453"/>
      <c r="D73" s="242"/>
      <c r="E73" s="229">
        <v>2</v>
      </c>
      <c r="F73" s="92" t="e">
        <f>IF(E73&gt;$R$79,,UPPER(VLOOKUP(E73,#REF!,2)))</f>
        <v>#REF!</v>
      </c>
      <c r="G73" s="230"/>
      <c r="H73" s="92"/>
      <c r="I73" s="91"/>
      <c r="J73" s="231" t="s">
        <v>8</v>
      </c>
      <c r="K73" s="226"/>
      <c r="L73" s="232"/>
      <c r="M73" s="226"/>
      <c r="N73" s="233"/>
      <c r="O73" s="237"/>
      <c r="P73" s="238"/>
      <c r="Q73" s="239"/>
      <c r="R73" s="240"/>
      <c r="AI73" s="681"/>
      <c r="AJ73" s="681"/>
      <c r="AK73" s="681"/>
    </row>
    <row r="74" spans="1:37" s="18" customFormat="1" ht="9" customHeight="1" x14ac:dyDescent="0.25">
      <c r="A74" s="384"/>
      <c r="B74" s="385"/>
      <c r="C74" s="454"/>
      <c r="D74" s="386"/>
      <c r="E74" s="229">
        <v>3</v>
      </c>
      <c r="F74" s="92" t="e">
        <f>IF(E74&gt;$R$79,,UPPER(VLOOKUP(E74,#REF!,2)))</f>
        <v>#REF!</v>
      </c>
      <c r="G74" s="230"/>
      <c r="H74" s="92"/>
      <c r="I74" s="91"/>
      <c r="J74" s="231" t="s">
        <v>9</v>
      </c>
      <c r="K74" s="226"/>
      <c r="L74" s="232"/>
      <c r="M74" s="226"/>
      <c r="N74" s="233"/>
      <c r="O74" s="234" t="s">
        <v>112</v>
      </c>
      <c r="P74" s="235"/>
      <c r="Q74" s="235"/>
      <c r="R74" s="236"/>
      <c r="AI74" s="681"/>
      <c r="AJ74" s="681"/>
      <c r="AK74" s="681"/>
    </row>
    <row r="75" spans="1:37" s="18" customFormat="1" ht="9" customHeight="1" x14ac:dyDescent="0.25">
      <c r="A75" s="243"/>
      <c r="B75" s="448"/>
      <c r="C75" s="448"/>
      <c r="D75" s="244"/>
      <c r="E75" s="229">
        <v>4</v>
      </c>
      <c r="F75" s="92" t="e">
        <f>IF(E75&gt;$R$79,,UPPER(VLOOKUP(E75,#REF!,2)))</f>
        <v>#REF!</v>
      </c>
      <c r="G75" s="230"/>
      <c r="H75" s="92"/>
      <c r="I75" s="91"/>
      <c r="J75" s="231" t="s">
        <v>10</v>
      </c>
      <c r="K75" s="226"/>
      <c r="L75" s="232"/>
      <c r="M75" s="226"/>
      <c r="N75" s="233"/>
      <c r="O75" s="226"/>
      <c r="P75" s="232"/>
      <c r="Q75" s="226"/>
      <c r="R75" s="233"/>
      <c r="AI75" s="681"/>
      <c r="AJ75" s="681"/>
      <c r="AK75" s="681"/>
    </row>
    <row r="76" spans="1:37" s="18" customFormat="1" ht="9" customHeight="1" x14ac:dyDescent="0.25">
      <c r="A76" s="371"/>
      <c r="B76" s="387"/>
      <c r="C76" s="387"/>
      <c r="D76" s="455"/>
      <c r="E76" s="229">
        <v>5</v>
      </c>
      <c r="F76" s="92" t="e">
        <f>IF(E76&gt;$R$79,,UPPER(VLOOKUP(E76,#REF!,2)))</f>
        <v>#REF!</v>
      </c>
      <c r="G76" s="230"/>
      <c r="H76" s="92"/>
      <c r="I76" s="91"/>
      <c r="J76" s="231" t="s">
        <v>11</v>
      </c>
      <c r="K76" s="226"/>
      <c r="L76" s="232"/>
      <c r="M76" s="226"/>
      <c r="N76" s="233"/>
      <c r="O76" s="239"/>
      <c r="P76" s="238"/>
      <c r="Q76" s="239"/>
      <c r="R76" s="240"/>
      <c r="AI76" s="681"/>
      <c r="AJ76" s="681"/>
      <c r="AK76" s="681"/>
    </row>
    <row r="77" spans="1:37" s="18" customFormat="1" ht="9" customHeight="1" x14ac:dyDescent="0.25">
      <c r="A77" s="372"/>
      <c r="B77" s="393"/>
      <c r="C77" s="448"/>
      <c r="D77" s="244"/>
      <c r="E77" s="229">
        <v>6</v>
      </c>
      <c r="F77" s="92" t="e">
        <f>IF(E77&gt;$R$79,,UPPER(VLOOKUP(E77,#REF!,2)))</f>
        <v>#REF!</v>
      </c>
      <c r="G77" s="230"/>
      <c r="H77" s="92"/>
      <c r="I77" s="91"/>
      <c r="J77" s="231" t="s">
        <v>12</v>
      </c>
      <c r="K77" s="226"/>
      <c r="L77" s="232"/>
      <c r="M77" s="226"/>
      <c r="N77" s="233"/>
      <c r="O77" s="234" t="s">
        <v>92</v>
      </c>
      <c r="P77" s="235"/>
      <c r="Q77" s="235"/>
      <c r="R77" s="236"/>
      <c r="AI77" s="681"/>
      <c r="AJ77" s="681"/>
      <c r="AK77" s="681"/>
    </row>
    <row r="78" spans="1:37" s="18" customFormat="1" ht="9" customHeight="1" x14ac:dyDescent="0.25">
      <c r="A78" s="372"/>
      <c r="B78" s="393"/>
      <c r="C78" s="449"/>
      <c r="D78" s="382"/>
      <c r="E78" s="229">
        <v>7</v>
      </c>
      <c r="F78" s="92" t="e">
        <f>IF(E78&gt;$R$79,,UPPER(VLOOKUP(E78,#REF!,2)))</f>
        <v>#REF!</v>
      </c>
      <c r="G78" s="230"/>
      <c r="H78" s="92"/>
      <c r="I78" s="91"/>
      <c r="J78" s="231" t="s">
        <v>13</v>
      </c>
      <c r="K78" s="226"/>
      <c r="L78" s="232"/>
      <c r="M78" s="226"/>
      <c r="N78" s="233"/>
      <c r="O78" s="226"/>
      <c r="P78" s="232"/>
      <c r="Q78" s="226"/>
      <c r="R78" s="233"/>
      <c r="AI78" s="681"/>
      <c r="AJ78" s="681"/>
      <c r="AK78" s="681"/>
    </row>
    <row r="79" spans="1:37" s="18" customFormat="1" ht="9" customHeight="1" x14ac:dyDescent="0.25">
      <c r="A79" s="373"/>
      <c r="B79" s="370"/>
      <c r="C79" s="450"/>
      <c r="D79" s="383"/>
      <c r="E79" s="245">
        <v>8</v>
      </c>
      <c r="F79" s="246" t="e">
        <f>IF(E79&gt;$R$79,,UPPER(VLOOKUP(E79,#REF!,2)))</f>
        <v>#REF!</v>
      </c>
      <c r="G79" s="247"/>
      <c r="H79" s="246"/>
      <c r="I79" s="248"/>
      <c r="J79" s="249" t="s">
        <v>14</v>
      </c>
      <c r="K79" s="239"/>
      <c r="L79" s="238"/>
      <c r="M79" s="239"/>
      <c r="N79" s="240"/>
      <c r="O79" s="239" t="str">
        <f>R4</f>
        <v>Lakatosné Klopcsik Diana</v>
      </c>
      <c r="P79" s="238"/>
      <c r="Q79" s="239"/>
      <c r="R79" s="250" t="e">
        <f>MIN(8,#REF!)</f>
        <v>#REF!</v>
      </c>
      <c r="AI79" s="681"/>
      <c r="AJ79" s="681"/>
      <c r="AK79" s="681"/>
    </row>
  </sheetData>
  <mergeCells count="2">
    <mergeCell ref="A4:C4"/>
    <mergeCell ref="Q41:R41"/>
  </mergeCells>
  <conditionalFormatting sqref="H37 H39 H7 H67 H9 H11 H13 H15 H17 H21 H41 H43 H45 H47 H49 H51 H19 H23 H25 H27 H29 H31 H33 H35 H53 H55 H57 H59 H61 H63 H65 H69">
    <cfRule type="expression" dxfId="433" priority="11" stopIfTrue="1">
      <formula>AND($E7&lt;9,$C7&gt;0)</formula>
    </cfRule>
  </conditionalFormatting>
  <conditionalFormatting sqref="I8 I40 I16 M14 I20 M30 I24 I48 M46 I52 I32 I44 I36 I12 M62 I28 K18 K26 K34 K42 K50 K58 K66 K10 I56 I64 I68 I60 O22 O39 O54">
    <cfRule type="expression" dxfId="432" priority="8" stopIfTrue="1">
      <formula>AND($O$1="CU",I8="Umpire")</formula>
    </cfRule>
    <cfRule type="expression" dxfId="431" priority="9" stopIfTrue="1">
      <formula>AND($O$1="CU",I8&lt;&gt;"Umpire",J8&lt;&gt;"")</formula>
    </cfRule>
    <cfRule type="expression" dxfId="430" priority="10" stopIfTrue="1">
      <formula>AND($O$1="CU",I8&lt;&gt;"Umpire")</formula>
    </cfRule>
  </conditionalFormatting>
  <conditionalFormatting sqref="E67 E65 E63 E13 E61 E15 E17 E21 E19 E23 E25 E27 E29 E31 E33 E37 E35 E39 E41 E43 E47 E49 E45 E51 E53 E55 E57 E59 E69">
    <cfRule type="expression" dxfId="429" priority="7" stopIfTrue="1">
      <formula>AND($E13&lt;9,$C13&gt;0)</formula>
    </cfRule>
  </conditionalFormatting>
  <conditionalFormatting sqref="M10 M18 M26 M34 M42 M50 M58 M66 O14 O30 O46 O62 Q22 Q54 K8 K12 K16 K20 K24 K28 K32 K36 K40 K44 K48 K52 K56 K60 K64 K68">
    <cfRule type="expression" dxfId="428" priority="5" stopIfTrue="1">
      <formula>J8="as"</formula>
    </cfRule>
    <cfRule type="expression" dxfId="427" priority="6" stopIfTrue="1">
      <formula>J8="bs"</formula>
    </cfRule>
  </conditionalFormatting>
  <conditionalFormatting sqref="J8 J12 J16 J20 J24 J28 J32 J36 J40 J44 J48 J52 J56 J60 J64 J68 L66 L58 L50 L42 L34 L26 L18 L10 N14 N30 N46 N62 R79 P54 P39 P22">
    <cfRule type="expression" dxfId="426" priority="4" stopIfTrue="1">
      <formula>$O$1="CU"</formula>
    </cfRule>
  </conditionalFormatting>
  <conditionalFormatting sqref="Q38">
    <cfRule type="expression" dxfId="425" priority="2" stopIfTrue="1">
      <formula>P39="as"</formula>
    </cfRule>
    <cfRule type="expression" dxfId="424" priority="3" stopIfTrue="1">
      <formula>P39="bs"</formula>
    </cfRule>
  </conditionalFormatting>
  <conditionalFormatting sqref="E7 E9 E11">
    <cfRule type="expression" dxfId="423" priority="1" stopIfTrue="1">
      <formula>$E7&lt;9</formula>
    </cfRule>
  </conditionalFormatting>
  <dataValidations count="2">
    <dataValidation type="list" allowBlank="1" showInputMessage="1" sqref="I8 I24 I12 I28 I16 I40 I20 I44 I48 I52 I32 I36 I56 I60 I64 I68 K66 K58 K50 K42 K34 K26 K18 K10 M14 M30 M46 M62" xr:uid="{164C5835-8555-4EDA-91E8-5B52A1A58944}">
      <formula1>$U$7:$U$16</formula1>
    </dataValidation>
    <dataValidation type="list" allowBlank="1" showInputMessage="1" sqref="O54 O39 O22" xr:uid="{5F606BA7-E416-484F-A801-075856D7C15A}">
      <formula1>$V$8:$V$17</formula1>
    </dataValidation>
  </dataValidations>
  <printOptions horizontalCentered="1"/>
  <pageMargins left="0.35" right="0.35" top="0.39" bottom="0.39" header="0" footer="0"/>
  <pageSetup paperSize="9"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91201"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691202"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EF62F6-BDF8-4B9C-BF69-A98938129A16}">
  <dimension ref="A1:L113"/>
  <sheetViews>
    <sheetView workbookViewId="0"/>
  </sheetViews>
  <sheetFormatPr defaultRowHeight="13.2" x14ac:dyDescent="0.25"/>
  <cols>
    <col min="1" max="1" width="25.77734375" bestFit="1" customWidth="1"/>
    <col min="2" max="2" width="31" bestFit="1" customWidth="1"/>
    <col min="3" max="3" width="15.88671875" bestFit="1" customWidth="1"/>
    <col min="4" max="4" width="7.5546875" bestFit="1" customWidth="1"/>
    <col min="5" max="5" width="38" bestFit="1" customWidth="1"/>
    <col min="6" max="6" width="5" bestFit="1" customWidth="1"/>
    <col min="8" max="8" width="85.21875" bestFit="1" customWidth="1"/>
    <col min="9" max="9" width="14.5546875" bestFit="1" customWidth="1"/>
    <col min="10" max="10" width="23.77734375" bestFit="1" customWidth="1"/>
    <col min="11" max="11" width="21.33203125" bestFit="1" customWidth="1"/>
    <col min="12" max="12" width="21.5546875" bestFit="1" customWidth="1"/>
  </cols>
  <sheetData>
    <row r="1" spans="1:12" ht="45" customHeight="1" x14ac:dyDescent="0.3">
      <c r="A1" s="862" t="s">
        <v>562</v>
      </c>
      <c r="B1" s="862" t="s">
        <v>563</v>
      </c>
      <c r="C1" s="862" t="s">
        <v>564</v>
      </c>
      <c r="D1" s="862" t="s">
        <v>565</v>
      </c>
      <c r="E1" s="862" t="s">
        <v>566</v>
      </c>
      <c r="F1" s="862" t="s">
        <v>567</v>
      </c>
      <c r="G1" s="862" t="s">
        <v>87</v>
      </c>
      <c r="H1" s="862" t="s">
        <v>568</v>
      </c>
      <c r="I1" s="862" t="s">
        <v>569</v>
      </c>
      <c r="J1" s="862" t="s">
        <v>570</v>
      </c>
      <c r="K1" s="862" t="s">
        <v>571</v>
      </c>
      <c r="L1" s="862" t="s">
        <v>572</v>
      </c>
    </row>
    <row r="2" spans="1:12" x14ac:dyDescent="0.25">
      <c r="A2" t="s">
        <v>573</v>
      </c>
      <c r="B2" t="s">
        <v>574</v>
      </c>
      <c r="C2" t="s">
        <v>575</v>
      </c>
      <c r="D2" t="s">
        <v>576</v>
      </c>
      <c r="E2" t="s">
        <v>577</v>
      </c>
      <c r="F2" t="s">
        <v>173</v>
      </c>
      <c r="G2" t="s">
        <v>165</v>
      </c>
      <c r="H2" t="s">
        <v>578</v>
      </c>
      <c r="I2" t="s">
        <v>231</v>
      </c>
      <c r="J2" t="s">
        <v>579</v>
      </c>
      <c r="K2" t="s">
        <v>580</v>
      </c>
      <c r="L2" t="s">
        <v>71</v>
      </c>
    </row>
    <row r="3" spans="1:12" x14ac:dyDescent="0.25">
      <c r="A3" t="s">
        <v>573</v>
      </c>
      <c r="B3" t="s">
        <v>574</v>
      </c>
      <c r="C3" t="s">
        <v>575</v>
      </c>
      <c r="D3" t="s">
        <v>576</v>
      </c>
      <c r="E3" t="s">
        <v>577</v>
      </c>
      <c r="F3" t="s">
        <v>581</v>
      </c>
      <c r="G3" t="s">
        <v>165</v>
      </c>
      <c r="H3" t="s">
        <v>582</v>
      </c>
      <c r="I3" t="s">
        <v>231</v>
      </c>
      <c r="J3" t="s">
        <v>583</v>
      </c>
      <c r="K3" t="s">
        <v>584</v>
      </c>
      <c r="L3" t="s">
        <v>71</v>
      </c>
    </row>
    <row r="4" spans="1:12" x14ac:dyDescent="0.25">
      <c r="A4" t="s">
        <v>573</v>
      </c>
      <c r="B4" t="s">
        <v>574</v>
      </c>
      <c r="C4" t="s">
        <v>575</v>
      </c>
      <c r="D4" t="s">
        <v>576</v>
      </c>
      <c r="E4" t="s">
        <v>585</v>
      </c>
      <c r="F4" t="s">
        <v>581</v>
      </c>
      <c r="G4" t="s">
        <v>165</v>
      </c>
      <c r="H4" t="s">
        <v>582</v>
      </c>
      <c r="I4" t="s">
        <v>231</v>
      </c>
      <c r="J4" t="s">
        <v>533</v>
      </c>
      <c r="K4" t="s">
        <v>584</v>
      </c>
      <c r="L4" t="s">
        <v>71</v>
      </c>
    </row>
    <row r="5" spans="1:12" x14ac:dyDescent="0.25">
      <c r="A5" t="s">
        <v>573</v>
      </c>
      <c r="B5" t="s">
        <v>574</v>
      </c>
      <c r="C5" t="s">
        <v>575</v>
      </c>
      <c r="D5" t="s">
        <v>576</v>
      </c>
      <c r="E5" t="s">
        <v>585</v>
      </c>
      <c r="F5" t="s">
        <v>581</v>
      </c>
      <c r="G5" t="s">
        <v>165</v>
      </c>
      <c r="H5" t="s">
        <v>578</v>
      </c>
      <c r="I5" t="s">
        <v>231</v>
      </c>
      <c r="J5" t="s">
        <v>535</v>
      </c>
      <c r="K5" t="s">
        <v>580</v>
      </c>
      <c r="L5" t="s">
        <v>71</v>
      </c>
    </row>
    <row r="6" spans="1:12" x14ac:dyDescent="0.25">
      <c r="A6" t="s">
        <v>573</v>
      </c>
      <c r="B6" t="s">
        <v>574</v>
      </c>
      <c r="C6" t="s">
        <v>575</v>
      </c>
      <c r="D6" t="s">
        <v>576</v>
      </c>
      <c r="E6" t="s">
        <v>585</v>
      </c>
      <c r="F6" t="s">
        <v>581</v>
      </c>
      <c r="G6" t="s">
        <v>165</v>
      </c>
      <c r="H6" t="s">
        <v>578</v>
      </c>
      <c r="I6" t="s">
        <v>231</v>
      </c>
      <c r="J6" t="s">
        <v>532</v>
      </c>
      <c r="K6" t="s">
        <v>580</v>
      </c>
      <c r="L6" t="s">
        <v>71</v>
      </c>
    </row>
    <row r="7" spans="1:12" x14ac:dyDescent="0.25">
      <c r="A7" t="s">
        <v>573</v>
      </c>
      <c r="B7" t="s">
        <v>574</v>
      </c>
      <c r="C7" t="s">
        <v>575</v>
      </c>
      <c r="D7" t="s">
        <v>576</v>
      </c>
      <c r="E7" t="s">
        <v>585</v>
      </c>
      <c r="F7" t="s">
        <v>581</v>
      </c>
      <c r="G7" t="s">
        <v>165</v>
      </c>
      <c r="H7" t="s">
        <v>586</v>
      </c>
      <c r="I7" t="s">
        <v>231</v>
      </c>
      <c r="J7" t="s">
        <v>534</v>
      </c>
      <c r="K7" t="s">
        <v>587</v>
      </c>
      <c r="L7" t="s">
        <v>71</v>
      </c>
    </row>
    <row r="8" spans="1:12" x14ac:dyDescent="0.25">
      <c r="A8" t="s">
        <v>573</v>
      </c>
      <c r="B8" t="s">
        <v>574</v>
      </c>
      <c r="C8" t="s">
        <v>575</v>
      </c>
      <c r="D8" t="s">
        <v>576</v>
      </c>
      <c r="E8" t="s">
        <v>588</v>
      </c>
      <c r="F8" t="s">
        <v>173</v>
      </c>
      <c r="G8" t="s">
        <v>165</v>
      </c>
      <c r="H8" t="s">
        <v>589</v>
      </c>
      <c r="I8" t="s">
        <v>231</v>
      </c>
      <c r="J8" t="s">
        <v>538</v>
      </c>
      <c r="K8" t="s">
        <v>590</v>
      </c>
      <c r="L8" t="s">
        <v>232</v>
      </c>
    </row>
    <row r="9" spans="1:12" x14ac:dyDescent="0.25">
      <c r="A9" t="s">
        <v>573</v>
      </c>
      <c r="B9" t="s">
        <v>574</v>
      </c>
      <c r="C9" t="s">
        <v>575</v>
      </c>
      <c r="D9" t="s">
        <v>576</v>
      </c>
      <c r="E9" t="s">
        <v>588</v>
      </c>
      <c r="F9" t="s">
        <v>173</v>
      </c>
      <c r="G9" t="s">
        <v>165</v>
      </c>
      <c r="H9" t="s">
        <v>589</v>
      </c>
      <c r="I9" t="s">
        <v>231</v>
      </c>
      <c r="J9" t="s">
        <v>591</v>
      </c>
      <c r="K9" t="s">
        <v>590</v>
      </c>
      <c r="L9" t="s">
        <v>232</v>
      </c>
    </row>
    <row r="10" spans="1:12" x14ac:dyDescent="0.25">
      <c r="A10" t="s">
        <v>573</v>
      </c>
      <c r="B10" t="s">
        <v>574</v>
      </c>
      <c r="C10" t="s">
        <v>575</v>
      </c>
      <c r="D10" t="s">
        <v>576</v>
      </c>
      <c r="E10" t="s">
        <v>588</v>
      </c>
      <c r="F10" t="s">
        <v>173</v>
      </c>
      <c r="G10" t="s">
        <v>165</v>
      </c>
      <c r="H10" t="s">
        <v>582</v>
      </c>
      <c r="I10" t="s">
        <v>231</v>
      </c>
      <c r="J10" t="s">
        <v>542</v>
      </c>
      <c r="K10" t="s">
        <v>584</v>
      </c>
      <c r="L10" t="s">
        <v>71</v>
      </c>
    </row>
    <row r="11" spans="1:12" x14ac:dyDescent="0.25">
      <c r="A11" t="s">
        <v>573</v>
      </c>
      <c r="B11" t="s">
        <v>574</v>
      </c>
      <c r="C11" t="s">
        <v>575</v>
      </c>
      <c r="D11" t="s">
        <v>576</v>
      </c>
      <c r="E11" t="s">
        <v>588</v>
      </c>
      <c r="F11" t="s">
        <v>173</v>
      </c>
      <c r="G11" t="s">
        <v>165</v>
      </c>
      <c r="H11" t="s">
        <v>582</v>
      </c>
      <c r="I11" t="s">
        <v>231</v>
      </c>
      <c r="J11" t="s">
        <v>539</v>
      </c>
      <c r="K11" t="s">
        <v>584</v>
      </c>
      <c r="L11" t="s">
        <v>71</v>
      </c>
    </row>
    <row r="12" spans="1:12" x14ac:dyDescent="0.25">
      <c r="A12" t="s">
        <v>573</v>
      </c>
      <c r="B12" t="s">
        <v>574</v>
      </c>
      <c r="C12" t="s">
        <v>575</v>
      </c>
      <c r="D12" t="s">
        <v>576</v>
      </c>
      <c r="E12" t="s">
        <v>588</v>
      </c>
      <c r="F12" t="s">
        <v>173</v>
      </c>
      <c r="G12" t="s">
        <v>165</v>
      </c>
      <c r="H12" t="s">
        <v>582</v>
      </c>
      <c r="I12" t="s">
        <v>231</v>
      </c>
      <c r="J12" t="s">
        <v>548</v>
      </c>
      <c r="K12" t="s">
        <v>584</v>
      </c>
      <c r="L12" t="s">
        <v>71</v>
      </c>
    </row>
    <row r="13" spans="1:12" x14ac:dyDescent="0.25">
      <c r="A13" t="s">
        <v>573</v>
      </c>
      <c r="B13" t="s">
        <v>574</v>
      </c>
      <c r="C13" t="s">
        <v>575</v>
      </c>
      <c r="D13" t="s">
        <v>576</v>
      </c>
      <c r="E13" t="s">
        <v>588</v>
      </c>
      <c r="F13" t="s">
        <v>173</v>
      </c>
      <c r="G13" t="s">
        <v>165</v>
      </c>
      <c r="H13" t="s">
        <v>592</v>
      </c>
      <c r="I13" t="s">
        <v>593</v>
      </c>
      <c r="J13" t="s">
        <v>540</v>
      </c>
      <c r="K13" t="s">
        <v>594</v>
      </c>
      <c r="L13" t="s">
        <v>71</v>
      </c>
    </row>
    <row r="14" spans="1:12" x14ac:dyDescent="0.25">
      <c r="A14" t="s">
        <v>573</v>
      </c>
      <c r="B14" t="s">
        <v>574</v>
      </c>
      <c r="C14" t="s">
        <v>575</v>
      </c>
      <c r="D14" t="s">
        <v>576</v>
      </c>
      <c r="E14" t="s">
        <v>588</v>
      </c>
      <c r="F14" t="s">
        <v>173</v>
      </c>
      <c r="G14" t="s">
        <v>165</v>
      </c>
      <c r="H14" t="s">
        <v>578</v>
      </c>
      <c r="I14" t="s">
        <v>231</v>
      </c>
      <c r="J14" t="s">
        <v>546</v>
      </c>
      <c r="K14" t="s">
        <v>580</v>
      </c>
      <c r="L14" t="s">
        <v>71</v>
      </c>
    </row>
    <row r="15" spans="1:12" x14ac:dyDescent="0.25">
      <c r="A15" t="s">
        <v>573</v>
      </c>
      <c r="B15" t="s">
        <v>574</v>
      </c>
      <c r="C15" t="s">
        <v>575</v>
      </c>
      <c r="D15" t="s">
        <v>576</v>
      </c>
      <c r="E15" t="s">
        <v>588</v>
      </c>
      <c r="F15" t="s">
        <v>173</v>
      </c>
      <c r="G15" t="s">
        <v>165</v>
      </c>
      <c r="H15" t="s">
        <v>578</v>
      </c>
      <c r="I15" t="s">
        <v>231</v>
      </c>
      <c r="J15" t="s">
        <v>547</v>
      </c>
      <c r="K15" t="s">
        <v>580</v>
      </c>
      <c r="L15" t="s">
        <v>71</v>
      </c>
    </row>
    <row r="16" spans="1:12" x14ac:dyDescent="0.25">
      <c r="A16" t="s">
        <v>573</v>
      </c>
      <c r="B16" t="s">
        <v>574</v>
      </c>
      <c r="C16" t="s">
        <v>575</v>
      </c>
      <c r="D16" t="s">
        <v>576</v>
      </c>
      <c r="E16" t="s">
        <v>588</v>
      </c>
      <c r="F16" t="s">
        <v>173</v>
      </c>
      <c r="G16" t="s">
        <v>165</v>
      </c>
      <c r="H16" t="s">
        <v>586</v>
      </c>
      <c r="I16" t="s">
        <v>231</v>
      </c>
      <c r="J16" t="s">
        <v>543</v>
      </c>
      <c r="K16" t="s">
        <v>587</v>
      </c>
      <c r="L16" t="s">
        <v>71</v>
      </c>
    </row>
    <row r="17" spans="1:12" x14ac:dyDescent="0.25">
      <c r="A17" t="s">
        <v>573</v>
      </c>
      <c r="B17" t="s">
        <v>574</v>
      </c>
      <c r="C17" t="s">
        <v>575</v>
      </c>
      <c r="D17" t="s">
        <v>576</v>
      </c>
      <c r="E17" t="s">
        <v>588</v>
      </c>
      <c r="F17" t="s">
        <v>173</v>
      </c>
      <c r="G17" t="s">
        <v>165</v>
      </c>
      <c r="H17" t="s">
        <v>586</v>
      </c>
      <c r="I17" t="s">
        <v>231</v>
      </c>
      <c r="J17" t="s">
        <v>545</v>
      </c>
      <c r="K17" t="s">
        <v>587</v>
      </c>
      <c r="L17" t="s">
        <v>71</v>
      </c>
    </row>
    <row r="18" spans="1:12" x14ac:dyDescent="0.25">
      <c r="A18" t="s">
        <v>573</v>
      </c>
      <c r="B18" t="s">
        <v>574</v>
      </c>
      <c r="C18" t="s">
        <v>575</v>
      </c>
      <c r="D18" t="s">
        <v>576</v>
      </c>
      <c r="E18" t="s">
        <v>588</v>
      </c>
      <c r="F18" t="s">
        <v>581</v>
      </c>
      <c r="G18" t="s">
        <v>165</v>
      </c>
      <c r="H18" t="s">
        <v>589</v>
      </c>
      <c r="I18" t="s">
        <v>231</v>
      </c>
      <c r="J18" t="s">
        <v>595</v>
      </c>
      <c r="K18" t="s">
        <v>590</v>
      </c>
      <c r="L18" t="s">
        <v>232</v>
      </c>
    </row>
    <row r="19" spans="1:12" x14ac:dyDescent="0.25">
      <c r="A19" t="s">
        <v>573</v>
      </c>
      <c r="B19" t="s">
        <v>574</v>
      </c>
      <c r="C19" t="s">
        <v>575</v>
      </c>
      <c r="D19" t="s">
        <v>576</v>
      </c>
      <c r="E19" t="s">
        <v>588</v>
      </c>
      <c r="F19" t="s">
        <v>581</v>
      </c>
      <c r="G19" t="s">
        <v>165</v>
      </c>
      <c r="H19" t="s">
        <v>589</v>
      </c>
      <c r="I19" t="s">
        <v>231</v>
      </c>
      <c r="J19" t="s">
        <v>437</v>
      </c>
      <c r="K19" t="s">
        <v>590</v>
      </c>
      <c r="L19" t="s">
        <v>232</v>
      </c>
    </row>
    <row r="20" spans="1:12" x14ac:dyDescent="0.25">
      <c r="A20" t="s">
        <v>573</v>
      </c>
      <c r="B20" t="s">
        <v>574</v>
      </c>
      <c r="C20" t="s">
        <v>575</v>
      </c>
      <c r="D20" t="s">
        <v>576</v>
      </c>
      <c r="E20" t="s">
        <v>588</v>
      </c>
      <c r="F20" t="s">
        <v>581</v>
      </c>
      <c r="G20" t="s">
        <v>165</v>
      </c>
      <c r="H20" t="s">
        <v>589</v>
      </c>
      <c r="I20" t="s">
        <v>231</v>
      </c>
      <c r="J20" t="s">
        <v>596</v>
      </c>
      <c r="K20" t="s">
        <v>590</v>
      </c>
      <c r="L20" t="s">
        <v>232</v>
      </c>
    </row>
    <row r="21" spans="1:12" x14ac:dyDescent="0.25">
      <c r="A21" t="s">
        <v>573</v>
      </c>
      <c r="B21" t="s">
        <v>574</v>
      </c>
      <c r="C21" t="s">
        <v>575</v>
      </c>
      <c r="D21" t="s">
        <v>576</v>
      </c>
      <c r="E21" t="s">
        <v>588</v>
      </c>
      <c r="F21" t="s">
        <v>581</v>
      </c>
      <c r="G21" t="s">
        <v>165</v>
      </c>
      <c r="H21" t="s">
        <v>589</v>
      </c>
      <c r="I21" t="s">
        <v>231</v>
      </c>
      <c r="J21" t="s">
        <v>423</v>
      </c>
      <c r="K21" t="s">
        <v>590</v>
      </c>
      <c r="L21" t="s">
        <v>232</v>
      </c>
    </row>
    <row r="22" spans="1:12" x14ac:dyDescent="0.25">
      <c r="A22" t="s">
        <v>573</v>
      </c>
      <c r="B22" t="s">
        <v>574</v>
      </c>
      <c r="C22" t="s">
        <v>575</v>
      </c>
      <c r="D22" t="s">
        <v>576</v>
      </c>
      <c r="E22" t="s">
        <v>588</v>
      </c>
      <c r="F22" t="s">
        <v>581</v>
      </c>
      <c r="G22" t="s">
        <v>165</v>
      </c>
      <c r="H22" t="s">
        <v>597</v>
      </c>
      <c r="I22" t="s">
        <v>598</v>
      </c>
      <c r="J22" t="s">
        <v>599</v>
      </c>
      <c r="K22" t="s">
        <v>600</v>
      </c>
      <c r="L22" t="s">
        <v>71</v>
      </c>
    </row>
    <row r="23" spans="1:12" x14ac:dyDescent="0.25">
      <c r="A23" t="s">
        <v>573</v>
      </c>
      <c r="B23" t="s">
        <v>574</v>
      </c>
      <c r="C23" t="s">
        <v>575</v>
      </c>
      <c r="D23" t="s">
        <v>576</v>
      </c>
      <c r="E23" t="s">
        <v>588</v>
      </c>
      <c r="F23" t="s">
        <v>581</v>
      </c>
      <c r="G23" t="s">
        <v>165</v>
      </c>
      <c r="H23" t="s">
        <v>597</v>
      </c>
      <c r="I23" t="s">
        <v>598</v>
      </c>
      <c r="J23" t="s">
        <v>601</v>
      </c>
      <c r="K23" t="s">
        <v>600</v>
      </c>
      <c r="L23" t="s">
        <v>71</v>
      </c>
    </row>
    <row r="24" spans="1:12" x14ac:dyDescent="0.25">
      <c r="A24" t="s">
        <v>573</v>
      </c>
      <c r="B24" t="s">
        <v>574</v>
      </c>
      <c r="C24" t="s">
        <v>575</v>
      </c>
      <c r="D24" t="s">
        <v>576</v>
      </c>
      <c r="E24" t="s">
        <v>588</v>
      </c>
      <c r="F24" t="s">
        <v>581</v>
      </c>
      <c r="G24" t="s">
        <v>165</v>
      </c>
      <c r="H24" t="s">
        <v>586</v>
      </c>
      <c r="I24" t="s">
        <v>231</v>
      </c>
      <c r="J24" t="s">
        <v>602</v>
      </c>
      <c r="K24" t="s">
        <v>587</v>
      </c>
      <c r="L24" t="s">
        <v>71</v>
      </c>
    </row>
    <row r="25" spans="1:12" x14ac:dyDescent="0.25">
      <c r="A25" t="s">
        <v>573</v>
      </c>
      <c r="B25" t="s">
        <v>574</v>
      </c>
      <c r="C25" t="s">
        <v>575</v>
      </c>
      <c r="D25" t="s">
        <v>576</v>
      </c>
      <c r="E25" t="s">
        <v>588</v>
      </c>
      <c r="F25" t="s">
        <v>581</v>
      </c>
      <c r="G25" t="s">
        <v>165</v>
      </c>
      <c r="H25" t="s">
        <v>586</v>
      </c>
      <c r="I25" t="s">
        <v>231</v>
      </c>
      <c r="J25" t="s">
        <v>439</v>
      </c>
      <c r="K25" t="s">
        <v>587</v>
      </c>
      <c r="L25" t="s">
        <v>71</v>
      </c>
    </row>
    <row r="26" spans="1:12" x14ac:dyDescent="0.25">
      <c r="A26" t="s">
        <v>573</v>
      </c>
      <c r="B26" t="s">
        <v>574</v>
      </c>
      <c r="C26" t="s">
        <v>575</v>
      </c>
      <c r="D26" t="s">
        <v>576</v>
      </c>
      <c r="E26" t="s">
        <v>588</v>
      </c>
      <c r="F26" t="s">
        <v>581</v>
      </c>
      <c r="G26" t="s">
        <v>165</v>
      </c>
      <c r="H26" t="s">
        <v>586</v>
      </c>
      <c r="I26" t="s">
        <v>231</v>
      </c>
      <c r="J26" t="s">
        <v>603</v>
      </c>
      <c r="K26" t="s">
        <v>587</v>
      </c>
      <c r="L26" t="s">
        <v>71</v>
      </c>
    </row>
    <row r="27" spans="1:12" x14ac:dyDescent="0.25">
      <c r="A27" t="s">
        <v>573</v>
      </c>
      <c r="B27" t="s">
        <v>574</v>
      </c>
      <c r="C27" t="s">
        <v>575</v>
      </c>
      <c r="D27" t="s">
        <v>576</v>
      </c>
      <c r="E27" t="s">
        <v>588</v>
      </c>
      <c r="F27" t="s">
        <v>581</v>
      </c>
      <c r="G27" t="s">
        <v>165</v>
      </c>
      <c r="H27" t="s">
        <v>586</v>
      </c>
      <c r="I27" t="s">
        <v>231</v>
      </c>
      <c r="J27" t="s">
        <v>604</v>
      </c>
      <c r="K27" t="s">
        <v>587</v>
      </c>
      <c r="L27" t="s">
        <v>71</v>
      </c>
    </row>
    <row r="28" spans="1:12" x14ac:dyDescent="0.25">
      <c r="A28" t="s">
        <v>573</v>
      </c>
      <c r="B28" t="s">
        <v>605</v>
      </c>
      <c r="C28" t="s">
        <v>575</v>
      </c>
      <c r="D28" t="s">
        <v>576</v>
      </c>
      <c r="E28" t="s">
        <v>588</v>
      </c>
      <c r="F28" t="s">
        <v>581</v>
      </c>
      <c r="G28" t="s">
        <v>165</v>
      </c>
      <c r="H28" t="s">
        <v>606</v>
      </c>
      <c r="I28" t="s">
        <v>607</v>
      </c>
      <c r="J28" t="s">
        <v>427</v>
      </c>
      <c r="K28" t="s">
        <v>608</v>
      </c>
      <c r="L28" t="s">
        <v>71</v>
      </c>
    </row>
    <row r="29" spans="1:12" x14ac:dyDescent="0.25">
      <c r="A29" t="s">
        <v>573</v>
      </c>
      <c r="B29" t="s">
        <v>574</v>
      </c>
      <c r="C29" t="s">
        <v>575</v>
      </c>
      <c r="D29" t="s">
        <v>576</v>
      </c>
      <c r="E29" t="s">
        <v>609</v>
      </c>
      <c r="F29" t="s">
        <v>173</v>
      </c>
      <c r="G29" t="s">
        <v>165</v>
      </c>
      <c r="H29" t="s">
        <v>589</v>
      </c>
      <c r="I29" t="s">
        <v>231</v>
      </c>
      <c r="J29" t="s">
        <v>441</v>
      </c>
      <c r="K29" t="s">
        <v>590</v>
      </c>
      <c r="L29" t="s">
        <v>232</v>
      </c>
    </row>
    <row r="30" spans="1:12" x14ac:dyDescent="0.25">
      <c r="A30" t="s">
        <v>573</v>
      </c>
      <c r="B30" t="s">
        <v>574</v>
      </c>
      <c r="C30" t="s">
        <v>575</v>
      </c>
      <c r="D30" t="s">
        <v>576</v>
      </c>
      <c r="E30" t="s">
        <v>609</v>
      </c>
      <c r="F30" t="s">
        <v>173</v>
      </c>
      <c r="G30" t="s">
        <v>165</v>
      </c>
      <c r="H30" t="s">
        <v>578</v>
      </c>
      <c r="I30" t="s">
        <v>231</v>
      </c>
      <c r="J30" t="s">
        <v>610</v>
      </c>
      <c r="K30" t="s">
        <v>580</v>
      </c>
      <c r="L30" t="s">
        <v>71</v>
      </c>
    </row>
    <row r="31" spans="1:12" x14ac:dyDescent="0.25">
      <c r="A31" t="s">
        <v>573</v>
      </c>
      <c r="B31" t="s">
        <v>574</v>
      </c>
      <c r="C31" t="s">
        <v>575</v>
      </c>
      <c r="D31" t="s">
        <v>576</v>
      </c>
      <c r="E31" t="s">
        <v>609</v>
      </c>
      <c r="F31" t="s">
        <v>173</v>
      </c>
      <c r="G31" t="s">
        <v>165</v>
      </c>
      <c r="H31" t="s">
        <v>578</v>
      </c>
      <c r="I31" t="s">
        <v>231</v>
      </c>
      <c r="J31" t="s">
        <v>436</v>
      </c>
      <c r="K31" t="s">
        <v>580</v>
      </c>
      <c r="L31" t="s">
        <v>71</v>
      </c>
    </row>
    <row r="32" spans="1:12" x14ac:dyDescent="0.25">
      <c r="A32" t="s">
        <v>573</v>
      </c>
      <c r="B32" t="s">
        <v>574</v>
      </c>
      <c r="C32" t="s">
        <v>575</v>
      </c>
      <c r="D32" t="s">
        <v>576</v>
      </c>
      <c r="E32" t="s">
        <v>609</v>
      </c>
      <c r="F32" t="s">
        <v>173</v>
      </c>
      <c r="G32" t="s">
        <v>165</v>
      </c>
      <c r="H32" t="s">
        <v>586</v>
      </c>
      <c r="I32" t="s">
        <v>231</v>
      </c>
      <c r="J32" t="s">
        <v>611</v>
      </c>
      <c r="K32" t="s">
        <v>587</v>
      </c>
      <c r="L32" t="s">
        <v>71</v>
      </c>
    </row>
    <row r="33" spans="1:12" x14ac:dyDescent="0.25">
      <c r="A33" t="s">
        <v>573</v>
      </c>
      <c r="B33" t="s">
        <v>574</v>
      </c>
      <c r="C33" t="s">
        <v>575</v>
      </c>
      <c r="D33" t="s">
        <v>576</v>
      </c>
      <c r="E33" t="s">
        <v>609</v>
      </c>
      <c r="F33" t="s">
        <v>173</v>
      </c>
      <c r="G33" t="s">
        <v>165</v>
      </c>
      <c r="H33" t="s">
        <v>586</v>
      </c>
      <c r="I33" t="s">
        <v>231</v>
      </c>
      <c r="J33" t="s">
        <v>442</v>
      </c>
      <c r="K33" t="s">
        <v>587</v>
      </c>
      <c r="L33" t="s">
        <v>71</v>
      </c>
    </row>
    <row r="34" spans="1:12" x14ac:dyDescent="0.25">
      <c r="A34" t="s">
        <v>573</v>
      </c>
      <c r="B34" t="s">
        <v>605</v>
      </c>
      <c r="C34" t="s">
        <v>575</v>
      </c>
      <c r="D34" t="s">
        <v>576</v>
      </c>
      <c r="E34" t="s">
        <v>609</v>
      </c>
      <c r="F34" t="s">
        <v>173</v>
      </c>
      <c r="G34" t="s">
        <v>165</v>
      </c>
      <c r="H34" t="s">
        <v>612</v>
      </c>
      <c r="I34" t="s">
        <v>607</v>
      </c>
      <c r="J34" t="s">
        <v>613</v>
      </c>
      <c r="K34" t="s">
        <v>614</v>
      </c>
      <c r="L34" t="s">
        <v>615</v>
      </c>
    </row>
    <row r="35" spans="1:12" x14ac:dyDescent="0.25">
      <c r="A35" t="s">
        <v>573</v>
      </c>
      <c r="B35" t="s">
        <v>574</v>
      </c>
      <c r="C35" t="s">
        <v>575</v>
      </c>
      <c r="D35" t="s">
        <v>576</v>
      </c>
      <c r="E35" t="s">
        <v>609</v>
      </c>
      <c r="F35" t="s">
        <v>581</v>
      </c>
      <c r="G35" t="s">
        <v>165</v>
      </c>
      <c r="H35" t="s">
        <v>589</v>
      </c>
      <c r="I35" t="s">
        <v>231</v>
      </c>
      <c r="J35" t="s">
        <v>616</v>
      </c>
      <c r="K35" t="s">
        <v>590</v>
      </c>
      <c r="L35" t="s">
        <v>232</v>
      </c>
    </row>
    <row r="36" spans="1:12" x14ac:dyDescent="0.25">
      <c r="A36" t="s">
        <v>573</v>
      </c>
      <c r="B36" t="s">
        <v>574</v>
      </c>
      <c r="C36" t="s">
        <v>575</v>
      </c>
      <c r="D36" t="s">
        <v>576</v>
      </c>
      <c r="E36" t="s">
        <v>609</v>
      </c>
      <c r="F36" t="s">
        <v>581</v>
      </c>
      <c r="G36" t="s">
        <v>165</v>
      </c>
      <c r="H36" t="s">
        <v>589</v>
      </c>
      <c r="I36" t="s">
        <v>231</v>
      </c>
      <c r="J36" t="s">
        <v>617</v>
      </c>
      <c r="K36" t="s">
        <v>590</v>
      </c>
      <c r="L36" t="s">
        <v>232</v>
      </c>
    </row>
    <row r="37" spans="1:12" x14ac:dyDescent="0.25">
      <c r="A37" t="s">
        <v>573</v>
      </c>
      <c r="B37" t="s">
        <v>574</v>
      </c>
      <c r="C37" t="s">
        <v>575</v>
      </c>
      <c r="D37" t="s">
        <v>576</v>
      </c>
      <c r="E37" t="s">
        <v>609</v>
      </c>
      <c r="F37" t="s">
        <v>581</v>
      </c>
      <c r="G37" t="s">
        <v>165</v>
      </c>
      <c r="H37" t="s">
        <v>582</v>
      </c>
      <c r="I37" t="s">
        <v>231</v>
      </c>
      <c r="J37" t="s">
        <v>449</v>
      </c>
      <c r="K37" t="s">
        <v>584</v>
      </c>
      <c r="L37" t="s">
        <v>71</v>
      </c>
    </row>
    <row r="38" spans="1:12" x14ac:dyDescent="0.25">
      <c r="A38" t="s">
        <v>573</v>
      </c>
      <c r="B38" t="s">
        <v>574</v>
      </c>
      <c r="C38" t="s">
        <v>575</v>
      </c>
      <c r="D38" t="s">
        <v>576</v>
      </c>
      <c r="E38" t="s">
        <v>609</v>
      </c>
      <c r="F38" t="s">
        <v>581</v>
      </c>
      <c r="G38" t="s">
        <v>165</v>
      </c>
      <c r="H38" t="s">
        <v>582</v>
      </c>
      <c r="I38" t="s">
        <v>231</v>
      </c>
      <c r="J38" t="s">
        <v>453</v>
      </c>
      <c r="K38" t="s">
        <v>584</v>
      </c>
      <c r="L38" t="s">
        <v>71</v>
      </c>
    </row>
    <row r="39" spans="1:12" x14ac:dyDescent="0.25">
      <c r="A39" t="s">
        <v>573</v>
      </c>
      <c r="B39" t="s">
        <v>574</v>
      </c>
      <c r="C39" t="s">
        <v>575</v>
      </c>
      <c r="D39" t="s">
        <v>576</v>
      </c>
      <c r="E39" t="s">
        <v>609</v>
      </c>
      <c r="F39" t="s">
        <v>581</v>
      </c>
      <c r="G39" t="s">
        <v>165</v>
      </c>
      <c r="H39" t="s">
        <v>597</v>
      </c>
      <c r="I39" t="s">
        <v>598</v>
      </c>
      <c r="J39" t="s">
        <v>601</v>
      </c>
      <c r="K39" t="s">
        <v>618</v>
      </c>
      <c r="L39" t="s">
        <v>71</v>
      </c>
    </row>
    <row r="40" spans="1:12" x14ac:dyDescent="0.25">
      <c r="A40" t="s">
        <v>573</v>
      </c>
      <c r="B40" t="s">
        <v>574</v>
      </c>
      <c r="C40" t="s">
        <v>575</v>
      </c>
      <c r="D40" t="s">
        <v>576</v>
      </c>
      <c r="E40" t="s">
        <v>609</v>
      </c>
      <c r="F40" t="s">
        <v>581</v>
      </c>
      <c r="G40" t="s">
        <v>165</v>
      </c>
      <c r="H40" t="s">
        <v>597</v>
      </c>
      <c r="I40" t="s">
        <v>598</v>
      </c>
      <c r="J40" t="s">
        <v>599</v>
      </c>
      <c r="K40" t="s">
        <v>618</v>
      </c>
      <c r="L40" t="s">
        <v>71</v>
      </c>
    </row>
    <row r="41" spans="1:12" x14ac:dyDescent="0.25">
      <c r="A41" t="s">
        <v>573</v>
      </c>
      <c r="B41" t="s">
        <v>574</v>
      </c>
      <c r="C41" t="s">
        <v>575</v>
      </c>
      <c r="D41" t="s">
        <v>576</v>
      </c>
      <c r="E41" t="s">
        <v>609</v>
      </c>
      <c r="F41" t="s">
        <v>581</v>
      </c>
      <c r="G41" t="s">
        <v>165</v>
      </c>
      <c r="H41" t="s">
        <v>578</v>
      </c>
      <c r="I41" t="s">
        <v>231</v>
      </c>
      <c r="J41" t="s">
        <v>619</v>
      </c>
      <c r="K41" t="s">
        <v>580</v>
      </c>
      <c r="L41" t="s">
        <v>71</v>
      </c>
    </row>
    <row r="42" spans="1:12" x14ac:dyDescent="0.25">
      <c r="A42" t="s">
        <v>573</v>
      </c>
      <c r="B42" t="s">
        <v>574</v>
      </c>
      <c r="C42" t="s">
        <v>575</v>
      </c>
      <c r="D42" t="s">
        <v>576</v>
      </c>
      <c r="E42" t="s">
        <v>609</v>
      </c>
      <c r="F42" t="s">
        <v>581</v>
      </c>
      <c r="G42" t="s">
        <v>165</v>
      </c>
      <c r="H42" t="s">
        <v>578</v>
      </c>
      <c r="I42" t="s">
        <v>231</v>
      </c>
      <c r="J42" t="s">
        <v>620</v>
      </c>
      <c r="K42" t="s">
        <v>580</v>
      </c>
      <c r="L42" t="s">
        <v>71</v>
      </c>
    </row>
    <row r="43" spans="1:12" x14ac:dyDescent="0.25">
      <c r="A43" t="s">
        <v>573</v>
      </c>
      <c r="B43" t="s">
        <v>574</v>
      </c>
      <c r="C43" t="s">
        <v>575</v>
      </c>
      <c r="D43" t="s">
        <v>576</v>
      </c>
      <c r="E43" t="s">
        <v>609</v>
      </c>
      <c r="F43" t="s">
        <v>581</v>
      </c>
      <c r="G43" t="s">
        <v>165</v>
      </c>
      <c r="H43" t="s">
        <v>578</v>
      </c>
      <c r="I43" t="s">
        <v>231</v>
      </c>
      <c r="J43" t="s">
        <v>452</v>
      </c>
      <c r="K43" t="s">
        <v>580</v>
      </c>
      <c r="L43" t="s">
        <v>71</v>
      </c>
    </row>
    <row r="44" spans="1:12" x14ac:dyDescent="0.25">
      <c r="A44" t="s">
        <v>573</v>
      </c>
      <c r="B44" t="s">
        <v>574</v>
      </c>
      <c r="C44" t="s">
        <v>575</v>
      </c>
      <c r="D44" t="s">
        <v>576</v>
      </c>
      <c r="E44" t="s">
        <v>609</v>
      </c>
      <c r="F44" t="s">
        <v>581</v>
      </c>
      <c r="G44" t="s">
        <v>165</v>
      </c>
      <c r="H44" t="s">
        <v>578</v>
      </c>
      <c r="I44" t="s">
        <v>231</v>
      </c>
      <c r="J44" t="s">
        <v>448</v>
      </c>
      <c r="K44" t="s">
        <v>580</v>
      </c>
      <c r="L44" t="s">
        <v>71</v>
      </c>
    </row>
    <row r="45" spans="1:12" x14ac:dyDescent="0.25">
      <c r="A45" t="s">
        <v>573</v>
      </c>
      <c r="B45" t="s">
        <v>574</v>
      </c>
      <c r="C45" t="s">
        <v>575</v>
      </c>
      <c r="D45" t="s">
        <v>576</v>
      </c>
      <c r="E45" t="s">
        <v>609</v>
      </c>
      <c r="F45" t="s">
        <v>581</v>
      </c>
      <c r="G45" t="s">
        <v>165</v>
      </c>
      <c r="H45" t="s">
        <v>578</v>
      </c>
      <c r="I45" t="s">
        <v>231</v>
      </c>
      <c r="J45" t="s">
        <v>451</v>
      </c>
      <c r="K45" t="s">
        <v>580</v>
      </c>
      <c r="L45" t="s">
        <v>71</v>
      </c>
    </row>
    <row r="46" spans="1:12" x14ac:dyDescent="0.25">
      <c r="A46" t="s">
        <v>573</v>
      </c>
      <c r="B46" t="s">
        <v>574</v>
      </c>
      <c r="C46" t="s">
        <v>575</v>
      </c>
      <c r="D46" t="s">
        <v>576</v>
      </c>
      <c r="E46" t="s">
        <v>609</v>
      </c>
      <c r="F46" t="s">
        <v>581</v>
      </c>
      <c r="G46" t="s">
        <v>165</v>
      </c>
      <c r="H46" t="s">
        <v>621</v>
      </c>
      <c r="I46" t="s">
        <v>622</v>
      </c>
      <c r="J46" t="s">
        <v>455</v>
      </c>
      <c r="K46" t="s">
        <v>623</v>
      </c>
      <c r="L46" t="s">
        <v>71</v>
      </c>
    </row>
    <row r="47" spans="1:12" x14ac:dyDescent="0.25">
      <c r="A47" t="s">
        <v>573</v>
      </c>
      <c r="B47" t="s">
        <v>574</v>
      </c>
      <c r="C47" t="s">
        <v>575</v>
      </c>
      <c r="D47" t="s">
        <v>576</v>
      </c>
      <c r="E47" t="s">
        <v>624</v>
      </c>
      <c r="F47" t="s">
        <v>173</v>
      </c>
      <c r="G47" t="s">
        <v>165</v>
      </c>
      <c r="H47" t="s">
        <v>589</v>
      </c>
      <c r="I47" t="s">
        <v>231</v>
      </c>
      <c r="J47" t="s">
        <v>519</v>
      </c>
      <c r="K47" t="s">
        <v>590</v>
      </c>
      <c r="L47" t="s">
        <v>232</v>
      </c>
    </row>
    <row r="48" spans="1:12" x14ac:dyDescent="0.25">
      <c r="A48" t="s">
        <v>573</v>
      </c>
      <c r="B48" t="s">
        <v>574</v>
      </c>
      <c r="C48" t="s">
        <v>575</v>
      </c>
      <c r="D48" t="s">
        <v>576</v>
      </c>
      <c r="E48" t="s">
        <v>624</v>
      </c>
      <c r="F48" t="s">
        <v>173</v>
      </c>
      <c r="G48" t="s">
        <v>165</v>
      </c>
      <c r="H48" t="s">
        <v>589</v>
      </c>
      <c r="I48" t="s">
        <v>231</v>
      </c>
      <c r="J48" t="s">
        <v>625</v>
      </c>
      <c r="K48" t="s">
        <v>590</v>
      </c>
      <c r="L48" t="s">
        <v>232</v>
      </c>
    </row>
    <row r="49" spans="1:12" x14ac:dyDescent="0.25">
      <c r="A49" t="s">
        <v>573</v>
      </c>
      <c r="B49" t="s">
        <v>574</v>
      </c>
      <c r="C49" t="s">
        <v>575</v>
      </c>
      <c r="D49" t="s">
        <v>576</v>
      </c>
      <c r="E49" t="s">
        <v>624</v>
      </c>
      <c r="F49" t="s">
        <v>173</v>
      </c>
      <c r="G49" t="s">
        <v>165</v>
      </c>
      <c r="H49" t="s">
        <v>589</v>
      </c>
      <c r="I49" t="s">
        <v>231</v>
      </c>
      <c r="J49" t="s">
        <v>626</v>
      </c>
      <c r="K49" t="s">
        <v>590</v>
      </c>
      <c r="L49" t="s">
        <v>232</v>
      </c>
    </row>
    <row r="50" spans="1:12" x14ac:dyDescent="0.25">
      <c r="A50" t="s">
        <v>573</v>
      </c>
      <c r="B50" t="s">
        <v>574</v>
      </c>
      <c r="C50" t="s">
        <v>575</v>
      </c>
      <c r="D50" t="s">
        <v>576</v>
      </c>
      <c r="E50" t="s">
        <v>624</v>
      </c>
      <c r="F50" t="s">
        <v>173</v>
      </c>
      <c r="G50" t="s">
        <v>165</v>
      </c>
      <c r="H50" t="s">
        <v>582</v>
      </c>
      <c r="I50" t="s">
        <v>231</v>
      </c>
      <c r="J50" t="s">
        <v>514</v>
      </c>
      <c r="K50" t="s">
        <v>584</v>
      </c>
      <c r="L50" t="s">
        <v>71</v>
      </c>
    </row>
    <row r="51" spans="1:12" x14ac:dyDescent="0.25">
      <c r="A51" t="s">
        <v>573</v>
      </c>
      <c r="B51" t="s">
        <v>574</v>
      </c>
      <c r="C51" t="s">
        <v>575</v>
      </c>
      <c r="D51" t="s">
        <v>576</v>
      </c>
      <c r="E51" t="s">
        <v>624</v>
      </c>
      <c r="F51" t="s">
        <v>173</v>
      </c>
      <c r="G51" t="s">
        <v>165</v>
      </c>
      <c r="H51" t="s">
        <v>582</v>
      </c>
      <c r="I51" t="s">
        <v>231</v>
      </c>
      <c r="J51" t="s">
        <v>520</v>
      </c>
      <c r="K51" t="s">
        <v>584</v>
      </c>
      <c r="L51" t="s">
        <v>71</v>
      </c>
    </row>
    <row r="52" spans="1:12" x14ac:dyDescent="0.25">
      <c r="A52" t="s">
        <v>573</v>
      </c>
      <c r="B52" t="s">
        <v>574</v>
      </c>
      <c r="C52" t="s">
        <v>575</v>
      </c>
      <c r="D52" t="s">
        <v>576</v>
      </c>
      <c r="E52" t="s">
        <v>624</v>
      </c>
      <c r="F52" t="s">
        <v>173</v>
      </c>
      <c r="G52" t="s">
        <v>165</v>
      </c>
      <c r="H52" t="s">
        <v>582</v>
      </c>
      <c r="I52" t="s">
        <v>231</v>
      </c>
      <c r="J52" t="s">
        <v>517</v>
      </c>
      <c r="K52" t="s">
        <v>584</v>
      </c>
      <c r="L52" t="s">
        <v>71</v>
      </c>
    </row>
    <row r="53" spans="1:12" x14ac:dyDescent="0.25">
      <c r="A53" t="s">
        <v>573</v>
      </c>
      <c r="B53" t="s">
        <v>574</v>
      </c>
      <c r="C53" t="s">
        <v>575</v>
      </c>
      <c r="D53" t="s">
        <v>576</v>
      </c>
      <c r="E53" t="s">
        <v>624</v>
      </c>
      <c r="F53" t="s">
        <v>173</v>
      </c>
      <c r="G53" t="s">
        <v>165</v>
      </c>
      <c r="H53" t="s">
        <v>582</v>
      </c>
      <c r="I53" t="s">
        <v>231</v>
      </c>
      <c r="J53" t="s">
        <v>518</v>
      </c>
      <c r="K53" t="s">
        <v>584</v>
      </c>
      <c r="L53" t="s">
        <v>71</v>
      </c>
    </row>
    <row r="54" spans="1:12" x14ac:dyDescent="0.25">
      <c r="A54" t="s">
        <v>573</v>
      </c>
      <c r="B54" t="s">
        <v>574</v>
      </c>
      <c r="C54" t="s">
        <v>575</v>
      </c>
      <c r="D54" t="s">
        <v>576</v>
      </c>
      <c r="E54" t="s">
        <v>624</v>
      </c>
      <c r="F54" t="s">
        <v>173</v>
      </c>
      <c r="G54" t="s">
        <v>165</v>
      </c>
      <c r="H54" t="s">
        <v>592</v>
      </c>
      <c r="I54" t="s">
        <v>593</v>
      </c>
      <c r="J54" t="s">
        <v>627</v>
      </c>
      <c r="K54" t="s">
        <v>594</v>
      </c>
      <c r="L54" t="s">
        <v>71</v>
      </c>
    </row>
    <row r="55" spans="1:12" x14ac:dyDescent="0.25">
      <c r="A55" t="s">
        <v>573</v>
      </c>
      <c r="B55" t="s">
        <v>574</v>
      </c>
      <c r="C55" t="s">
        <v>575</v>
      </c>
      <c r="D55" t="s">
        <v>576</v>
      </c>
      <c r="E55" t="s">
        <v>624</v>
      </c>
      <c r="F55" t="s">
        <v>173</v>
      </c>
      <c r="G55" t="s">
        <v>165</v>
      </c>
      <c r="H55" t="s">
        <v>578</v>
      </c>
      <c r="I55" t="s">
        <v>231</v>
      </c>
      <c r="J55" t="s">
        <v>523</v>
      </c>
      <c r="K55" t="s">
        <v>580</v>
      </c>
      <c r="L55" t="s">
        <v>71</v>
      </c>
    </row>
    <row r="56" spans="1:12" x14ac:dyDescent="0.25">
      <c r="A56" t="s">
        <v>573</v>
      </c>
      <c r="B56" t="s">
        <v>574</v>
      </c>
      <c r="C56" t="s">
        <v>575</v>
      </c>
      <c r="D56" t="s">
        <v>576</v>
      </c>
      <c r="E56" t="s">
        <v>624</v>
      </c>
      <c r="F56" t="s">
        <v>173</v>
      </c>
      <c r="G56" t="s">
        <v>165</v>
      </c>
      <c r="H56" t="s">
        <v>586</v>
      </c>
      <c r="I56" t="s">
        <v>231</v>
      </c>
      <c r="J56" t="s">
        <v>628</v>
      </c>
      <c r="K56" t="s">
        <v>587</v>
      </c>
      <c r="L56" t="s">
        <v>71</v>
      </c>
    </row>
    <row r="57" spans="1:12" x14ac:dyDescent="0.25">
      <c r="A57" t="s">
        <v>573</v>
      </c>
      <c r="B57" t="s">
        <v>574</v>
      </c>
      <c r="C57" t="s">
        <v>575</v>
      </c>
      <c r="D57" t="s">
        <v>576</v>
      </c>
      <c r="E57" t="s">
        <v>624</v>
      </c>
      <c r="F57" t="s">
        <v>173</v>
      </c>
      <c r="G57" t="s">
        <v>165</v>
      </c>
      <c r="H57" t="s">
        <v>586</v>
      </c>
      <c r="I57" t="s">
        <v>231</v>
      </c>
      <c r="J57" t="s">
        <v>525</v>
      </c>
      <c r="K57" t="s">
        <v>587</v>
      </c>
      <c r="L57" t="s">
        <v>71</v>
      </c>
    </row>
    <row r="58" spans="1:12" x14ac:dyDescent="0.25">
      <c r="A58" t="s">
        <v>573</v>
      </c>
      <c r="B58" t="s">
        <v>574</v>
      </c>
      <c r="C58" t="s">
        <v>575</v>
      </c>
      <c r="D58" t="s">
        <v>576</v>
      </c>
      <c r="E58" t="s">
        <v>624</v>
      </c>
      <c r="F58" t="s">
        <v>173</v>
      </c>
      <c r="G58" t="s">
        <v>165</v>
      </c>
      <c r="H58" t="s">
        <v>586</v>
      </c>
      <c r="I58" t="s">
        <v>231</v>
      </c>
      <c r="J58" t="s">
        <v>629</v>
      </c>
      <c r="K58" t="s">
        <v>587</v>
      </c>
      <c r="L58" t="s">
        <v>71</v>
      </c>
    </row>
    <row r="59" spans="1:12" x14ac:dyDescent="0.25">
      <c r="A59" t="s">
        <v>573</v>
      </c>
      <c r="B59" t="s">
        <v>574</v>
      </c>
      <c r="C59" t="s">
        <v>575</v>
      </c>
      <c r="D59" t="s">
        <v>576</v>
      </c>
      <c r="E59" t="s">
        <v>624</v>
      </c>
      <c r="F59" t="s">
        <v>173</v>
      </c>
      <c r="G59" t="s">
        <v>165</v>
      </c>
      <c r="H59" t="s">
        <v>586</v>
      </c>
      <c r="I59" t="s">
        <v>231</v>
      </c>
      <c r="J59" t="s">
        <v>630</v>
      </c>
      <c r="K59" t="s">
        <v>587</v>
      </c>
      <c r="L59" t="s">
        <v>71</v>
      </c>
    </row>
    <row r="60" spans="1:12" x14ac:dyDescent="0.25">
      <c r="A60" t="s">
        <v>573</v>
      </c>
      <c r="B60" t="s">
        <v>605</v>
      </c>
      <c r="C60" t="s">
        <v>575</v>
      </c>
      <c r="D60" t="s">
        <v>576</v>
      </c>
      <c r="E60" t="s">
        <v>624</v>
      </c>
      <c r="F60" t="s">
        <v>173</v>
      </c>
      <c r="G60" t="s">
        <v>165</v>
      </c>
      <c r="H60" t="s">
        <v>631</v>
      </c>
      <c r="I60" t="s">
        <v>607</v>
      </c>
      <c r="J60" t="s">
        <v>632</v>
      </c>
      <c r="K60" t="s">
        <v>633</v>
      </c>
      <c r="L60" t="s">
        <v>71</v>
      </c>
    </row>
    <row r="61" spans="1:12" x14ac:dyDescent="0.25">
      <c r="A61" t="s">
        <v>573</v>
      </c>
      <c r="B61" t="s">
        <v>605</v>
      </c>
      <c r="C61" t="s">
        <v>575</v>
      </c>
      <c r="D61" t="s">
        <v>576</v>
      </c>
      <c r="E61" t="s">
        <v>624</v>
      </c>
      <c r="F61" t="s">
        <v>173</v>
      </c>
      <c r="G61" t="s">
        <v>165</v>
      </c>
      <c r="H61" t="s">
        <v>631</v>
      </c>
      <c r="I61" t="s">
        <v>607</v>
      </c>
      <c r="J61" t="s">
        <v>522</v>
      </c>
      <c r="K61" t="s">
        <v>633</v>
      </c>
      <c r="L61" t="s">
        <v>71</v>
      </c>
    </row>
    <row r="62" spans="1:12" x14ac:dyDescent="0.25">
      <c r="A62" t="s">
        <v>573</v>
      </c>
      <c r="B62" t="s">
        <v>605</v>
      </c>
      <c r="C62" t="s">
        <v>575</v>
      </c>
      <c r="D62" t="s">
        <v>576</v>
      </c>
      <c r="E62" t="s">
        <v>624</v>
      </c>
      <c r="F62" t="s">
        <v>173</v>
      </c>
      <c r="G62" t="s">
        <v>165</v>
      </c>
      <c r="H62" t="s">
        <v>634</v>
      </c>
      <c r="I62" t="s">
        <v>607</v>
      </c>
      <c r="J62" t="s">
        <v>512</v>
      </c>
      <c r="K62" t="s">
        <v>635</v>
      </c>
      <c r="L62" t="s">
        <v>71</v>
      </c>
    </row>
    <row r="63" spans="1:12" x14ac:dyDescent="0.25">
      <c r="A63" t="s">
        <v>573</v>
      </c>
      <c r="B63" t="s">
        <v>605</v>
      </c>
      <c r="C63" t="s">
        <v>575</v>
      </c>
      <c r="D63" t="s">
        <v>576</v>
      </c>
      <c r="E63" t="s">
        <v>624</v>
      </c>
      <c r="F63" t="s">
        <v>173</v>
      </c>
      <c r="G63" t="s">
        <v>165</v>
      </c>
      <c r="H63" t="s">
        <v>606</v>
      </c>
      <c r="I63" t="s">
        <v>607</v>
      </c>
      <c r="J63" t="s">
        <v>527</v>
      </c>
      <c r="K63" t="s">
        <v>608</v>
      </c>
      <c r="L63" t="s">
        <v>71</v>
      </c>
    </row>
    <row r="64" spans="1:12" x14ac:dyDescent="0.25">
      <c r="A64" t="s">
        <v>573</v>
      </c>
      <c r="B64" t="s">
        <v>605</v>
      </c>
      <c r="C64" t="s">
        <v>575</v>
      </c>
      <c r="D64" t="s">
        <v>576</v>
      </c>
      <c r="E64" t="s">
        <v>624</v>
      </c>
      <c r="F64" t="s">
        <v>581</v>
      </c>
      <c r="G64" t="s">
        <v>165</v>
      </c>
      <c r="H64" t="s">
        <v>606</v>
      </c>
      <c r="I64" t="s">
        <v>607</v>
      </c>
      <c r="J64" t="s">
        <v>636</v>
      </c>
      <c r="K64" t="s">
        <v>608</v>
      </c>
      <c r="L64" t="s">
        <v>615</v>
      </c>
    </row>
    <row r="65" spans="1:12" x14ac:dyDescent="0.25">
      <c r="A65" t="s">
        <v>573</v>
      </c>
      <c r="B65" t="s">
        <v>574</v>
      </c>
      <c r="C65" t="s">
        <v>575</v>
      </c>
      <c r="D65" t="s">
        <v>576</v>
      </c>
      <c r="E65" t="s">
        <v>624</v>
      </c>
      <c r="F65" t="s">
        <v>581</v>
      </c>
      <c r="G65" t="s">
        <v>165</v>
      </c>
      <c r="H65" t="s">
        <v>637</v>
      </c>
      <c r="I65" t="s">
        <v>231</v>
      </c>
      <c r="J65" t="s">
        <v>638</v>
      </c>
      <c r="K65" t="s">
        <v>639</v>
      </c>
      <c r="L65" t="s">
        <v>71</v>
      </c>
    </row>
    <row r="66" spans="1:12" x14ac:dyDescent="0.25">
      <c r="A66" t="s">
        <v>573</v>
      </c>
      <c r="B66" t="s">
        <v>574</v>
      </c>
      <c r="C66" t="s">
        <v>575</v>
      </c>
      <c r="D66" t="s">
        <v>576</v>
      </c>
      <c r="E66" t="s">
        <v>624</v>
      </c>
      <c r="F66" t="s">
        <v>581</v>
      </c>
      <c r="G66" t="s">
        <v>165</v>
      </c>
      <c r="H66" t="s">
        <v>597</v>
      </c>
      <c r="I66" t="s">
        <v>598</v>
      </c>
      <c r="J66" t="s">
        <v>640</v>
      </c>
      <c r="K66" t="s">
        <v>600</v>
      </c>
      <c r="L66" t="s">
        <v>71</v>
      </c>
    </row>
    <row r="67" spans="1:12" x14ac:dyDescent="0.25">
      <c r="A67" t="s">
        <v>573</v>
      </c>
      <c r="B67" t="s">
        <v>574</v>
      </c>
      <c r="C67" t="s">
        <v>575</v>
      </c>
      <c r="D67" t="s">
        <v>576</v>
      </c>
      <c r="E67" t="s">
        <v>624</v>
      </c>
      <c r="F67" t="s">
        <v>581</v>
      </c>
      <c r="G67" t="s">
        <v>165</v>
      </c>
      <c r="H67" t="s">
        <v>578</v>
      </c>
      <c r="I67" t="s">
        <v>231</v>
      </c>
      <c r="J67" t="s">
        <v>490</v>
      </c>
      <c r="K67" t="s">
        <v>580</v>
      </c>
      <c r="L67" t="s">
        <v>71</v>
      </c>
    </row>
    <row r="68" spans="1:12" x14ac:dyDescent="0.25">
      <c r="A68" t="s">
        <v>573</v>
      </c>
      <c r="B68" t="s">
        <v>574</v>
      </c>
      <c r="C68" t="s">
        <v>575</v>
      </c>
      <c r="D68" t="s">
        <v>576</v>
      </c>
      <c r="E68" t="s">
        <v>624</v>
      </c>
      <c r="F68" t="s">
        <v>581</v>
      </c>
      <c r="G68" t="s">
        <v>165</v>
      </c>
      <c r="H68" t="s">
        <v>578</v>
      </c>
      <c r="I68" t="s">
        <v>231</v>
      </c>
      <c r="J68" t="s">
        <v>641</v>
      </c>
      <c r="K68" t="s">
        <v>580</v>
      </c>
      <c r="L68" t="s">
        <v>71</v>
      </c>
    </row>
    <row r="69" spans="1:12" x14ac:dyDescent="0.25">
      <c r="A69" t="s">
        <v>573</v>
      </c>
      <c r="B69" t="s">
        <v>574</v>
      </c>
      <c r="C69" t="s">
        <v>575</v>
      </c>
      <c r="D69" t="s">
        <v>576</v>
      </c>
      <c r="E69" t="s">
        <v>624</v>
      </c>
      <c r="F69" t="s">
        <v>581</v>
      </c>
      <c r="G69" t="s">
        <v>165</v>
      </c>
      <c r="H69" t="s">
        <v>586</v>
      </c>
      <c r="I69" t="s">
        <v>231</v>
      </c>
      <c r="J69" t="s">
        <v>642</v>
      </c>
      <c r="K69" t="s">
        <v>587</v>
      </c>
      <c r="L69" t="s">
        <v>71</v>
      </c>
    </row>
    <row r="70" spans="1:12" x14ac:dyDescent="0.25">
      <c r="A70" t="s">
        <v>573</v>
      </c>
      <c r="B70" t="s">
        <v>574</v>
      </c>
      <c r="C70" t="s">
        <v>575</v>
      </c>
      <c r="D70" t="s">
        <v>576</v>
      </c>
      <c r="E70" t="s">
        <v>624</v>
      </c>
      <c r="F70" t="s">
        <v>581</v>
      </c>
      <c r="G70" t="s">
        <v>165</v>
      </c>
      <c r="H70" t="s">
        <v>586</v>
      </c>
      <c r="I70" t="s">
        <v>231</v>
      </c>
      <c r="J70" t="s">
        <v>643</v>
      </c>
      <c r="K70" t="s">
        <v>587</v>
      </c>
      <c r="L70" t="s">
        <v>71</v>
      </c>
    </row>
    <row r="71" spans="1:12" x14ac:dyDescent="0.25">
      <c r="A71" t="s">
        <v>573</v>
      </c>
      <c r="B71" t="s">
        <v>574</v>
      </c>
      <c r="C71" t="s">
        <v>575</v>
      </c>
      <c r="D71" t="s">
        <v>576</v>
      </c>
      <c r="E71" t="s">
        <v>624</v>
      </c>
      <c r="F71" t="s">
        <v>581</v>
      </c>
      <c r="G71" t="s">
        <v>165</v>
      </c>
      <c r="H71" t="s">
        <v>586</v>
      </c>
      <c r="I71" t="s">
        <v>231</v>
      </c>
      <c r="J71" t="s">
        <v>644</v>
      </c>
      <c r="K71" t="s">
        <v>587</v>
      </c>
      <c r="L71" t="s">
        <v>71</v>
      </c>
    </row>
    <row r="72" spans="1:12" x14ac:dyDescent="0.25">
      <c r="A72" t="s">
        <v>573</v>
      </c>
      <c r="B72" t="s">
        <v>645</v>
      </c>
      <c r="C72" t="s">
        <v>575</v>
      </c>
      <c r="D72" t="s">
        <v>576</v>
      </c>
      <c r="E72" t="s">
        <v>624</v>
      </c>
      <c r="F72" t="s">
        <v>581</v>
      </c>
      <c r="G72" t="s">
        <v>165</v>
      </c>
      <c r="H72" t="s">
        <v>646</v>
      </c>
      <c r="I72" t="s">
        <v>647</v>
      </c>
      <c r="J72" t="s">
        <v>648</v>
      </c>
      <c r="K72" t="s">
        <v>649</v>
      </c>
      <c r="L72" t="s">
        <v>71</v>
      </c>
    </row>
    <row r="73" spans="1:12" x14ac:dyDescent="0.25">
      <c r="A73" t="s">
        <v>573</v>
      </c>
      <c r="B73" t="s">
        <v>605</v>
      </c>
      <c r="C73" t="s">
        <v>575</v>
      </c>
      <c r="D73" t="s">
        <v>576</v>
      </c>
      <c r="E73" t="s">
        <v>624</v>
      </c>
      <c r="F73" t="s">
        <v>173</v>
      </c>
      <c r="G73" t="s">
        <v>164</v>
      </c>
      <c r="H73" t="s">
        <v>612</v>
      </c>
      <c r="I73" t="s">
        <v>607</v>
      </c>
      <c r="J73" t="s">
        <v>650</v>
      </c>
      <c r="K73" t="s">
        <v>651</v>
      </c>
      <c r="L73" t="s">
        <v>71</v>
      </c>
    </row>
    <row r="74" spans="1:12" x14ac:dyDescent="0.25">
      <c r="A74" t="s">
        <v>573</v>
      </c>
      <c r="B74" t="s">
        <v>605</v>
      </c>
      <c r="C74" t="s">
        <v>575</v>
      </c>
      <c r="D74" t="s">
        <v>576</v>
      </c>
      <c r="E74" t="s">
        <v>652</v>
      </c>
      <c r="F74" t="s">
        <v>173</v>
      </c>
      <c r="G74" t="s">
        <v>165</v>
      </c>
      <c r="H74" t="s">
        <v>606</v>
      </c>
      <c r="I74" t="s">
        <v>607</v>
      </c>
      <c r="J74" t="s">
        <v>509</v>
      </c>
      <c r="K74" t="s">
        <v>608</v>
      </c>
      <c r="L74" t="s">
        <v>615</v>
      </c>
    </row>
    <row r="75" spans="1:12" x14ac:dyDescent="0.25">
      <c r="A75" t="s">
        <v>573</v>
      </c>
      <c r="B75" t="s">
        <v>574</v>
      </c>
      <c r="C75" t="s">
        <v>575</v>
      </c>
      <c r="D75" t="s">
        <v>576</v>
      </c>
      <c r="E75" t="s">
        <v>652</v>
      </c>
      <c r="F75" t="s">
        <v>173</v>
      </c>
      <c r="G75" t="s">
        <v>165</v>
      </c>
      <c r="H75" t="s">
        <v>653</v>
      </c>
      <c r="I75" t="s">
        <v>231</v>
      </c>
      <c r="J75" t="s">
        <v>500</v>
      </c>
      <c r="K75" t="s">
        <v>654</v>
      </c>
      <c r="L75" t="s">
        <v>71</v>
      </c>
    </row>
    <row r="76" spans="1:12" x14ac:dyDescent="0.25">
      <c r="A76" t="s">
        <v>573</v>
      </c>
      <c r="B76" t="s">
        <v>574</v>
      </c>
      <c r="C76" t="s">
        <v>575</v>
      </c>
      <c r="D76" t="s">
        <v>576</v>
      </c>
      <c r="E76" t="s">
        <v>652</v>
      </c>
      <c r="F76" t="s">
        <v>173</v>
      </c>
      <c r="G76" t="s">
        <v>165</v>
      </c>
      <c r="H76" t="s">
        <v>637</v>
      </c>
      <c r="I76" t="s">
        <v>231</v>
      </c>
      <c r="J76" t="s">
        <v>655</v>
      </c>
      <c r="K76" t="s">
        <v>639</v>
      </c>
      <c r="L76" t="s">
        <v>71</v>
      </c>
    </row>
    <row r="77" spans="1:12" x14ac:dyDescent="0.25">
      <c r="A77" t="s">
        <v>573</v>
      </c>
      <c r="B77" t="s">
        <v>574</v>
      </c>
      <c r="C77" t="s">
        <v>575</v>
      </c>
      <c r="D77" t="s">
        <v>576</v>
      </c>
      <c r="E77" t="s">
        <v>652</v>
      </c>
      <c r="F77" t="s">
        <v>173</v>
      </c>
      <c r="G77" t="s">
        <v>165</v>
      </c>
      <c r="H77" t="s">
        <v>637</v>
      </c>
      <c r="I77" t="s">
        <v>231</v>
      </c>
      <c r="J77" t="s">
        <v>495</v>
      </c>
      <c r="K77" t="s">
        <v>639</v>
      </c>
      <c r="L77" t="s">
        <v>71</v>
      </c>
    </row>
    <row r="78" spans="1:12" x14ac:dyDescent="0.25">
      <c r="A78" t="s">
        <v>573</v>
      </c>
      <c r="B78" t="s">
        <v>574</v>
      </c>
      <c r="C78" t="s">
        <v>575</v>
      </c>
      <c r="D78" t="s">
        <v>576</v>
      </c>
      <c r="E78" t="s">
        <v>652</v>
      </c>
      <c r="F78" t="s">
        <v>173</v>
      </c>
      <c r="G78" t="s">
        <v>165</v>
      </c>
      <c r="H78" t="s">
        <v>637</v>
      </c>
      <c r="I78" t="s">
        <v>231</v>
      </c>
      <c r="J78" t="s">
        <v>499</v>
      </c>
      <c r="K78" t="s">
        <v>639</v>
      </c>
      <c r="L78" t="s">
        <v>71</v>
      </c>
    </row>
    <row r="79" spans="1:12" x14ac:dyDescent="0.25">
      <c r="A79" t="s">
        <v>573</v>
      </c>
      <c r="B79" t="s">
        <v>574</v>
      </c>
      <c r="C79" t="s">
        <v>575</v>
      </c>
      <c r="D79" t="s">
        <v>576</v>
      </c>
      <c r="E79" t="s">
        <v>652</v>
      </c>
      <c r="F79" t="s">
        <v>173</v>
      </c>
      <c r="G79" t="s">
        <v>165</v>
      </c>
      <c r="H79" t="s">
        <v>637</v>
      </c>
      <c r="I79" t="s">
        <v>231</v>
      </c>
      <c r="J79" t="s">
        <v>496</v>
      </c>
      <c r="K79" t="s">
        <v>639</v>
      </c>
      <c r="L79" t="s">
        <v>71</v>
      </c>
    </row>
    <row r="80" spans="1:12" x14ac:dyDescent="0.25">
      <c r="A80" t="s">
        <v>573</v>
      </c>
      <c r="B80" t="s">
        <v>574</v>
      </c>
      <c r="C80" t="s">
        <v>575</v>
      </c>
      <c r="D80" t="s">
        <v>576</v>
      </c>
      <c r="E80" t="s">
        <v>652</v>
      </c>
      <c r="F80" t="s">
        <v>173</v>
      </c>
      <c r="G80" t="s">
        <v>165</v>
      </c>
      <c r="H80" t="s">
        <v>637</v>
      </c>
      <c r="I80" t="s">
        <v>231</v>
      </c>
      <c r="J80" t="s">
        <v>505</v>
      </c>
      <c r="K80" t="s">
        <v>639</v>
      </c>
      <c r="L80" t="s">
        <v>71</v>
      </c>
    </row>
    <row r="81" spans="1:12" x14ac:dyDescent="0.25">
      <c r="A81" t="s">
        <v>573</v>
      </c>
      <c r="B81" t="s">
        <v>574</v>
      </c>
      <c r="C81" t="s">
        <v>575</v>
      </c>
      <c r="D81" t="s">
        <v>576</v>
      </c>
      <c r="E81" t="s">
        <v>652</v>
      </c>
      <c r="F81" t="s">
        <v>173</v>
      </c>
      <c r="G81" t="s">
        <v>165</v>
      </c>
      <c r="H81" t="s">
        <v>637</v>
      </c>
      <c r="I81" t="s">
        <v>231</v>
      </c>
      <c r="J81" t="s">
        <v>498</v>
      </c>
      <c r="K81" t="s">
        <v>639</v>
      </c>
      <c r="L81" t="s">
        <v>71</v>
      </c>
    </row>
    <row r="82" spans="1:12" x14ac:dyDescent="0.25">
      <c r="A82" t="s">
        <v>573</v>
      </c>
      <c r="B82" t="s">
        <v>574</v>
      </c>
      <c r="C82" t="s">
        <v>575</v>
      </c>
      <c r="D82" t="s">
        <v>576</v>
      </c>
      <c r="E82" t="s">
        <v>652</v>
      </c>
      <c r="F82" t="s">
        <v>173</v>
      </c>
      <c r="G82" t="s">
        <v>165</v>
      </c>
      <c r="H82" t="s">
        <v>578</v>
      </c>
      <c r="I82" t="s">
        <v>231</v>
      </c>
      <c r="J82" t="s">
        <v>501</v>
      </c>
      <c r="K82" t="s">
        <v>580</v>
      </c>
      <c r="L82" t="s">
        <v>71</v>
      </c>
    </row>
    <row r="83" spans="1:12" x14ac:dyDescent="0.25">
      <c r="A83" t="s">
        <v>573</v>
      </c>
      <c r="B83" t="s">
        <v>574</v>
      </c>
      <c r="C83" t="s">
        <v>575</v>
      </c>
      <c r="D83" t="s">
        <v>576</v>
      </c>
      <c r="E83" t="s">
        <v>652</v>
      </c>
      <c r="F83" t="s">
        <v>173</v>
      </c>
      <c r="G83" t="s">
        <v>165</v>
      </c>
      <c r="H83" t="s">
        <v>578</v>
      </c>
      <c r="I83" t="s">
        <v>231</v>
      </c>
      <c r="J83" t="s">
        <v>503</v>
      </c>
      <c r="K83" t="s">
        <v>580</v>
      </c>
      <c r="L83" t="s">
        <v>71</v>
      </c>
    </row>
    <row r="84" spans="1:12" x14ac:dyDescent="0.25">
      <c r="A84" t="s">
        <v>573</v>
      </c>
      <c r="B84" t="s">
        <v>574</v>
      </c>
      <c r="C84" t="s">
        <v>575</v>
      </c>
      <c r="D84" t="s">
        <v>576</v>
      </c>
      <c r="E84" t="s">
        <v>652</v>
      </c>
      <c r="F84" t="s">
        <v>173</v>
      </c>
      <c r="G84" t="s">
        <v>165</v>
      </c>
      <c r="H84" t="s">
        <v>582</v>
      </c>
      <c r="I84" t="s">
        <v>231</v>
      </c>
      <c r="J84" t="s">
        <v>504</v>
      </c>
      <c r="K84" t="s">
        <v>584</v>
      </c>
      <c r="L84" t="s">
        <v>71</v>
      </c>
    </row>
    <row r="85" spans="1:12" x14ac:dyDescent="0.25">
      <c r="A85" t="s">
        <v>573</v>
      </c>
      <c r="B85" t="s">
        <v>605</v>
      </c>
      <c r="C85" t="s">
        <v>575</v>
      </c>
      <c r="D85" t="s">
        <v>576</v>
      </c>
      <c r="E85" t="s">
        <v>652</v>
      </c>
      <c r="F85" t="s">
        <v>581</v>
      </c>
      <c r="G85" t="s">
        <v>165</v>
      </c>
      <c r="H85" t="s">
        <v>656</v>
      </c>
      <c r="I85" t="s">
        <v>607</v>
      </c>
      <c r="J85" t="s">
        <v>558</v>
      </c>
      <c r="K85" t="s">
        <v>615</v>
      </c>
      <c r="L85" t="s">
        <v>71</v>
      </c>
    </row>
    <row r="86" spans="1:12" x14ac:dyDescent="0.25">
      <c r="A86" t="s">
        <v>573</v>
      </c>
      <c r="B86" t="s">
        <v>574</v>
      </c>
      <c r="C86" t="s">
        <v>575</v>
      </c>
      <c r="D86" t="s">
        <v>576</v>
      </c>
      <c r="E86" t="s">
        <v>652</v>
      </c>
      <c r="F86" t="s">
        <v>581</v>
      </c>
      <c r="G86" t="s">
        <v>165</v>
      </c>
      <c r="H86" t="s">
        <v>653</v>
      </c>
      <c r="I86" t="s">
        <v>231</v>
      </c>
      <c r="J86" t="s">
        <v>657</v>
      </c>
      <c r="K86" t="s">
        <v>654</v>
      </c>
      <c r="L86" t="s">
        <v>71</v>
      </c>
    </row>
    <row r="87" spans="1:12" x14ac:dyDescent="0.25">
      <c r="A87" t="s">
        <v>573</v>
      </c>
      <c r="B87" t="s">
        <v>574</v>
      </c>
      <c r="C87" t="s">
        <v>575</v>
      </c>
      <c r="D87" t="s">
        <v>576</v>
      </c>
      <c r="E87" t="s">
        <v>652</v>
      </c>
      <c r="F87" t="s">
        <v>581</v>
      </c>
      <c r="G87" t="s">
        <v>165</v>
      </c>
      <c r="H87" t="s">
        <v>637</v>
      </c>
      <c r="I87" t="s">
        <v>231</v>
      </c>
      <c r="J87" t="s">
        <v>658</v>
      </c>
      <c r="K87" t="s">
        <v>639</v>
      </c>
      <c r="L87" t="s">
        <v>71</v>
      </c>
    </row>
    <row r="88" spans="1:12" x14ac:dyDescent="0.25">
      <c r="A88" t="s">
        <v>573</v>
      </c>
      <c r="B88" t="s">
        <v>574</v>
      </c>
      <c r="C88" t="s">
        <v>575</v>
      </c>
      <c r="D88" t="s">
        <v>576</v>
      </c>
      <c r="E88" t="s">
        <v>652</v>
      </c>
      <c r="F88" t="s">
        <v>581</v>
      </c>
      <c r="G88" t="s">
        <v>165</v>
      </c>
      <c r="H88" t="s">
        <v>637</v>
      </c>
      <c r="I88" t="s">
        <v>231</v>
      </c>
      <c r="J88" t="s">
        <v>659</v>
      </c>
      <c r="K88" t="s">
        <v>639</v>
      </c>
      <c r="L88" t="s">
        <v>71</v>
      </c>
    </row>
    <row r="89" spans="1:12" x14ac:dyDescent="0.25">
      <c r="A89" t="s">
        <v>573</v>
      </c>
      <c r="B89" t="s">
        <v>574</v>
      </c>
      <c r="C89" t="s">
        <v>575</v>
      </c>
      <c r="D89" t="s">
        <v>576</v>
      </c>
      <c r="E89" t="s">
        <v>652</v>
      </c>
      <c r="F89" t="s">
        <v>581</v>
      </c>
      <c r="G89" t="s">
        <v>165</v>
      </c>
      <c r="H89" t="s">
        <v>637</v>
      </c>
      <c r="I89" t="s">
        <v>231</v>
      </c>
      <c r="J89" t="s">
        <v>660</v>
      </c>
      <c r="K89" t="s">
        <v>639</v>
      </c>
      <c r="L89" t="s">
        <v>71</v>
      </c>
    </row>
    <row r="90" spans="1:12" x14ac:dyDescent="0.25">
      <c r="A90" t="s">
        <v>573</v>
      </c>
      <c r="B90" t="s">
        <v>574</v>
      </c>
      <c r="C90" t="s">
        <v>575</v>
      </c>
      <c r="D90" t="s">
        <v>576</v>
      </c>
      <c r="E90" t="s">
        <v>652</v>
      </c>
      <c r="F90" t="s">
        <v>581</v>
      </c>
      <c r="G90" t="s">
        <v>165</v>
      </c>
      <c r="H90" t="s">
        <v>637</v>
      </c>
      <c r="I90" t="s">
        <v>231</v>
      </c>
      <c r="J90" t="s">
        <v>661</v>
      </c>
      <c r="K90" t="s">
        <v>639</v>
      </c>
      <c r="L90" t="s">
        <v>71</v>
      </c>
    </row>
    <row r="91" spans="1:12" x14ac:dyDescent="0.25">
      <c r="A91" t="s">
        <v>573</v>
      </c>
      <c r="B91" t="s">
        <v>574</v>
      </c>
      <c r="C91" t="s">
        <v>575</v>
      </c>
      <c r="D91" t="s">
        <v>576</v>
      </c>
      <c r="E91" t="s">
        <v>652</v>
      </c>
      <c r="F91" t="s">
        <v>581</v>
      </c>
      <c r="G91" t="s">
        <v>165</v>
      </c>
      <c r="H91" t="s">
        <v>637</v>
      </c>
      <c r="I91" t="s">
        <v>231</v>
      </c>
      <c r="J91" t="s">
        <v>662</v>
      </c>
      <c r="K91" t="s">
        <v>639</v>
      </c>
      <c r="L91" t="s">
        <v>71</v>
      </c>
    </row>
    <row r="92" spans="1:12" x14ac:dyDescent="0.25">
      <c r="A92" t="s">
        <v>573</v>
      </c>
      <c r="B92" t="s">
        <v>574</v>
      </c>
      <c r="C92" t="s">
        <v>575</v>
      </c>
      <c r="D92" t="s">
        <v>576</v>
      </c>
      <c r="E92" t="s">
        <v>652</v>
      </c>
      <c r="F92" t="s">
        <v>581</v>
      </c>
      <c r="G92" t="s">
        <v>165</v>
      </c>
      <c r="H92" t="s">
        <v>637</v>
      </c>
      <c r="I92" t="s">
        <v>231</v>
      </c>
      <c r="J92" t="s">
        <v>553</v>
      </c>
      <c r="K92" t="s">
        <v>639</v>
      </c>
      <c r="L92" t="s">
        <v>71</v>
      </c>
    </row>
    <row r="93" spans="1:12" x14ac:dyDescent="0.25">
      <c r="A93" t="s">
        <v>573</v>
      </c>
      <c r="B93" t="s">
        <v>605</v>
      </c>
      <c r="C93" t="s">
        <v>575</v>
      </c>
      <c r="D93" t="s">
        <v>576</v>
      </c>
      <c r="E93" t="s">
        <v>652</v>
      </c>
      <c r="F93" t="s">
        <v>581</v>
      </c>
      <c r="G93" t="s">
        <v>165</v>
      </c>
      <c r="H93" t="s">
        <v>663</v>
      </c>
      <c r="I93" t="s">
        <v>607</v>
      </c>
      <c r="J93" t="s">
        <v>561</v>
      </c>
      <c r="K93" t="s">
        <v>664</v>
      </c>
      <c r="L93" t="s">
        <v>71</v>
      </c>
    </row>
    <row r="94" spans="1:12" x14ac:dyDescent="0.25">
      <c r="A94" t="s">
        <v>573</v>
      </c>
      <c r="B94" t="s">
        <v>574</v>
      </c>
      <c r="C94" t="s">
        <v>575</v>
      </c>
      <c r="D94" t="s">
        <v>576</v>
      </c>
      <c r="E94" t="s">
        <v>652</v>
      </c>
      <c r="F94" t="s">
        <v>581</v>
      </c>
      <c r="G94" t="s">
        <v>165</v>
      </c>
      <c r="H94" t="s">
        <v>586</v>
      </c>
      <c r="I94" t="s">
        <v>231</v>
      </c>
      <c r="J94" t="s">
        <v>556</v>
      </c>
      <c r="K94" t="s">
        <v>587</v>
      </c>
      <c r="L94" t="s">
        <v>71</v>
      </c>
    </row>
    <row r="95" spans="1:12" x14ac:dyDescent="0.25">
      <c r="A95" t="s">
        <v>573</v>
      </c>
      <c r="B95" t="s">
        <v>605</v>
      </c>
      <c r="C95" t="s">
        <v>575</v>
      </c>
      <c r="D95" t="s">
        <v>576</v>
      </c>
      <c r="E95" t="s">
        <v>665</v>
      </c>
      <c r="F95" t="s">
        <v>173</v>
      </c>
      <c r="G95" t="s">
        <v>165</v>
      </c>
      <c r="H95" t="s">
        <v>666</v>
      </c>
      <c r="I95" t="s">
        <v>607</v>
      </c>
      <c r="J95" t="s">
        <v>667</v>
      </c>
      <c r="K95" t="s">
        <v>668</v>
      </c>
      <c r="L95" t="s">
        <v>615</v>
      </c>
    </row>
    <row r="96" spans="1:12" x14ac:dyDescent="0.25">
      <c r="A96" t="s">
        <v>573</v>
      </c>
      <c r="B96" t="s">
        <v>574</v>
      </c>
      <c r="C96" t="s">
        <v>575</v>
      </c>
      <c r="D96" t="s">
        <v>576</v>
      </c>
      <c r="E96" t="s">
        <v>665</v>
      </c>
      <c r="F96" t="s">
        <v>173</v>
      </c>
      <c r="G96" t="s">
        <v>165</v>
      </c>
      <c r="H96" t="s">
        <v>653</v>
      </c>
      <c r="I96" t="s">
        <v>231</v>
      </c>
      <c r="J96" t="s">
        <v>669</v>
      </c>
      <c r="K96" t="s">
        <v>654</v>
      </c>
      <c r="L96" t="s">
        <v>71</v>
      </c>
    </row>
    <row r="97" spans="1:12" x14ac:dyDescent="0.25">
      <c r="A97" t="s">
        <v>573</v>
      </c>
      <c r="B97" t="s">
        <v>574</v>
      </c>
      <c r="C97" t="s">
        <v>575</v>
      </c>
      <c r="D97" t="s">
        <v>576</v>
      </c>
      <c r="E97" t="s">
        <v>665</v>
      </c>
      <c r="F97" t="s">
        <v>173</v>
      </c>
      <c r="G97" t="s">
        <v>165</v>
      </c>
      <c r="H97" t="s">
        <v>653</v>
      </c>
      <c r="I97" t="s">
        <v>231</v>
      </c>
      <c r="J97" t="s">
        <v>460</v>
      </c>
      <c r="K97" t="s">
        <v>654</v>
      </c>
      <c r="L97" t="s">
        <v>71</v>
      </c>
    </row>
    <row r="98" spans="1:12" x14ac:dyDescent="0.25">
      <c r="A98" t="s">
        <v>573</v>
      </c>
      <c r="B98" t="s">
        <v>645</v>
      </c>
      <c r="C98" t="s">
        <v>575</v>
      </c>
      <c r="D98" t="s">
        <v>576</v>
      </c>
      <c r="E98" t="s">
        <v>665</v>
      </c>
      <c r="F98" t="s">
        <v>173</v>
      </c>
      <c r="G98" t="s">
        <v>165</v>
      </c>
      <c r="H98" t="s">
        <v>646</v>
      </c>
      <c r="I98" t="s">
        <v>647</v>
      </c>
      <c r="J98" t="s">
        <v>459</v>
      </c>
      <c r="K98" t="s">
        <v>670</v>
      </c>
      <c r="L98" t="s">
        <v>71</v>
      </c>
    </row>
    <row r="99" spans="1:12" x14ac:dyDescent="0.25">
      <c r="A99" t="s">
        <v>573</v>
      </c>
      <c r="B99" t="s">
        <v>605</v>
      </c>
      <c r="C99" t="s">
        <v>575</v>
      </c>
      <c r="D99" t="s">
        <v>576</v>
      </c>
      <c r="E99" t="s">
        <v>665</v>
      </c>
      <c r="F99" t="s">
        <v>173</v>
      </c>
      <c r="G99" t="s">
        <v>165</v>
      </c>
      <c r="H99" t="s">
        <v>663</v>
      </c>
      <c r="I99" t="s">
        <v>607</v>
      </c>
      <c r="J99" t="s">
        <v>671</v>
      </c>
      <c r="K99" t="s">
        <v>672</v>
      </c>
      <c r="L99" t="s">
        <v>71</v>
      </c>
    </row>
    <row r="100" spans="1:12" x14ac:dyDescent="0.25">
      <c r="A100" t="s">
        <v>573</v>
      </c>
      <c r="B100" t="s">
        <v>574</v>
      </c>
      <c r="C100" t="s">
        <v>575</v>
      </c>
      <c r="D100" t="s">
        <v>576</v>
      </c>
      <c r="E100" t="s">
        <v>665</v>
      </c>
      <c r="F100" t="s">
        <v>173</v>
      </c>
      <c r="G100" t="s">
        <v>165</v>
      </c>
      <c r="H100" t="s">
        <v>637</v>
      </c>
      <c r="I100" t="s">
        <v>231</v>
      </c>
      <c r="J100" t="s">
        <v>461</v>
      </c>
      <c r="K100" t="s">
        <v>639</v>
      </c>
      <c r="L100" t="s">
        <v>71</v>
      </c>
    </row>
    <row r="101" spans="1:12" x14ac:dyDescent="0.25">
      <c r="A101" t="s">
        <v>573</v>
      </c>
      <c r="B101" t="s">
        <v>574</v>
      </c>
      <c r="C101" t="s">
        <v>575</v>
      </c>
      <c r="D101" t="s">
        <v>576</v>
      </c>
      <c r="E101" t="s">
        <v>665</v>
      </c>
      <c r="F101" t="s">
        <v>581</v>
      </c>
      <c r="G101" t="s">
        <v>165</v>
      </c>
      <c r="H101" t="s">
        <v>637</v>
      </c>
      <c r="I101" t="s">
        <v>231</v>
      </c>
      <c r="J101" t="s">
        <v>469</v>
      </c>
      <c r="K101" t="s">
        <v>639</v>
      </c>
      <c r="L101" t="s">
        <v>71</v>
      </c>
    </row>
    <row r="102" spans="1:12" x14ac:dyDescent="0.25">
      <c r="A102" t="s">
        <v>573</v>
      </c>
      <c r="B102" t="s">
        <v>574</v>
      </c>
      <c r="C102" t="s">
        <v>575</v>
      </c>
      <c r="D102" t="s">
        <v>576</v>
      </c>
      <c r="E102" t="s">
        <v>665</v>
      </c>
      <c r="F102" t="s">
        <v>581</v>
      </c>
      <c r="G102" t="s">
        <v>165</v>
      </c>
      <c r="H102" t="s">
        <v>637</v>
      </c>
      <c r="I102" t="s">
        <v>231</v>
      </c>
      <c r="J102" t="s">
        <v>470</v>
      </c>
      <c r="K102" t="s">
        <v>639</v>
      </c>
      <c r="L102" t="s">
        <v>71</v>
      </c>
    </row>
    <row r="103" spans="1:12" x14ac:dyDescent="0.25">
      <c r="A103" t="s">
        <v>573</v>
      </c>
      <c r="B103" t="s">
        <v>574</v>
      </c>
      <c r="C103" t="s">
        <v>575</v>
      </c>
      <c r="D103" t="s">
        <v>576</v>
      </c>
      <c r="E103" t="s">
        <v>665</v>
      </c>
      <c r="F103" t="s">
        <v>581</v>
      </c>
      <c r="G103" t="s">
        <v>165</v>
      </c>
      <c r="H103" t="s">
        <v>637</v>
      </c>
      <c r="I103" t="s">
        <v>231</v>
      </c>
      <c r="J103" t="s">
        <v>673</v>
      </c>
      <c r="K103" t="s">
        <v>639</v>
      </c>
      <c r="L103" t="s">
        <v>71</v>
      </c>
    </row>
    <row r="104" spans="1:12" x14ac:dyDescent="0.25">
      <c r="A104" t="s">
        <v>573</v>
      </c>
      <c r="B104" t="s">
        <v>574</v>
      </c>
      <c r="C104" t="s">
        <v>575</v>
      </c>
      <c r="D104" t="s">
        <v>576</v>
      </c>
      <c r="E104" t="s">
        <v>665</v>
      </c>
      <c r="F104" t="s">
        <v>581</v>
      </c>
      <c r="G104" t="s">
        <v>165</v>
      </c>
      <c r="H104" t="s">
        <v>637</v>
      </c>
      <c r="I104" t="s">
        <v>231</v>
      </c>
      <c r="J104" t="s">
        <v>674</v>
      </c>
      <c r="K104" t="s">
        <v>639</v>
      </c>
      <c r="L104" t="s">
        <v>71</v>
      </c>
    </row>
    <row r="105" spans="1:12" x14ac:dyDescent="0.25">
      <c r="A105" t="s">
        <v>573</v>
      </c>
      <c r="B105" t="s">
        <v>605</v>
      </c>
      <c r="C105" t="s">
        <v>575</v>
      </c>
      <c r="D105" t="s">
        <v>576</v>
      </c>
      <c r="E105" t="s">
        <v>665</v>
      </c>
      <c r="F105" t="s">
        <v>581</v>
      </c>
      <c r="G105" t="s">
        <v>165</v>
      </c>
      <c r="H105" t="s">
        <v>663</v>
      </c>
      <c r="I105" t="s">
        <v>607</v>
      </c>
      <c r="J105" t="s">
        <v>468</v>
      </c>
      <c r="K105" t="s">
        <v>664</v>
      </c>
      <c r="L105" t="s">
        <v>71</v>
      </c>
    </row>
    <row r="106" spans="1:12" x14ac:dyDescent="0.25">
      <c r="A106" t="s">
        <v>573</v>
      </c>
      <c r="B106" t="s">
        <v>675</v>
      </c>
      <c r="C106" t="s">
        <v>575</v>
      </c>
      <c r="D106" t="s">
        <v>576</v>
      </c>
      <c r="E106" t="s">
        <v>665</v>
      </c>
      <c r="F106" t="s">
        <v>581</v>
      </c>
      <c r="G106" t="s">
        <v>165</v>
      </c>
      <c r="H106" t="s">
        <v>676</v>
      </c>
      <c r="I106" t="s">
        <v>677</v>
      </c>
      <c r="J106" t="s">
        <v>678</v>
      </c>
      <c r="K106" t="s">
        <v>679</v>
      </c>
      <c r="L106" t="s">
        <v>71</v>
      </c>
    </row>
    <row r="107" spans="1:12" x14ac:dyDescent="0.25">
      <c r="A107" t="s">
        <v>573</v>
      </c>
      <c r="B107" t="s">
        <v>605</v>
      </c>
      <c r="C107" t="s">
        <v>575</v>
      </c>
      <c r="D107" t="s">
        <v>576</v>
      </c>
      <c r="E107" t="s">
        <v>680</v>
      </c>
      <c r="F107" t="s">
        <v>173</v>
      </c>
      <c r="G107" t="s">
        <v>165</v>
      </c>
      <c r="H107" t="s">
        <v>681</v>
      </c>
      <c r="I107" t="s">
        <v>607</v>
      </c>
      <c r="J107" t="s">
        <v>477</v>
      </c>
      <c r="K107" t="s">
        <v>682</v>
      </c>
      <c r="L107" t="s">
        <v>71</v>
      </c>
    </row>
    <row r="108" spans="1:12" x14ac:dyDescent="0.25">
      <c r="A108" t="s">
        <v>573</v>
      </c>
      <c r="B108" t="s">
        <v>574</v>
      </c>
      <c r="C108" t="s">
        <v>575</v>
      </c>
      <c r="D108" t="s">
        <v>576</v>
      </c>
      <c r="E108" t="s">
        <v>680</v>
      </c>
      <c r="F108" t="s">
        <v>173</v>
      </c>
      <c r="G108" t="s">
        <v>165</v>
      </c>
      <c r="H108" t="s">
        <v>653</v>
      </c>
      <c r="I108" t="s">
        <v>231</v>
      </c>
      <c r="J108" t="s">
        <v>478</v>
      </c>
      <c r="K108" t="s">
        <v>654</v>
      </c>
      <c r="L108" t="s">
        <v>71</v>
      </c>
    </row>
    <row r="109" spans="1:12" x14ac:dyDescent="0.25">
      <c r="A109" t="s">
        <v>573</v>
      </c>
      <c r="B109" t="s">
        <v>574</v>
      </c>
      <c r="C109" t="s">
        <v>575</v>
      </c>
      <c r="D109" t="s">
        <v>576</v>
      </c>
      <c r="E109" t="s">
        <v>680</v>
      </c>
      <c r="F109" t="s">
        <v>173</v>
      </c>
      <c r="G109" t="s">
        <v>165</v>
      </c>
      <c r="H109" t="s">
        <v>653</v>
      </c>
      <c r="I109" t="s">
        <v>231</v>
      </c>
      <c r="J109" t="s">
        <v>474</v>
      </c>
      <c r="K109" t="s">
        <v>654</v>
      </c>
      <c r="L109" t="s">
        <v>71</v>
      </c>
    </row>
    <row r="110" spans="1:12" x14ac:dyDescent="0.25">
      <c r="A110" t="s">
        <v>573</v>
      </c>
      <c r="B110" t="s">
        <v>574</v>
      </c>
      <c r="C110" t="s">
        <v>575</v>
      </c>
      <c r="D110" t="s">
        <v>576</v>
      </c>
      <c r="E110" t="s">
        <v>680</v>
      </c>
      <c r="F110" t="s">
        <v>173</v>
      </c>
      <c r="G110" t="s">
        <v>165</v>
      </c>
      <c r="H110" t="s">
        <v>637</v>
      </c>
      <c r="I110" t="s">
        <v>231</v>
      </c>
      <c r="J110" t="s">
        <v>683</v>
      </c>
      <c r="K110" t="s">
        <v>639</v>
      </c>
      <c r="L110" t="s">
        <v>71</v>
      </c>
    </row>
    <row r="111" spans="1:12" x14ac:dyDescent="0.25">
      <c r="A111" t="s">
        <v>573</v>
      </c>
      <c r="B111" t="s">
        <v>605</v>
      </c>
      <c r="C111" t="s">
        <v>575</v>
      </c>
      <c r="D111" t="s">
        <v>576</v>
      </c>
      <c r="E111" t="s">
        <v>680</v>
      </c>
      <c r="F111" t="s">
        <v>173</v>
      </c>
      <c r="G111" t="s">
        <v>165</v>
      </c>
      <c r="H111" t="s">
        <v>663</v>
      </c>
      <c r="I111" t="s">
        <v>607</v>
      </c>
      <c r="J111" t="s">
        <v>476</v>
      </c>
      <c r="K111" t="s">
        <v>672</v>
      </c>
      <c r="L111" t="s">
        <v>71</v>
      </c>
    </row>
    <row r="112" spans="1:12" x14ac:dyDescent="0.25">
      <c r="A112" t="s">
        <v>573</v>
      </c>
      <c r="B112" t="s">
        <v>574</v>
      </c>
      <c r="C112" t="s">
        <v>575</v>
      </c>
      <c r="D112" t="s">
        <v>576</v>
      </c>
      <c r="E112" t="s">
        <v>680</v>
      </c>
      <c r="F112" t="s">
        <v>581</v>
      </c>
      <c r="G112" t="s">
        <v>165</v>
      </c>
      <c r="H112" t="s">
        <v>637</v>
      </c>
      <c r="I112" t="s">
        <v>231</v>
      </c>
      <c r="J112" t="s">
        <v>684</v>
      </c>
      <c r="K112" t="s">
        <v>639</v>
      </c>
      <c r="L112" t="s">
        <v>71</v>
      </c>
    </row>
    <row r="113" spans="1:12" x14ac:dyDescent="0.25">
      <c r="A113" t="s">
        <v>573</v>
      </c>
      <c r="B113" t="s">
        <v>574</v>
      </c>
      <c r="C113" t="s">
        <v>575</v>
      </c>
      <c r="D113" t="s">
        <v>576</v>
      </c>
      <c r="E113" t="s">
        <v>680</v>
      </c>
      <c r="F113" t="s">
        <v>581</v>
      </c>
      <c r="G113" t="s">
        <v>165</v>
      </c>
      <c r="H113" t="s">
        <v>637</v>
      </c>
      <c r="I113" t="s">
        <v>231</v>
      </c>
      <c r="J113" t="s">
        <v>685</v>
      </c>
      <c r="K113" t="s">
        <v>639</v>
      </c>
      <c r="L113" t="s">
        <v>71</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ACBD9-0550-4220-A822-67263B8DD8DD}">
  <sheetPr codeName="Sheet158">
    <tabColor indexed="11"/>
    <pageSetUpPr fitToPage="1"/>
  </sheetPr>
  <dimension ref="A1:AK82"/>
  <sheetViews>
    <sheetView showGridLines="0" showZeros="0" workbookViewId="0">
      <selection activeCell="E7" sqref="E7"/>
    </sheetView>
  </sheetViews>
  <sheetFormatPr defaultRowHeight="13.2" x14ac:dyDescent="0.25"/>
  <cols>
    <col min="1" max="2" width="3.33203125" customWidth="1"/>
    <col min="3" max="4" width="4.6640625" customWidth="1"/>
    <col min="5" max="5" width="4.33203125" customWidth="1"/>
    <col min="6" max="6" width="12.6640625" customWidth="1"/>
    <col min="7" max="7" width="2.6640625" customWidth="1"/>
    <col min="8" max="8" width="7.6640625" customWidth="1"/>
    <col min="9" max="9" width="5.88671875" customWidth="1"/>
    <col min="10" max="10" width="1.6640625" style="134" customWidth="1"/>
    <col min="11" max="11" width="10.6640625" customWidth="1"/>
    <col min="12" max="12" width="1.6640625" style="134" customWidth="1"/>
    <col min="13" max="13" width="10.6640625" customWidth="1"/>
    <col min="14" max="14" width="1.6640625" style="135" customWidth="1"/>
    <col min="15" max="15" width="10.6640625" customWidth="1"/>
    <col min="16" max="16" width="1.6640625" style="134" customWidth="1"/>
    <col min="17" max="17" width="10.6640625" customWidth="1"/>
    <col min="18" max="18" width="1.6640625" style="135" customWidth="1"/>
    <col min="19" max="19" width="0" hidden="1" customWidth="1"/>
    <col min="20" max="20" width="8.33203125" customWidth="1"/>
    <col min="21" max="21" width="11.44140625" hidden="1" customWidth="1"/>
    <col min="25" max="34" width="9.109375" hidden="1" customWidth="1"/>
  </cols>
  <sheetData>
    <row r="1" spans="1:37" s="136" customFormat="1" ht="21.75" customHeight="1" x14ac:dyDescent="0.25">
      <c r="A1" s="93" t="str">
        <f>Altalanos!$A$6</f>
        <v xml:space="preserve">Diákolimpia Tolna megye - Paks </v>
      </c>
      <c r="B1" s="93"/>
      <c r="C1" s="139"/>
      <c r="D1" s="139"/>
      <c r="E1" s="139"/>
      <c r="F1" s="139"/>
      <c r="G1" s="139"/>
      <c r="H1" s="139"/>
      <c r="I1" s="381"/>
      <c r="J1" s="140"/>
      <c r="K1" s="481" t="s">
        <v>123</v>
      </c>
      <c r="L1" s="120"/>
      <c r="M1" s="94"/>
      <c r="N1" s="140"/>
      <c r="O1" s="140" t="s">
        <v>71</v>
      </c>
      <c r="P1" s="140"/>
      <c r="Q1" s="139"/>
      <c r="R1" s="140"/>
      <c r="Y1" s="565"/>
      <c r="Z1" s="565"/>
      <c r="AA1" s="565"/>
      <c r="AB1" s="674" t="e">
        <f>IF($Y$5=1,CONCATENATE(VLOOKUP($Y$3,$AA$2:$AH$14,2)),CONCATENATE(VLOOKUP($Y$3,$AA$16:$AH$25,2)))</f>
        <v>#N/A</v>
      </c>
      <c r="AC1" s="674" t="e">
        <f>IF($Y$5=1,CONCATENATE(VLOOKUP($Y$3,$AA$2:$AH$14,3)),CONCATENATE(VLOOKUP($Y$3,$AA$16:$AH$25,3)))</f>
        <v>#N/A</v>
      </c>
      <c r="AD1" s="674" t="e">
        <f>IF($Y$5=1,CONCATENATE(VLOOKUP($Y$3,$AA$2:$AH$14,4)),CONCATENATE(VLOOKUP($Y$3,$AA$16:$AH$25,4)))</f>
        <v>#N/A</v>
      </c>
      <c r="AE1" s="674" t="e">
        <f>IF($Y$5=1,CONCATENATE(VLOOKUP($Y$3,$AA$2:$AH$14,5)),CONCATENATE(VLOOKUP($Y$3,$AA$16:$AH$25,5)))</f>
        <v>#N/A</v>
      </c>
      <c r="AF1" s="674" t="e">
        <f>IF($Y$5=1,CONCATENATE(VLOOKUP($Y$3,$AA$2:$AH$14,6)),CONCATENATE(VLOOKUP($Y$3,$AA$16:$AH$25,6)))</f>
        <v>#N/A</v>
      </c>
      <c r="AG1" s="674" t="e">
        <f>IF($Y$5=1,CONCATENATE(VLOOKUP($Y$3,$AA$2:$AH$14,7)),CONCATENATE(VLOOKUP($Y$3,$AA$16:$AH$25,7)))</f>
        <v>#N/A</v>
      </c>
      <c r="AH1" s="674" t="e">
        <f>IF($Y$5=1,CONCATENATE(VLOOKUP($Y$3,$AA$2:$AH$14,8)),CONCATENATE(VLOOKUP($Y$3,$AA$16:$AH$25,8)))</f>
        <v>#N/A</v>
      </c>
      <c r="AI1" s="682"/>
      <c r="AJ1" s="682"/>
      <c r="AK1" s="682"/>
    </row>
    <row r="2" spans="1:37" s="108" customFormat="1" x14ac:dyDescent="0.25">
      <c r="A2" s="478" t="s">
        <v>122</v>
      </c>
      <c r="B2" s="96"/>
      <c r="C2" s="96"/>
      <c r="D2" s="96"/>
      <c r="E2" s="469">
        <f>Altalanos!$C$8</f>
        <v>0</v>
      </c>
      <c r="F2" s="96"/>
      <c r="G2" s="141"/>
      <c r="H2" s="110"/>
      <c r="I2" s="110"/>
      <c r="J2" s="142"/>
      <c r="K2" s="120"/>
      <c r="L2" s="120"/>
      <c r="M2" s="120"/>
      <c r="N2" s="142"/>
      <c r="O2" s="110"/>
      <c r="P2" s="142"/>
      <c r="Q2" s="110"/>
      <c r="R2" s="142"/>
      <c r="Y2" s="662"/>
      <c r="Z2" s="661"/>
      <c r="AA2" s="661" t="s">
        <v>164</v>
      </c>
      <c r="AB2" s="672">
        <v>300</v>
      </c>
      <c r="AC2" s="672">
        <v>250</v>
      </c>
      <c r="AD2" s="672">
        <v>200</v>
      </c>
      <c r="AE2" s="672">
        <v>150</v>
      </c>
      <c r="AF2" s="672">
        <v>120</v>
      </c>
      <c r="AG2" s="672">
        <v>90</v>
      </c>
      <c r="AH2" s="672">
        <v>40</v>
      </c>
      <c r="AI2" s="660"/>
      <c r="AJ2" s="660"/>
      <c r="AK2" s="660"/>
    </row>
    <row r="3" spans="1:37" s="19" customFormat="1" x14ac:dyDescent="0.25">
      <c r="A3" s="55" t="s">
        <v>82</v>
      </c>
      <c r="B3" s="55"/>
      <c r="C3" s="55"/>
      <c r="D3" s="55"/>
      <c r="E3" s="55"/>
      <c r="F3" s="55"/>
      <c r="G3" s="55" t="s">
        <v>79</v>
      </c>
      <c r="H3" s="55"/>
      <c r="I3" s="55"/>
      <c r="J3" s="144"/>
      <c r="K3" s="55" t="s">
        <v>87</v>
      </c>
      <c r="L3" s="144"/>
      <c r="M3" s="55"/>
      <c r="N3" s="144"/>
      <c r="O3" s="55"/>
      <c r="P3" s="144"/>
      <c r="Q3" s="55"/>
      <c r="R3" s="56" t="s">
        <v>88</v>
      </c>
      <c r="Y3" s="661" t="str">
        <f>IF(K4="OB","A",IF(K4="IX","W",IF(K4="","",K4)))</f>
        <v/>
      </c>
      <c r="Z3" s="661"/>
      <c r="AA3" s="661" t="s">
        <v>165</v>
      </c>
      <c r="AB3" s="672">
        <v>280</v>
      </c>
      <c r="AC3" s="672">
        <v>230</v>
      </c>
      <c r="AD3" s="672">
        <v>180</v>
      </c>
      <c r="AE3" s="672">
        <v>140</v>
      </c>
      <c r="AF3" s="672">
        <v>80</v>
      </c>
      <c r="AG3" s="672">
        <v>0</v>
      </c>
      <c r="AH3" s="672">
        <v>0</v>
      </c>
      <c r="AI3" s="660"/>
      <c r="AJ3" s="660"/>
      <c r="AK3" s="660"/>
    </row>
    <row r="4" spans="1:37" s="31" customFormat="1" ht="11.25" customHeight="1" thickBot="1" x14ac:dyDescent="0.3">
      <c r="A4" s="821" t="str">
        <f>Altalanos!$A$10</f>
        <v>2025.04.28-29</v>
      </c>
      <c r="B4" s="821"/>
      <c r="C4" s="821"/>
      <c r="D4" s="437"/>
      <c r="E4" s="146"/>
      <c r="F4" s="146"/>
      <c r="G4" s="146" t="str">
        <f>Altalanos!$C$10</f>
        <v>Paks</v>
      </c>
      <c r="H4" s="100"/>
      <c r="I4" s="146"/>
      <c r="J4" s="147"/>
      <c r="K4" s="148"/>
      <c r="L4" s="147"/>
      <c r="M4" s="104"/>
      <c r="N4" s="147"/>
      <c r="O4" s="146"/>
      <c r="P4" s="147"/>
      <c r="Q4" s="146"/>
      <c r="R4" s="89" t="str">
        <f>Altalanos!$E$10</f>
        <v>Lakatosné Klopcsik Diana</v>
      </c>
      <c r="Y4" s="661"/>
      <c r="Z4" s="661"/>
      <c r="AA4" s="661" t="s">
        <v>194</v>
      </c>
      <c r="AB4" s="672">
        <v>250</v>
      </c>
      <c r="AC4" s="672">
        <v>200</v>
      </c>
      <c r="AD4" s="672">
        <v>150</v>
      </c>
      <c r="AE4" s="672">
        <v>120</v>
      </c>
      <c r="AF4" s="672">
        <v>90</v>
      </c>
      <c r="AG4" s="672">
        <v>60</v>
      </c>
      <c r="AH4" s="672">
        <v>25</v>
      </c>
      <c r="AI4" s="660"/>
      <c r="AJ4" s="660"/>
      <c r="AK4" s="660"/>
    </row>
    <row r="5" spans="1:37" s="19" customFormat="1" x14ac:dyDescent="0.25">
      <c r="A5" s="150"/>
      <c r="B5" s="151" t="s">
        <v>4</v>
      </c>
      <c r="C5" s="464" t="s">
        <v>105</v>
      </c>
      <c r="D5" s="151" t="s">
        <v>104</v>
      </c>
      <c r="E5" s="151" t="s">
        <v>101</v>
      </c>
      <c r="F5" s="152" t="s">
        <v>85</v>
      </c>
      <c r="G5" s="152" t="s">
        <v>86</v>
      </c>
      <c r="H5" s="152"/>
      <c r="I5" s="152" t="s">
        <v>90</v>
      </c>
      <c r="J5" s="152"/>
      <c r="K5" s="151" t="s">
        <v>102</v>
      </c>
      <c r="L5" s="153"/>
      <c r="M5" s="151" t="s">
        <v>116</v>
      </c>
      <c r="N5" s="153"/>
      <c r="O5" s="151" t="s">
        <v>131</v>
      </c>
      <c r="P5" s="153"/>
      <c r="Q5" s="151" t="s">
        <v>130</v>
      </c>
      <c r="R5" s="154"/>
      <c r="Y5" s="661">
        <f>IF(OR(Altalanos!$A$8="F1",Altalanos!$A$8="F2",Altalanos!$A$8="N1",Altalanos!$A$8="N2"),1,2)</f>
        <v>2</v>
      </c>
      <c r="Z5" s="661"/>
      <c r="AA5" s="661" t="s">
        <v>195</v>
      </c>
      <c r="AB5" s="672">
        <v>200</v>
      </c>
      <c r="AC5" s="672">
        <v>150</v>
      </c>
      <c r="AD5" s="672">
        <v>120</v>
      </c>
      <c r="AE5" s="672">
        <v>90</v>
      </c>
      <c r="AF5" s="672">
        <v>60</v>
      </c>
      <c r="AG5" s="672">
        <v>40</v>
      </c>
      <c r="AH5" s="672">
        <v>15</v>
      </c>
      <c r="AI5" s="660"/>
      <c r="AJ5" s="660"/>
      <c r="AK5" s="660"/>
    </row>
    <row r="6" spans="1:37" s="19" customFormat="1" ht="11.1" customHeight="1" thickBot="1" x14ac:dyDescent="0.3">
      <c r="A6" s="155"/>
      <c r="B6" s="683"/>
      <c r="C6" s="684"/>
      <c r="D6" s="684"/>
      <c r="E6" s="683"/>
      <c r="F6" s="666" t="str">
        <f>IF(Y3="","",CONCATENATE(AH1," pont"))</f>
        <v/>
      </c>
      <c r="G6" s="668"/>
      <c r="H6" s="669"/>
      <c r="I6" s="668"/>
      <c r="J6" s="670"/>
      <c r="K6" s="667" t="str">
        <f>IF(Y3="","",CONCATENATE(AG1," pont"))</f>
        <v/>
      </c>
      <c r="L6" s="670"/>
      <c r="M6" s="667" t="str">
        <f>IF(Y3="","",CONCATENATE(AF1," pont"))</f>
        <v/>
      </c>
      <c r="N6" s="670"/>
      <c r="O6" s="667" t="str">
        <f>IF(Y3="","",CONCATENATE(AE1," pont"))</f>
        <v/>
      </c>
      <c r="P6" s="670"/>
      <c r="Q6" s="667" t="str">
        <f>IF(Y3="","",CONCATENATE(AD1," pont"))</f>
        <v/>
      </c>
      <c r="R6" s="671"/>
      <c r="Y6" s="661"/>
      <c r="Z6" s="661"/>
      <c r="AA6" s="661" t="s">
        <v>196</v>
      </c>
      <c r="AB6" s="672">
        <v>150</v>
      </c>
      <c r="AC6" s="672">
        <v>120</v>
      </c>
      <c r="AD6" s="672">
        <v>90</v>
      </c>
      <c r="AE6" s="672">
        <v>60</v>
      </c>
      <c r="AF6" s="672">
        <v>40</v>
      </c>
      <c r="AG6" s="672">
        <v>25</v>
      </c>
      <c r="AH6" s="672">
        <v>10</v>
      </c>
      <c r="AI6" s="660"/>
      <c r="AJ6" s="660"/>
      <c r="AK6" s="660"/>
    </row>
    <row r="7" spans="1:37" s="38" customFormat="1" ht="9" customHeight="1" x14ac:dyDescent="0.25">
      <c r="A7" s="162" t="s">
        <v>7</v>
      </c>
      <c r="B7" s="395" t="str">
        <f>IF($E7="","",VLOOKUP($E7,#REF!,14))</f>
        <v/>
      </c>
      <c r="C7" s="395" t="str">
        <f>IF($E7="","",VLOOKUP($E7,#REF!,15))</f>
        <v/>
      </c>
      <c r="D7" s="451" t="str">
        <f>IF($E7="","",VLOOKUP($E7,#REF!,5))</f>
        <v/>
      </c>
      <c r="E7" s="164"/>
      <c r="F7" s="165" t="str">
        <f>UPPER(IF($E7="","",VLOOKUP($E7,#REF!,2)))</f>
        <v/>
      </c>
      <c r="G7" s="165" t="str">
        <f>IF($E7="","",VLOOKUP($E7,#REF!,3))</f>
        <v/>
      </c>
      <c r="H7" s="165"/>
      <c r="I7" s="165" t="str">
        <f>IF($E7="","",VLOOKUP($E7,#REF!,4))</f>
        <v/>
      </c>
      <c r="J7" s="258"/>
      <c r="K7" s="182" t="str">
        <f>UPPER(IF(OR(J8="a",J8="as"),F7,IF(OR(J8="b",J8="bs"),F8,)))</f>
        <v/>
      </c>
      <c r="L7" s="190"/>
      <c r="M7" s="191"/>
      <c r="N7" s="191"/>
      <c r="O7" s="191"/>
      <c r="P7" s="191"/>
      <c r="Q7" s="191"/>
      <c r="R7" s="191"/>
      <c r="S7" s="174"/>
      <c r="U7" s="175" t="str">
        <f>Birók!P21</f>
        <v>Bíró</v>
      </c>
      <c r="Y7" s="661"/>
      <c r="Z7" s="661"/>
      <c r="AA7" s="661" t="s">
        <v>197</v>
      </c>
      <c r="AB7" s="672">
        <v>120</v>
      </c>
      <c r="AC7" s="672">
        <v>90</v>
      </c>
      <c r="AD7" s="672">
        <v>60</v>
      </c>
      <c r="AE7" s="672">
        <v>40</v>
      </c>
      <c r="AF7" s="672">
        <v>25</v>
      </c>
      <c r="AG7" s="672">
        <v>10</v>
      </c>
      <c r="AH7" s="672">
        <v>5</v>
      </c>
      <c r="AI7" s="660"/>
      <c r="AJ7" s="660"/>
      <c r="AK7" s="660"/>
    </row>
    <row r="8" spans="1:37" s="38" customFormat="1" ht="9" customHeight="1" x14ac:dyDescent="0.25">
      <c r="A8" s="259" t="s">
        <v>8</v>
      </c>
      <c r="B8" s="395" t="str">
        <f>IF($E8="","",VLOOKUP($E8,#REF!,14))</f>
        <v/>
      </c>
      <c r="C8" s="395" t="str">
        <f>IF($E8="","",VLOOKUP($E8,#REF!,15))</f>
        <v/>
      </c>
      <c r="D8" s="451" t="str">
        <f>IF($E8="","",VLOOKUP($E8,#REF!,5))</f>
        <v/>
      </c>
      <c r="E8" s="164"/>
      <c r="F8" s="492" t="str">
        <f>UPPER(IF($E8="","",VLOOKUP($E8,#REF!,2)))</f>
        <v/>
      </c>
      <c r="G8" s="492" t="str">
        <f>IF($E8="","",VLOOKUP($E8,#REF!,3))</f>
        <v/>
      </c>
      <c r="H8" s="492"/>
      <c r="I8" s="492" t="str">
        <f>IF($E8="","",VLOOKUP($E8,#REF!,4))</f>
        <v/>
      </c>
      <c r="J8" s="260"/>
      <c r="K8" s="166"/>
      <c r="L8" s="181"/>
      <c r="M8" s="182" t="str">
        <f>UPPER(IF(OR(L8="a",L8="as"),K7,IF(OR(L8="b",L8="bs"),K9,)))</f>
        <v/>
      </c>
      <c r="N8" s="190"/>
      <c r="O8" s="191"/>
      <c r="P8" s="191"/>
      <c r="Q8" s="191"/>
      <c r="R8" s="191"/>
      <c r="S8" s="174"/>
      <c r="U8" s="183" t="str">
        <f>Birók!P22</f>
        <v xml:space="preserve">T Lisztmajer </v>
      </c>
      <c r="Y8" s="661"/>
      <c r="Z8" s="661"/>
      <c r="AA8" s="661" t="s">
        <v>198</v>
      </c>
      <c r="AB8" s="672">
        <v>90</v>
      </c>
      <c r="AC8" s="672">
        <v>60</v>
      </c>
      <c r="AD8" s="672">
        <v>40</v>
      </c>
      <c r="AE8" s="672">
        <v>25</v>
      </c>
      <c r="AF8" s="672">
        <v>10</v>
      </c>
      <c r="AG8" s="672">
        <v>5</v>
      </c>
      <c r="AH8" s="672">
        <v>2</v>
      </c>
      <c r="AI8" s="660"/>
      <c r="AJ8" s="660"/>
      <c r="AK8" s="660"/>
    </row>
    <row r="9" spans="1:37" s="38" customFormat="1" ht="9" customHeight="1" x14ac:dyDescent="0.25">
      <c r="A9" s="176" t="s">
        <v>9</v>
      </c>
      <c r="B9" s="395" t="str">
        <f>IF($E9="","",VLOOKUP($E9,#REF!,14))</f>
        <v/>
      </c>
      <c r="C9" s="395" t="str">
        <f>IF($E9="","",VLOOKUP($E9,#REF!,15))</f>
        <v/>
      </c>
      <c r="D9" s="451" t="str">
        <f>IF($E9="","",VLOOKUP($E9,#REF!,5))</f>
        <v/>
      </c>
      <c r="E9" s="164"/>
      <c r="F9" s="492" t="str">
        <f>UPPER(IF($E9="","",VLOOKUP($E9,#REF!,2)))</f>
        <v/>
      </c>
      <c r="G9" s="492" t="str">
        <f>IF($E9="","",VLOOKUP($E9,#REF!,3))</f>
        <v/>
      </c>
      <c r="H9" s="492"/>
      <c r="I9" s="492" t="str">
        <f>IF($E9="","",VLOOKUP($E9,#REF!,4))</f>
        <v/>
      </c>
      <c r="J9" s="258"/>
      <c r="K9" s="182" t="str">
        <f>UPPER(IF(OR(J10="a",J10="as"),F9,IF(OR(J10="b",J10="bs"),F10,)))</f>
        <v/>
      </c>
      <c r="L9" s="261"/>
      <c r="M9" s="166"/>
      <c r="N9" s="193"/>
      <c r="O9" s="191"/>
      <c r="P9" s="191"/>
      <c r="Q9" s="191"/>
      <c r="R9" s="191"/>
      <c r="S9" s="174"/>
      <c r="U9" s="183" t="str">
        <f>Birók!P23</f>
        <v xml:space="preserve">P Lisztmajer </v>
      </c>
      <c r="Y9" s="661"/>
      <c r="Z9" s="661"/>
      <c r="AA9" s="661" t="s">
        <v>199</v>
      </c>
      <c r="AB9" s="672">
        <v>60</v>
      </c>
      <c r="AC9" s="672">
        <v>40</v>
      </c>
      <c r="AD9" s="672">
        <v>25</v>
      </c>
      <c r="AE9" s="672">
        <v>10</v>
      </c>
      <c r="AF9" s="672">
        <v>5</v>
      </c>
      <c r="AG9" s="672">
        <v>2</v>
      </c>
      <c r="AH9" s="672">
        <v>1</v>
      </c>
      <c r="AI9" s="660"/>
      <c r="AJ9" s="660"/>
      <c r="AK9" s="660"/>
    </row>
    <row r="10" spans="1:37" s="38" customFormat="1" ht="9" customHeight="1" x14ac:dyDescent="0.25">
      <c r="A10" s="176" t="s">
        <v>10</v>
      </c>
      <c r="B10" s="395" t="str">
        <f>IF($E10="","",VLOOKUP($E10,#REF!,14))</f>
        <v/>
      </c>
      <c r="C10" s="395" t="str">
        <f>IF($E10="","",VLOOKUP($E10,#REF!,15))</f>
        <v/>
      </c>
      <c r="D10" s="451" t="str">
        <f>IF($E10="","",VLOOKUP($E10,#REF!,5))</f>
        <v/>
      </c>
      <c r="E10" s="164"/>
      <c r="F10" s="492" t="str">
        <f>UPPER(IF($E10="","",VLOOKUP($E10,#REF!,2)))</f>
        <v/>
      </c>
      <c r="G10" s="492" t="str">
        <f>IF($E10="","",VLOOKUP($E10,#REF!,3))</f>
        <v/>
      </c>
      <c r="H10" s="492"/>
      <c r="I10" s="492" t="str">
        <f>IF($E10="","",VLOOKUP($E10,#REF!,4))</f>
        <v/>
      </c>
      <c r="J10" s="260"/>
      <c r="K10" s="166"/>
      <c r="L10" s="191"/>
      <c r="M10" s="180" t="s">
        <v>0</v>
      </c>
      <c r="N10" s="189"/>
      <c r="O10" s="182" t="str">
        <f>UPPER(IF(OR(N10="a",N10="as"),M8,IF(OR(N10="b",N10="bs"),M12,)))</f>
        <v/>
      </c>
      <c r="P10" s="190"/>
      <c r="Q10" s="191"/>
      <c r="R10" s="191"/>
      <c r="S10" s="174"/>
      <c r="U10" s="183" t="str">
        <f>Birók!P24</f>
        <v xml:space="preserve">N Németh </v>
      </c>
      <c r="Y10" s="661"/>
      <c r="Z10" s="661"/>
      <c r="AA10" s="661" t="s">
        <v>200</v>
      </c>
      <c r="AB10" s="672">
        <v>40</v>
      </c>
      <c r="AC10" s="672">
        <v>25</v>
      </c>
      <c r="AD10" s="672">
        <v>15</v>
      </c>
      <c r="AE10" s="672">
        <v>7</v>
      </c>
      <c r="AF10" s="672">
        <v>4</v>
      </c>
      <c r="AG10" s="672">
        <v>1</v>
      </c>
      <c r="AH10" s="672">
        <v>0</v>
      </c>
      <c r="AI10" s="660"/>
      <c r="AJ10" s="660"/>
      <c r="AK10" s="660"/>
    </row>
    <row r="11" spans="1:37" s="38" customFormat="1" ht="9.6" customHeight="1" x14ac:dyDescent="0.25">
      <c r="A11" s="176" t="s">
        <v>11</v>
      </c>
      <c r="B11" s="395" t="str">
        <f>IF($E11="","",VLOOKUP($E11,#REF!,14))</f>
        <v/>
      </c>
      <c r="C11" s="395" t="str">
        <f>IF($E11="","",VLOOKUP($E11,#REF!,15))</f>
        <v/>
      </c>
      <c r="D11" s="451" t="str">
        <f>IF($E11="","",VLOOKUP($E11,#REF!,5))</f>
        <v/>
      </c>
      <c r="E11" s="164"/>
      <c r="F11" s="492" t="str">
        <f>UPPER(IF($E11="","",VLOOKUP($E11,#REF!,2)))</f>
        <v/>
      </c>
      <c r="G11" s="492" t="str">
        <f>IF($E11="","",VLOOKUP($E11,#REF!,3))</f>
        <v/>
      </c>
      <c r="H11" s="492"/>
      <c r="I11" s="492" t="str">
        <f>IF($E11="","",VLOOKUP($E11,#REF!,4))</f>
        <v/>
      </c>
      <c r="J11" s="258"/>
      <c r="K11" s="182" t="str">
        <f>UPPER(IF(OR(J12="a",J12="as"),F11,IF(OR(J12="b",J12="bs"),F12,)))</f>
        <v/>
      </c>
      <c r="L11" s="190"/>
      <c r="M11" s="262"/>
      <c r="N11" s="263"/>
      <c r="O11" s="166"/>
      <c r="P11" s="193"/>
      <c r="Q11" s="793"/>
      <c r="R11" s="191"/>
      <c r="S11" s="174"/>
      <c r="U11" s="183" t="str">
        <f>Birók!P25</f>
        <v xml:space="preserve">D Gerzsei </v>
      </c>
      <c r="Y11" s="661"/>
      <c r="Z11" s="661"/>
      <c r="AA11" s="661" t="s">
        <v>201</v>
      </c>
      <c r="AB11" s="672">
        <v>25</v>
      </c>
      <c r="AC11" s="672">
        <v>15</v>
      </c>
      <c r="AD11" s="672">
        <v>10</v>
      </c>
      <c r="AE11" s="672">
        <v>6</v>
      </c>
      <c r="AF11" s="672">
        <v>3</v>
      </c>
      <c r="AG11" s="672">
        <v>1</v>
      </c>
      <c r="AH11" s="672">
        <v>0</v>
      </c>
      <c r="AI11" s="660"/>
      <c r="AJ11" s="660"/>
      <c r="AK11" s="660"/>
    </row>
    <row r="12" spans="1:37" s="38" customFormat="1" ht="9.6" customHeight="1" x14ac:dyDescent="0.25">
      <c r="A12" s="176" t="s">
        <v>12</v>
      </c>
      <c r="B12" s="395" t="str">
        <f>IF($E12="","",VLOOKUP($E12,#REF!,14))</f>
        <v/>
      </c>
      <c r="C12" s="395" t="str">
        <f>IF($E12="","",VLOOKUP($E12,#REF!,15))</f>
        <v/>
      </c>
      <c r="D12" s="451" t="str">
        <f>IF($E12="","",VLOOKUP($E12,#REF!,5))</f>
        <v/>
      </c>
      <c r="E12" s="164"/>
      <c r="F12" s="492" t="str">
        <f>UPPER(IF($E12="","",VLOOKUP($E12,#REF!,2)))</f>
        <v/>
      </c>
      <c r="G12" s="492" t="str">
        <f>IF($E12="","",VLOOKUP($E12,#REF!,3))</f>
        <v/>
      </c>
      <c r="H12" s="492"/>
      <c r="I12" s="492" t="str">
        <f>IF($E12="","",VLOOKUP($E12,#REF!,4))</f>
        <v/>
      </c>
      <c r="J12" s="260"/>
      <c r="K12" s="166"/>
      <c r="L12" s="181"/>
      <c r="M12" s="182" t="str">
        <f>UPPER(IF(OR(L12="a",L12="as"),K11,IF(OR(L12="b",L12="bs"),K13,)))</f>
        <v/>
      </c>
      <c r="N12" s="264"/>
      <c r="O12" s="191"/>
      <c r="P12" s="193"/>
      <c r="Q12" s="191"/>
      <c r="R12" s="191"/>
      <c r="S12" s="174"/>
      <c r="U12" s="183" t="str">
        <f>Birók!P26</f>
        <v>G Rosta</v>
      </c>
      <c r="Y12" s="661"/>
      <c r="Z12" s="661"/>
      <c r="AA12" s="661" t="s">
        <v>206</v>
      </c>
      <c r="AB12" s="672">
        <v>15</v>
      </c>
      <c r="AC12" s="672">
        <v>10</v>
      </c>
      <c r="AD12" s="672">
        <v>6</v>
      </c>
      <c r="AE12" s="672">
        <v>3</v>
      </c>
      <c r="AF12" s="672">
        <v>1</v>
      </c>
      <c r="AG12" s="672">
        <v>0</v>
      </c>
      <c r="AH12" s="672">
        <v>0</v>
      </c>
      <c r="AI12" s="660"/>
      <c r="AJ12" s="660"/>
      <c r="AK12" s="660"/>
    </row>
    <row r="13" spans="1:37" s="38" customFormat="1" ht="9.6" customHeight="1" x14ac:dyDescent="0.25">
      <c r="A13" s="259" t="s">
        <v>13</v>
      </c>
      <c r="B13" s="395" t="str">
        <f>IF($E13="","",VLOOKUP($E13,#REF!,14))</f>
        <v/>
      </c>
      <c r="C13" s="395" t="str">
        <f>IF($E13="","",VLOOKUP($E13,#REF!,15))</f>
        <v/>
      </c>
      <c r="D13" s="451" t="str">
        <f>IF($E13="","",VLOOKUP($E13,#REF!,5))</f>
        <v/>
      </c>
      <c r="E13" s="164"/>
      <c r="F13" s="492" t="str">
        <f>UPPER(IF($E13="","",VLOOKUP($E13,#REF!,2)))</f>
        <v/>
      </c>
      <c r="G13" s="492" t="str">
        <f>IF($E13="","",VLOOKUP($E13,#REF!,3))</f>
        <v/>
      </c>
      <c r="H13" s="492"/>
      <c r="I13" s="492" t="str">
        <f>IF($E13="","",VLOOKUP($E13,#REF!,4))</f>
        <v/>
      </c>
      <c r="J13" s="258"/>
      <c r="K13" s="182" t="str">
        <f>UPPER(IF(OR(J14="a",J14="as"),F13,IF(OR(J14="b",J14="bs"),F14,)))</f>
        <v/>
      </c>
      <c r="L13" s="199"/>
      <c r="M13" s="166"/>
      <c r="N13" s="191"/>
      <c r="O13" s="191"/>
      <c r="P13" s="193"/>
      <c r="Q13" s="191"/>
      <c r="R13" s="191"/>
      <c r="S13" s="174"/>
      <c r="U13" s="183" t="str">
        <f>Birók!P27</f>
        <v>A Korpácsi</v>
      </c>
      <c r="Y13" s="661"/>
      <c r="Z13" s="661"/>
      <c r="AA13" s="661" t="s">
        <v>202</v>
      </c>
      <c r="AB13" s="672">
        <v>10</v>
      </c>
      <c r="AC13" s="672">
        <v>6</v>
      </c>
      <c r="AD13" s="672">
        <v>3</v>
      </c>
      <c r="AE13" s="672">
        <v>1</v>
      </c>
      <c r="AF13" s="672">
        <v>0</v>
      </c>
      <c r="AG13" s="672">
        <v>0</v>
      </c>
      <c r="AH13" s="672">
        <v>0</v>
      </c>
      <c r="AI13" s="660"/>
      <c r="AJ13" s="660"/>
      <c r="AK13" s="660"/>
    </row>
    <row r="14" spans="1:37" s="38" customFormat="1" ht="9.6" customHeight="1" x14ac:dyDescent="0.25">
      <c r="A14" s="201" t="s">
        <v>14</v>
      </c>
      <c r="B14" s="395" t="str">
        <f>IF($E14="","",VLOOKUP($E14,#REF!,14))</f>
        <v/>
      </c>
      <c r="C14" s="395" t="str">
        <f>IF($E14="","",VLOOKUP($E14,#REF!,15))</f>
        <v/>
      </c>
      <c r="D14" s="451" t="str">
        <f>IF($E14="","",VLOOKUP($E14,#REF!,5))</f>
        <v/>
      </c>
      <c r="E14" s="164"/>
      <c r="F14" s="165" t="str">
        <f>UPPER(IF($E14="","",VLOOKUP($E14,#REF!,2)))</f>
        <v/>
      </c>
      <c r="G14" s="165" t="str">
        <f>IF($E14="","",VLOOKUP($E14,#REF!,3))</f>
        <v/>
      </c>
      <c r="H14" s="165"/>
      <c r="I14" s="165" t="str">
        <f>IF($E14="","",VLOOKUP($E14,#REF!,4))</f>
        <v/>
      </c>
      <c r="J14" s="260"/>
      <c r="K14" s="166"/>
      <c r="L14" s="191"/>
      <c r="M14" s="191"/>
      <c r="N14" s="265"/>
      <c r="O14" s="180" t="s">
        <v>0</v>
      </c>
      <c r="P14" s="189"/>
      <c r="Q14" s="182" t="str">
        <f>UPPER(IF(OR(P14="a",P14="as"),O10,IF(OR(P14="b",P14="bs"),O18,)))</f>
        <v/>
      </c>
      <c r="R14" s="190"/>
      <c r="S14" s="174"/>
      <c r="U14" s="183" t="str">
        <f>Birók!P28</f>
        <v xml:space="preserve">L Gáspár </v>
      </c>
      <c r="Y14" s="661"/>
      <c r="Z14" s="661"/>
      <c r="AA14" s="661" t="s">
        <v>203</v>
      </c>
      <c r="AB14" s="672">
        <v>3</v>
      </c>
      <c r="AC14" s="672">
        <v>2</v>
      </c>
      <c r="AD14" s="672">
        <v>1</v>
      </c>
      <c r="AE14" s="672">
        <v>0</v>
      </c>
      <c r="AF14" s="672">
        <v>0</v>
      </c>
      <c r="AG14" s="672">
        <v>0</v>
      </c>
      <c r="AH14" s="672">
        <v>0</v>
      </c>
      <c r="AI14" s="660"/>
      <c r="AJ14" s="660"/>
      <c r="AK14" s="660"/>
    </row>
    <row r="15" spans="1:37" s="38" customFormat="1" ht="9.6" customHeight="1" x14ac:dyDescent="0.25">
      <c r="A15" s="162" t="s">
        <v>15</v>
      </c>
      <c r="B15" s="395" t="str">
        <f>IF($E15="","",VLOOKUP($E15,#REF!,14))</f>
        <v/>
      </c>
      <c r="C15" s="395" t="str">
        <f>IF($E15="","",VLOOKUP($E15,#REF!,15))</f>
        <v/>
      </c>
      <c r="D15" s="451" t="str">
        <f>IF($E15="","",VLOOKUP($E15,#REF!,5))</f>
        <v/>
      </c>
      <c r="E15" s="164"/>
      <c r="F15" s="165" t="str">
        <f>UPPER(IF($E15="","",VLOOKUP($E15,#REF!,2)))</f>
        <v/>
      </c>
      <c r="G15" s="165" t="str">
        <f>IF($E15="","",VLOOKUP($E15,#REF!,3))</f>
        <v/>
      </c>
      <c r="H15" s="165"/>
      <c r="I15" s="165" t="str">
        <f>IF($E15="","",VLOOKUP($E15,#REF!,4))</f>
        <v/>
      </c>
      <c r="J15" s="258"/>
      <c r="K15" s="182" t="str">
        <f>UPPER(IF(OR(J16="a",J16="as"),F15,IF(OR(J16="b",J16="bs"),F16,)))</f>
        <v/>
      </c>
      <c r="L15" s="190"/>
      <c r="M15" s="191"/>
      <c r="N15" s="191"/>
      <c r="O15" s="191"/>
      <c r="P15" s="193"/>
      <c r="Q15" s="166"/>
      <c r="R15" s="193"/>
      <c r="S15" s="174"/>
      <c r="U15" s="183" t="str">
        <f>Birók!P29</f>
        <v xml:space="preserve"> </v>
      </c>
      <c r="Y15" s="661"/>
      <c r="Z15" s="661"/>
      <c r="AA15" s="661"/>
      <c r="AB15" s="661"/>
      <c r="AC15" s="661"/>
      <c r="AD15" s="661"/>
      <c r="AE15" s="661"/>
      <c r="AF15" s="661"/>
      <c r="AG15" s="661"/>
      <c r="AH15" s="661"/>
      <c r="AI15" s="660"/>
      <c r="AJ15" s="660"/>
      <c r="AK15" s="660"/>
    </row>
    <row r="16" spans="1:37" s="38" customFormat="1" ht="9.6" customHeight="1" thickBot="1" x14ac:dyDescent="0.3">
      <c r="A16" s="259" t="s">
        <v>16</v>
      </c>
      <c r="B16" s="395" t="str">
        <f>IF($E16="","",VLOOKUP($E16,#REF!,14))</f>
        <v/>
      </c>
      <c r="C16" s="395" t="str">
        <f>IF($E16="","",VLOOKUP($E16,#REF!,15))</f>
        <v/>
      </c>
      <c r="D16" s="451" t="str">
        <f>IF($E16="","",VLOOKUP($E16,#REF!,5))</f>
        <v/>
      </c>
      <c r="E16" s="164"/>
      <c r="F16" s="492" t="str">
        <f>UPPER(IF($E16="","",VLOOKUP($E16,#REF!,2)))</f>
        <v/>
      </c>
      <c r="G16" s="492" t="str">
        <f>IF($E16="","",VLOOKUP($E16,#REF!,3))</f>
        <v/>
      </c>
      <c r="H16" s="492"/>
      <c r="I16" s="492" t="str">
        <f>IF($E16="","",VLOOKUP($E16,#REF!,4))</f>
        <v/>
      </c>
      <c r="J16" s="260"/>
      <c r="K16" s="166"/>
      <c r="L16" s="181"/>
      <c r="M16" s="182" t="str">
        <f>UPPER(IF(OR(L16="a",L16="as"),K15,IF(OR(L16="b",L16="bs"),K17,)))</f>
        <v/>
      </c>
      <c r="N16" s="190"/>
      <c r="O16" s="191"/>
      <c r="P16" s="193"/>
      <c r="Q16" s="191"/>
      <c r="R16" s="193"/>
      <c r="S16" s="174"/>
      <c r="U16" s="198" t="str">
        <f>Birók!P30</f>
        <v>Egyik sem</v>
      </c>
      <c r="Y16" s="661"/>
      <c r="Z16" s="661"/>
      <c r="AA16" s="661" t="s">
        <v>164</v>
      </c>
      <c r="AB16" s="672">
        <v>150</v>
      </c>
      <c r="AC16" s="672">
        <v>120</v>
      </c>
      <c r="AD16" s="672">
        <v>90</v>
      </c>
      <c r="AE16" s="672">
        <v>60</v>
      </c>
      <c r="AF16" s="672">
        <v>40</v>
      </c>
      <c r="AG16" s="672">
        <v>25</v>
      </c>
      <c r="AH16" s="672">
        <v>15</v>
      </c>
      <c r="AI16" s="660"/>
      <c r="AJ16" s="660"/>
      <c r="AK16" s="660"/>
    </row>
    <row r="17" spans="1:37" s="38" customFormat="1" ht="9.6" customHeight="1" x14ac:dyDescent="0.25">
      <c r="A17" s="176" t="s">
        <v>17</v>
      </c>
      <c r="B17" s="395" t="str">
        <f>IF($E17="","",VLOOKUP($E17,#REF!,14))</f>
        <v/>
      </c>
      <c r="C17" s="395" t="str">
        <f>IF($E17="","",VLOOKUP($E17,#REF!,15))</f>
        <v/>
      </c>
      <c r="D17" s="451" t="str">
        <f>IF($E17="","",VLOOKUP($E17,#REF!,5))</f>
        <v/>
      </c>
      <c r="E17" s="164"/>
      <c r="F17" s="492" t="str">
        <f>UPPER(IF($E17="","",VLOOKUP($E17,#REF!,2)))</f>
        <v/>
      </c>
      <c r="G17" s="492" t="str">
        <f>IF($E17="","",VLOOKUP($E17,#REF!,3))</f>
        <v/>
      </c>
      <c r="H17" s="492"/>
      <c r="I17" s="492" t="str">
        <f>IF($E17="","",VLOOKUP($E17,#REF!,4))</f>
        <v/>
      </c>
      <c r="J17" s="258"/>
      <c r="K17" s="182" t="str">
        <f>UPPER(IF(OR(J18="a",J18="as"),F17,IF(OR(J18="b",J18="bs"),F18,)))</f>
        <v/>
      </c>
      <c r="L17" s="261"/>
      <c r="M17" s="166"/>
      <c r="N17" s="193"/>
      <c r="O17" s="191"/>
      <c r="P17" s="193"/>
      <c r="Q17" s="191"/>
      <c r="R17" s="193"/>
      <c r="S17" s="174"/>
      <c r="Y17" s="661"/>
      <c r="Z17" s="661"/>
      <c r="AA17" s="661" t="s">
        <v>194</v>
      </c>
      <c r="AB17" s="672">
        <v>120</v>
      </c>
      <c r="AC17" s="672">
        <v>90</v>
      </c>
      <c r="AD17" s="672">
        <v>60</v>
      </c>
      <c r="AE17" s="672">
        <v>40</v>
      </c>
      <c r="AF17" s="672">
        <v>25</v>
      </c>
      <c r="AG17" s="672">
        <v>15</v>
      </c>
      <c r="AH17" s="672">
        <v>8</v>
      </c>
      <c r="AI17" s="660"/>
      <c r="AJ17" s="660"/>
      <c r="AK17" s="660"/>
    </row>
    <row r="18" spans="1:37" s="38" customFormat="1" ht="9.6" customHeight="1" x14ac:dyDescent="0.25">
      <c r="A18" s="176" t="s">
        <v>18</v>
      </c>
      <c r="B18" s="395" t="str">
        <f>IF($E18="","",VLOOKUP($E18,#REF!,14))</f>
        <v/>
      </c>
      <c r="C18" s="395" t="str">
        <f>IF($E18="","",VLOOKUP($E18,#REF!,15))</f>
        <v/>
      </c>
      <c r="D18" s="451" t="str">
        <f>IF($E18="","",VLOOKUP($E18,#REF!,5))</f>
        <v/>
      </c>
      <c r="E18" s="164"/>
      <c r="F18" s="492" t="str">
        <f>UPPER(IF($E18="","",VLOOKUP($E18,#REF!,2)))</f>
        <v/>
      </c>
      <c r="G18" s="492" t="str">
        <f>IF($E18="","",VLOOKUP($E18,#REF!,3))</f>
        <v/>
      </c>
      <c r="H18" s="492"/>
      <c r="I18" s="492" t="str">
        <f>IF($E18="","",VLOOKUP($E18,#REF!,4))</f>
        <v/>
      </c>
      <c r="J18" s="260"/>
      <c r="K18" s="166"/>
      <c r="L18" s="191"/>
      <c r="M18" s="180" t="s">
        <v>0</v>
      </c>
      <c r="N18" s="189"/>
      <c r="O18" s="182" t="str">
        <f>UPPER(IF(OR(N18="a",N18="as"),M16,IF(OR(N18="b",N18="bs"),M20,)))</f>
        <v/>
      </c>
      <c r="P18" s="199"/>
      <c r="Q18" s="191"/>
      <c r="R18" s="193"/>
      <c r="S18" s="174"/>
      <c r="Y18" s="661"/>
      <c r="Z18" s="661"/>
      <c r="AA18" s="661" t="s">
        <v>195</v>
      </c>
      <c r="AB18" s="672">
        <v>90</v>
      </c>
      <c r="AC18" s="672">
        <v>60</v>
      </c>
      <c r="AD18" s="672">
        <v>40</v>
      </c>
      <c r="AE18" s="672">
        <v>25</v>
      </c>
      <c r="AF18" s="672">
        <v>15</v>
      </c>
      <c r="AG18" s="672">
        <v>8</v>
      </c>
      <c r="AH18" s="672">
        <v>4</v>
      </c>
      <c r="AI18" s="660"/>
      <c r="AJ18" s="660"/>
      <c r="AK18" s="660"/>
    </row>
    <row r="19" spans="1:37" s="38" customFormat="1" ht="9.6" customHeight="1" x14ac:dyDescent="0.25">
      <c r="A19" s="176" t="s">
        <v>19</v>
      </c>
      <c r="B19" s="395" t="str">
        <f>IF($E19="","",VLOOKUP($E19,#REF!,14))</f>
        <v/>
      </c>
      <c r="C19" s="395" t="str">
        <f>IF($E19="","",VLOOKUP($E19,#REF!,15))</f>
        <v/>
      </c>
      <c r="D19" s="451" t="str">
        <f>IF($E19="","",VLOOKUP($E19,#REF!,5))</f>
        <v/>
      </c>
      <c r="E19" s="164"/>
      <c r="F19" s="492" t="str">
        <f>UPPER(IF($E19="","",VLOOKUP($E19,#REF!,2)))</f>
        <v/>
      </c>
      <c r="G19" s="492" t="str">
        <f>IF($E19="","",VLOOKUP($E19,#REF!,3))</f>
        <v/>
      </c>
      <c r="H19" s="492"/>
      <c r="I19" s="492" t="str">
        <f>IF($E19="","",VLOOKUP($E19,#REF!,4))</f>
        <v/>
      </c>
      <c r="J19" s="258"/>
      <c r="K19" s="182" t="str">
        <f>UPPER(IF(OR(J20="a",J20="as"),F19,IF(OR(J20="b",J20="bs"),F20,)))</f>
        <v/>
      </c>
      <c r="L19" s="190"/>
      <c r="M19" s="262"/>
      <c r="N19" s="263"/>
      <c r="O19" s="166"/>
      <c r="P19" s="191"/>
      <c r="Q19" s="191"/>
      <c r="R19" s="193"/>
      <c r="S19" s="174"/>
      <c r="Y19" s="661"/>
      <c r="Z19" s="661"/>
      <c r="AA19" s="661" t="s">
        <v>196</v>
      </c>
      <c r="AB19" s="672">
        <v>60</v>
      </c>
      <c r="AC19" s="672">
        <v>40</v>
      </c>
      <c r="AD19" s="672">
        <v>25</v>
      </c>
      <c r="AE19" s="672">
        <v>15</v>
      </c>
      <c r="AF19" s="672">
        <v>8</v>
      </c>
      <c r="AG19" s="672">
        <v>4</v>
      </c>
      <c r="AH19" s="672">
        <v>2</v>
      </c>
      <c r="AI19" s="660"/>
      <c r="AJ19" s="660"/>
      <c r="AK19" s="660"/>
    </row>
    <row r="20" spans="1:37" s="38" customFormat="1" ht="9.6" customHeight="1" x14ac:dyDescent="0.25">
      <c r="A20" s="176" t="s">
        <v>20</v>
      </c>
      <c r="B20" s="395" t="str">
        <f>IF($E20="","",VLOOKUP($E20,#REF!,14))</f>
        <v/>
      </c>
      <c r="C20" s="395" t="str">
        <f>IF($E20="","",VLOOKUP($E20,#REF!,15))</f>
        <v/>
      </c>
      <c r="D20" s="451" t="str">
        <f>IF($E20="","",VLOOKUP($E20,#REF!,5))</f>
        <v/>
      </c>
      <c r="E20" s="164"/>
      <c r="F20" s="492" t="str">
        <f>UPPER(IF($E20="","",VLOOKUP($E20,#REF!,2)))</f>
        <v/>
      </c>
      <c r="G20" s="492" t="str">
        <f>IF($E20="","",VLOOKUP($E20,#REF!,3))</f>
        <v/>
      </c>
      <c r="H20" s="492"/>
      <c r="I20" s="492" t="str">
        <f>IF($E20="","",VLOOKUP($E20,#REF!,4))</f>
        <v/>
      </c>
      <c r="J20" s="260"/>
      <c r="K20" s="166"/>
      <c r="L20" s="181"/>
      <c r="M20" s="182" t="str">
        <f>UPPER(IF(OR(L20="a",L20="as"),K19,IF(OR(L20="b",L20="bs"),K21,)))</f>
        <v/>
      </c>
      <c r="N20" s="264"/>
      <c r="O20" s="191"/>
      <c r="P20" s="191"/>
      <c r="Q20" s="191"/>
      <c r="R20" s="193"/>
      <c r="S20" s="174"/>
      <c r="Y20" s="661"/>
      <c r="Z20" s="661"/>
      <c r="AA20" s="661" t="s">
        <v>197</v>
      </c>
      <c r="AB20" s="672">
        <v>40</v>
      </c>
      <c r="AC20" s="672">
        <v>25</v>
      </c>
      <c r="AD20" s="672">
        <v>15</v>
      </c>
      <c r="AE20" s="672">
        <v>8</v>
      </c>
      <c r="AF20" s="672">
        <v>4</v>
      </c>
      <c r="AG20" s="672">
        <v>2</v>
      </c>
      <c r="AH20" s="672">
        <v>1</v>
      </c>
      <c r="AI20" s="660"/>
      <c r="AJ20" s="660"/>
      <c r="AK20" s="660"/>
    </row>
    <row r="21" spans="1:37" s="38" customFormat="1" ht="9.6" customHeight="1" x14ac:dyDescent="0.25">
      <c r="A21" s="259" t="s">
        <v>21</v>
      </c>
      <c r="B21" s="395" t="str">
        <f>IF($E21="","",VLOOKUP($E21,#REF!,14))</f>
        <v/>
      </c>
      <c r="C21" s="395" t="str">
        <f>IF($E21="","",VLOOKUP($E21,#REF!,15))</f>
        <v/>
      </c>
      <c r="D21" s="451" t="str">
        <f>IF($E21="","",VLOOKUP($E21,#REF!,5))</f>
        <v/>
      </c>
      <c r="E21" s="164"/>
      <c r="F21" s="492" t="str">
        <f>UPPER(IF($E21="","",VLOOKUP($E21,#REF!,2)))</f>
        <v/>
      </c>
      <c r="G21" s="492" t="str">
        <f>IF($E21="","",VLOOKUP($E21,#REF!,3))</f>
        <v/>
      </c>
      <c r="H21" s="492"/>
      <c r="I21" s="492" t="str">
        <f>IF($E21="","",VLOOKUP($E21,#REF!,4))</f>
        <v/>
      </c>
      <c r="J21" s="258"/>
      <c r="K21" s="182" t="str">
        <f>UPPER(IF(OR(J22="a",J22="as"),F21,IF(OR(J22="b",J22="bs"),F22,)))</f>
        <v/>
      </c>
      <c r="L21" s="199"/>
      <c r="M21" s="166"/>
      <c r="N21" s="191"/>
      <c r="O21" s="191"/>
      <c r="P21" s="191"/>
      <c r="Q21" s="191"/>
      <c r="R21" s="193"/>
      <c r="S21" s="174"/>
      <c r="Y21" s="661"/>
      <c r="Z21" s="661"/>
      <c r="AA21" s="661" t="s">
        <v>198</v>
      </c>
      <c r="AB21" s="672">
        <v>25</v>
      </c>
      <c r="AC21" s="672">
        <v>15</v>
      </c>
      <c r="AD21" s="672">
        <v>10</v>
      </c>
      <c r="AE21" s="672">
        <v>6</v>
      </c>
      <c r="AF21" s="672">
        <v>3</v>
      </c>
      <c r="AG21" s="672">
        <v>1</v>
      </c>
      <c r="AH21" s="672">
        <v>0</v>
      </c>
      <c r="AI21" s="660"/>
      <c r="AJ21" s="660"/>
      <c r="AK21" s="660"/>
    </row>
    <row r="22" spans="1:37" s="38" customFormat="1" ht="9.6" customHeight="1" x14ac:dyDescent="0.25">
      <c r="A22" s="201" t="s">
        <v>22</v>
      </c>
      <c r="B22" s="395" t="str">
        <f>IF($E22="","",VLOOKUP($E22,#REF!,14))</f>
        <v/>
      </c>
      <c r="C22" s="395" t="str">
        <f>IF($E22="","",VLOOKUP($E22,#REF!,15))</f>
        <v/>
      </c>
      <c r="D22" s="451" t="str">
        <f>IF($E22="","",VLOOKUP($E22,#REF!,5))</f>
        <v/>
      </c>
      <c r="E22" s="164"/>
      <c r="F22" s="165" t="str">
        <f>UPPER(IF($E22="","",VLOOKUP($E22,#REF!,2)))</f>
        <v/>
      </c>
      <c r="G22" s="165" t="str">
        <f>IF($E22="","",VLOOKUP($E22,#REF!,3))</f>
        <v/>
      </c>
      <c r="H22" s="165"/>
      <c r="I22" s="165" t="str">
        <f>IF($E22="","",VLOOKUP($E22,#REF!,4))</f>
        <v/>
      </c>
      <c r="J22" s="260"/>
      <c r="K22" s="166"/>
      <c r="L22" s="191"/>
      <c r="M22" s="191"/>
      <c r="N22" s="265"/>
      <c r="O22" s="266" t="s">
        <v>135</v>
      </c>
      <c r="P22" s="255"/>
      <c r="Q22" s="182" t="str">
        <f>UPPER(IF(OR(P23="a",P23="as"),Q14,IF(OR(P23="b",P23="bs"),Q30,)))</f>
        <v/>
      </c>
      <c r="R22" s="256"/>
      <c r="S22" s="174"/>
      <c r="Y22" s="661"/>
      <c r="Z22" s="661"/>
      <c r="AA22" s="661" t="s">
        <v>199</v>
      </c>
      <c r="AB22" s="672">
        <v>15</v>
      </c>
      <c r="AC22" s="672">
        <v>10</v>
      </c>
      <c r="AD22" s="672">
        <v>6</v>
      </c>
      <c r="AE22" s="672">
        <v>3</v>
      </c>
      <c r="AF22" s="672">
        <v>1</v>
      </c>
      <c r="AG22" s="672">
        <v>0</v>
      </c>
      <c r="AH22" s="672">
        <v>0</v>
      </c>
      <c r="AI22" s="660"/>
      <c r="AJ22" s="660"/>
      <c r="AK22" s="660"/>
    </row>
    <row r="23" spans="1:37" s="38" customFormat="1" ht="9.6" customHeight="1" x14ac:dyDescent="0.25">
      <c r="A23" s="162" t="s">
        <v>23</v>
      </c>
      <c r="B23" s="395" t="str">
        <f>IF($E23="","",VLOOKUP($E23,#REF!,14))</f>
        <v/>
      </c>
      <c r="C23" s="395" t="str">
        <f>IF($E23="","",VLOOKUP($E23,#REF!,15))</f>
        <v/>
      </c>
      <c r="D23" s="451" t="str">
        <f>IF($E23="","",VLOOKUP($E23,#REF!,5))</f>
        <v/>
      </c>
      <c r="E23" s="164"/>
      <c r="F23" s="165" t="str">
        <f>UPPER(IF($E23="","",VLOOKUP($E23,#REF!,2)))</f>
        <v/>
      </c>
      <c r="G23" s="165" t="str">
        <f>IF($E23="","",VLOOKUP($E23,#REF!,3))</f>
        <v/>
      </c>
      <c r="H23" s="165"/>
      <c r="I23" s="165" t="str">
        <f>IF($E23="","",VLOOKUP($E23,#REF!,4))</f>
        <v/>
      </c>
      <c r="J23" s="258"/>
      <c r="K23" s="182" t="str">
        <f>UPPER(IF(OR(J24="a",J24="as"),F23,IF(OR(J24="b",J24="bs"),F24,)))</f>
        <v/>
      </c>
      <c r="L23" s="190"/>
      <c r="M23" s="191"/>
      <c r="N23" s="191"/>
      <c r="O23" s="180" t="s">
        <v>0</v>
      </c>
      <c r="P23" s="257"/>
      <c r="Q23" s="166"/>
      <c r="R23" s="251"/>
      <c r="S23" s="174"/>
      <c r="Y23" s="661"/>
      <c r="Z23" s="661"/>
      <c r="AA23" s="661" t="s">
        <v>200</v>
      </c>
      <c r="AB23" s="672">
        <v>10</v>
      </c>
      <c r="AC23" s="672">
        <v>6</v>
      </c>
      <c r="AD23" s="672">
        <v>3</v>
      </c>
      <c r="AE23" s="672">
        <v>1</v>
      </c>
      <c r="AF23" s="672">
        <v>0</v>
      </c>
      <c r="AG23" s="672">
        <v>0</v>
      </c>
      <c r="AH23" s="672">
        <v>0</v>
      </c>
      <c r="AI23" s="660"/>
      <c r="AJ23" s="660"/>
      <c r="AK23" s="660"/>
    </row>
    <row r="24" spans="1:37" s="38" customFormat="1" ht="9.6" customHeight="1" x14ac:dyDescent="0.25">
      <c r="A24" s="259" t="s">
        <v>24</v>
      </c>
      <c r="B24" s="395" t="str">
        <f>IF($E24="","",VLOOKUP($E24,#REF!,14))</f>
        <v/>
      </c>
      <c r="C24" s="395" t="str">
        <f>IF($E24="","",VLOOKUP($E24,#REF!,15))</f>
        <v/>
      </c>
      <c r="D24" s="451" t="str">
        <f>IF($E24="","",VLOOKUP($E24,#REF!,5))</f>
        <v/>
      </c>
      <c r="E24" s="164"/>
      <c r="F24" s="492" t="str">
        <f>UPPER(IF($E24="","",VLOOKUP($E24,#REF!,2)))</f>
        <v/>
      </c>
      <c r="G24" s="492" t="str">
        <f>IF($E24="","",VLOOKUP($E24,#REF!,3))</f>
        <v/>
      </c>
      <c r="H24" s="492"/>
      <c r="I24" s="492" t="str">
        <f>IF($E24="","",VLOOKUP($E24,#REF!,4))</f>
        <v/>
      </c>
      <c r="J24" s="260"/>
      <c r="K24" s="166"/>
      <c r="L24" s="181"/>
      <c r="M24" s="182" t="str">
        <f>UPPER(IF(OR(L24="a",L24="as"),K23,IF(OR(L24="b",L24="bs"),K25,)))</f>
        <v/>
      </c>
      <c r="N24" s="190"/>
      <c r="O24" s="191"/>
      <c r="P24" s="191"/>
      <c r="Q24" s="191"/>
      <c r="R24" s="193"/>
      <c r="S24" s="174"/>
      <c r="Y24" s="661"/>
      <c r="Z24" s="661"/>
      <c r="AA24" s="661" t="s">
        <v>201</v>
      </c>
      <c r="AB24" s="672">
        <v>6</v>
      </c>
      <c r="AC24" s="672">
        <v>3</v>
      </c>
      <c r="AD24" s="672">
        <v>1</v>
      </c>
      <c r="AE24" s="672">
        <v>0</v>
      </c>
      <c r="AF24" s="672">
        <v>0</v>
      </c>
      <c r="AG24" s="672">
        <v>0</v>
      </c>
      <c r="AH24" s="672">
        <v>0</v>
      </c>
      <c r="AI24" s="660"/>
      <c r="AJ24" s="660"/>
      <c r="AK24" s="660"/>
    </row>
    <row r="25" spans="1:37" s="38" customFormat="1" ht="9.6" customHeight="1" x14ac:dyDescent="0.25">
      <c r="A25" s="176" t="s">
        <v>25</v>
      </c>
      <c r="B25" s="395" t="str">
        <f>IF($E25="","",VLOOKUP($E25,#REF!,14))</f>
        <v/>
      </c>
      <c r="C25" s="395" t="str">
        <f>IF($E25="","",VLOOKUP($E25,#REF!,15))</f>
        <v/>
      </c>
      <c r="D25" s="451" t="str">
        <f>IF($E25="","",VLOOKUP($E25,#REF!,5))</f>
        <v/>
      </c>
      <c r="E25" s="164"/>
      <c r="F25" s="492" t="str">
        <f>UPPER(IF($E25="","",VLOOKUP($E25,#REF!,2)))</f>
        <v/>
      </c>
      <c r="G25" s="492" t="str">
        <f>IF($E25="","",VLOOKUP($E25,#REF!,3))</f>
        <v/>
      </c>
      <c r="H25" s="492"/>
      <c r="I25" s="492" t="str">
        <f>IF($E25="","",VLOOKUP($E25,#REF!,4))</f>
        <v/>
      </c>
      <c r="J25" s="258"/>
      <c r="K25" s="182" t="str">
        <f>UPPER(IF(OR(J26="a",J26="as"),F25,IF(OR(J26="b",J26="bs"),F26,)))</f>
        <v/>
      </c>
      <c r="L25" s="261"/>
      <c r="M25" s="166"/>
      <c r="N25" s="193"/>
      <c r="O25" s="191"/>
      <c r="P25" s="191"/>
      <c r="Q25" s="824" t="str">
        <f>IF(Y3="","",CONCATENATE(AC1," pont"))</f>
        <v/>
      </c>
      <c r="R25" s="825"/>
      <c r="S25" s="174"/>
      <c r="Y25" s="661"/>
      <c r="Z25" s="661"/>
      <c r="AA25" s="661" t="s">
        <v>206</v>
      </c>
      <c r="AB25" s="672">
        <v>3</v>
      </c>
      <c r="AC25" s="672">
        <v>2</v>
      </c>
      <c r="AD25" s="672">
        <v>1</v>
      </c>
      <c r="AE25" s="672">
        <v>0</v>
      </c>
      <c r="AF25" s="672">
        <v>0</v>
      </c>
      <c r="AG25" s="672">
        <v>0</v>
      </c>
      <c r="AH25" s="672">
        <v>0</v>
      </c>
      <c r="AI25" s="660"/>
      <c r="AJ25" s="660"/>
      <c r="AK25" s="660"/>
    </row>
    <row r="26" spans="1:37" s="38" customFormat="1" ht="9.6" customHeight="1" x14ac:dyDescent="0.25">
      <c r="A26" s="176" t="s">
        <v>26</v>
      </c>
      <c r="B26" s="395" t="str">
        <f>IF($E26="","",VLOOKUP($E26,#REF!,14))</f>
        <v/>
      </c>
      <c r="C26" s="395" t="str">
        <f>IF($E26="","",VLOOKUP($E26,#REF!,15))</f>
        <v/>
      </c>
      <c r="D26" s="451" t="str">
        <f>IF($E26="","",VLOOKUP($E26,#REF!,5))</f>
        <v/>
      </c>
      <c r="E26" s="164"/>
      <c r="F26" s="492" t="str">
        <f>UPPER(IF($E26="","",VLOOKUP($E26,#REF!,2)))</f>
        <v/>
      </c>
      <c r="G26" s="492" t="str">
        <f>IF($E26="","",VLOOKUP($E26,#REF!,3))</f>
        <v/>
      </c>
      <c r="H26" s="492"/>
      <c r="I26" s="492" t="str">
        <f>IF($E26="","",VLOOKUP($E26,#REF!,4))</f>
        <v/>
      </c>
      <c r="J26" s="260"/>
      <c r="K26" s="166"/>
      <c r="L26" s="191"/>
      <c r="M26" s="180" t="s">
        <v>0</v>
      </c>
      <c r="N26" s="189"/>
      <c r="O26" s="182" t="str">
        <f>UPPER(IF(OR(N26="a",N26="as"),M24,IF(OR(N26="b",N26="bs"),M28,)))</f>
        <v/>
      </c>
      <c r="P26" s="190"/>
      <c r="Q26" s="191"/>
      <c r="R26" s="193"/>
      <c r="S26" s="174"/>
      <c r="Y26" s="660"/>
      <c r="Z26" s="660"/>
      <c r="AA26" s="660"/>
      <c r="AB26" s="660"/>
      <c r="AC26" s="660"/>
      <c r="AD26" s="660"/>
      <c r="AE26" s="660"/>
      <c r="AF26" s="660"/>
      <c r="AG26" s="660"/>
      <c r="AH26" s="660"/>
      <c r="AI26" s="660"/>
      <c r="AJ26" s="660"/>
      <c r="AK26" s="660"/>
    </row>
    <row r="27" spans="1:37" s="38" customFormat="1" ht="9.6" customHeight="1" x14ac:dyDescent="0.25">
      <c r="A27" s="176" t="s">
        <v>27</v>
      </c>
      <c r="B27" s="395" t="str">
        <f>IF($E27="","",VLOOKUP($E27,#REF!,14))</f>
        <v/>
      </c>
      <c r="C27" s="395" t="str">
        <f>IF($E27="","",VLOOKUP($E27,#REF!,15))</f>
        <v/>
      </c>
      <c r="D27" s="451" t="str">
        <f>IF($E27="","",VLOOKUP($E27,#REF!,5))</f>
        <v/>
      </c>
      <c r="E27" s="164"/>
      <c r="F27" s="492" t="str">
        <f>UPPER(IF($E27="","",VLOOKUP($E27,#REF!,2)))</f>
        <v/>
      </c>
      <c r="G27" s="492" t="str">
        <f>IF($E27="","",VLOOKUP($E27,#REF!,3))</f>
        <v/>
      </c>
      <c r="H27" s="492"/>
      <c r="I27" s="492" t="str">
        <f>IF($E27="","",VLOOKUP($E27,#REF!,4))</f>
        <v/>
      </c>
      <c r="J27" s="258"/>
      <c r="K27" s="182" t="str">
        <f>UPPER(IF(OR(J28="a",J28="as"),F27,IF(OR(J28="b",J28="bs"),F28,)))</f>
        <v/>
      </c>
      <c r="L27" s="190"/>
      <c r="M27" s="262"/>
      <c r="N27" s="263"/>
      <c r="O27" s="166"/>
      <c r="P27" s="193"/>
      <c r="Q27" s="191"/>
      <c r="R27" s="193"/>
      <c r="S27" s="174"/>
      <c r="Y27" s="660"/>
      <c r="Z27" s="660"/>
      <c r="AA27" s="660"/>
      <c r="AB27" s="660"/>
      <c r="AC27" s="660"/>
      <c r="AD27" s="660"/>
      <c r="AE27" s="660"/>
      <c r="AF27" s="660"/>
      <c r="AG27" s="660"/>
      <c r="AH27" s="660"/>
      <c r="AI27" s="660"/>
      <c r="AJ27" s="660"/>
      <c r="AK27" s="660"/>
    </row>
    <row r="28" spans="1:37" s="38" customFormat="1" ht="9.6" customHeight="1" x14ac:dyDescent="0.25">
      <c r="A28" s="176" t="s">
        <v>28</v>
      </c>
      <c r="B28" s="395" t="str">
        <f>IF($E28="","",VLOOKUP($E28,#REF!,14))</f>
        <v/>
      </c>
      <c r="C28" s="395" t="str">
        <f>IF($E28="","",VLOOKUP($E28,#REF!,15))</f>
        <v/>
      </c>
      <c r="D28" s="451" t="str">
        <f>IF($E28="","",VLOOKUP($E28,#REF!,5))</f>
        <v/>
      </c>
      <c r="E28" s="164"/>
      <c r="F28" s="492" t="str">
        <f>UPPER(IF($E28="","",VLOOKUP($E28,#REF!,2)))</f>
        <v/>
      </c>
      <c r="G28" s="492" t="str">
        <f>IF($E28="","",VLOOKUP($E28,#REF!,3))</f>
        <v/>
      </c>
      <c r="H28" s="492"/>
      <c r="I28" s="492" t="str">
        <f>IF($E28="","",VLOOKUP($E28,#REF!,4))</f>
        <v/>
      </c>
      <c r="J28" s="260"/>
      <c r="K28" s="166"/>
      <c r="L28" s="181"/>
      <c r="M28" s="182" t="str">
        <f>UPPER(IF(OR(L28="a",L28="as"),K27,IF(OR(L28="b",L28="bs"),K29,)))</f>
        <v/>
      </c>
      <c r="N28" s="264"/>
      <c r="O28" s="191"/>
      <c r="P28" s="193"/>
      <c r="Q28" s="191"/>
      <c r="R28" s="193"/>
      <c r="S28" s="174"/>
      <c r="AI28" s="679"/>
      <c r="AJ28" s="679"/>
      <c r="AK28" s="679"/>
    </row>
    <row r="29" spans="1:37" s="38" customFormat="1" ht="9.6" customHeight="1" x14ac:dyDescent="0.25">
      <c r="A29" s="259" t="s">
        <v>29</v>
      </c>
      <c r="B29" s="395" t="str">
        <f>IF($E29="","",VLOOKUP($E29,#REF!,14))</f>
        <v/>
      </c>
      <c r="C29" s="395" t="str">
        <f>IF($E29="","",VLOOKUP($E29,#REF!,15))</f>
        <v/>
      </c>
      <c r="D29" s="451" t="str">
        <f>IF($E29="","",VLOOKUP($E29,#REF!,5))</f>
        <v/>
      </c>
      <c r="E29" s="164"/>
      <c r="F29" s="492" t="str">
        <f>UPPER(IF($E29="","",VLOOKUP($E29,#REF!,2)))</f>
        <v/>
      </c>
      <c r="G29" s="492" t="str">
        <f>IF($E29="","",VLOOKUP($E29,#REF!,3))</f>
        <v/>
      </c>
      <c r="H29" s="492"/>
      <c r="I29" s="492" t="str">
        <f>IF($E29="","",VLOOKUP($E29,#REF!,4))</f>
        <v/>
      </c>
      <c r="J29" s="258"/>
      <c r="K29" s="182" t="str">
        <f>UPPER(IF(OR(J30="a",J30="as"),F29,IF(OR(J30="b",J30="bs"),F30,)))</f>
        <v/>
      </c>
      <c r="L29" s="199"/>
      <c r="M29" s="166"/>
      <c r="N29" s="191"/>
      <c r="O29" s="191"/>
      <c r="P29" s="193"/>
      <c r="Q29" s="191"/>
      <c r="R29" s="193"/>
      <c r="S29" s="174"/>
      <c r="AI29" s="679"/>
      <c r="AJ29" s="679"/>
      <c r="AK29" s="679"/>
    </row>
    <row r="30" spans="1:37" s="38" customFormat="1" ht="9.6" customHeight="1" x14ac:dyDescent="0.25">
      <c r="A30" s="201" t="s">
        <v>30</v>
      </c>
      <c r="B30" s="395" t="str">
        <f>IF($E30="","",VLOOKUP($E30,#REF!,14))</f>
        <v/>
      </c>
      <c r="C30" s="395" t="str">
        <f>IF($E30="","",VLOOKUP($E30,#REF!,15))</f>
        <v/>
      </c>
      <c r="D30" s="451" t="str">
        <f>IF($E30="","",VLOOKUP($E30,#REF!,5))</f>
        <v/>
      </c>
      <c r="E30" s="164"/>
      <c r="F30" s="165" t="str">
        <f>UPPER(IF($E30="","",VLOOKUP($E30,#REF!,2)))</f>
        <v/>
      </c>
      <c r="G30" s="165" t="str">
        <f>IF($E30="","",VLOOKUP($E30,#REF!,3))</f>
        <v/>
      </c>
      <c r="H30" s="165"/>
      <c r="I30" s="165" t="str">
        <f>IF($E30="","",VLOOKUP($E30,#REF!,4))</f>
        <v/>
      </c>
      <c r="J30" s="260"/>
      <c r="K30" s="166"/>
      <c r="L30" s="191"/>
      <c r="M30" s="191"/>
      <c r="N30" s="265"/>
      <c r="O30" s="180" t="s">
        <v>0</v>
      </c>
      <c r="P30" s="189"/>
      <c r="Q30" s="182" t="str">
        <f>UPPER(IF(OR(P30="a",P30="as"),O26,IF(OR(P30="b",P30="bs"),O34,)))</f>
        <v/>
      </c>
      <c r="R30" s="199"/>
      <c r="S30" s="174"/>
      <c r="AI30" s="679"/>
      <c r="AJ30" s="679"/>
      <c r="AK30" s="679"/>
    </row>
    <row r="31" spans="1:37" s="38" customFormat="1" ht="9.6" customHeight="1" x14ac:dyDescent="0.25">
      <c r="A31" s="162" t="s">
        <v>31</v>
      </c>
      <c r="B31" s="395" t="str">
        <f>IF($E31="","",VLOOKUP($E31,#REF!,14))</f>
        <v/>
      </c>
      <c r="C31" s="395" t="str">
        <f>IF($E31="","",VLOOKUP($E31,#REF!,15))</f>
        <v/>
      </c>
      <c r="D31" s="451" t="str">
        <f>IF($E31="","",VLOOKUP($E31,#REF!,5))</f>
        <v/>
      </c>
      <c r="E31" s="164"/>
      <c r="F31" s="165" t="str">
        <f>UPPER(IF($E31="","",VLOOKUP($E31,#REF!,2)))</f>
        <v/>
      </c>
      <c r="G31" s="165" t="str">
        <f>IF($E31="","",VLOOKUP($E31,#REF!,3))</f>
        <v/>
      </c>
      <c r="H31" s="165"/>
      <c r="I31" s="165" t="str">
        <f>IF($E31="","",VLOOKUP($E31,#REF!,4))</f>
        <v/>
      </c>
      <c r="J31" s="258"/>
      <c r="K31" s="182" t="str">
        <f>UPPER(IF(OR(J32="a",J32="as"),F31,IF(OR(J32="b",J32="bs"),F32,)))</f>
        <v/>
      </c>
      <c r="L31" s="190"/>
      <c r="M31" s="191"/>
      <c r="N31" s="191"/>
      <c r="O31" s="191"/>
      <c r="P31" s="193"/>
      <c r="Q31" s="166"/>
      <c r="R31" s="191"/>
      <c r="S31" s="174"/>
      <c r="AI31" s="679"/>
      <c r="AJ31" s="679"/>
      <c r="AK31" s="679"/>
    </row>
    <row r="32" spans="1:37" s="38" customFormat="1" ht="9.6" customHeight="1" x14ac:dyDescent="0.25">
      <c r="A32" s="259" t="s">
        <v>32</v>
      </c>
      <c r="B32" s="395" t="str">
        <f>IF($E32="","",VLOOKUP($E32,#REF!,14))</f>
        <v/>
      </c>
      <c r="C32" s="395" t="str">
        <f>IF($E32="","",VLOOKUP($E32,#REF!,15))</f>
        <v/>
      </c>
      <c r="D32" s="451" t="str">
        <f>IF($E32="","",VLOOKUP($E32,#REF!,5))</f>
        <v/>
      </c>
      <c r="E32" s="164"/>
      <c r="F32" s="492" t="str">
        <f>UPPER(IF($E32="","",VLOOKUP($E32,#REF!,2)))</f>
        <v/>
      </c>
      <c r="G32" s="492" t="str">
        <f>IF($E32="","",VLOOKUP($E32,#REF!,3))</f>
        <v/>
      </c>
      <c r="H32" s="492"/>
      <c r="I32" s="492" t="str">
        <f>IF($E32="","",VLOOKUP($E32,#REF!,4))</f>
        <v/>
      </c>
      <c r="J32" s="260"/>
      <c r="K32" s="166"/>
      <c r="L32" s="181"/>
      <c r="M32" s="182" t="str">
        <f>UPPER(IF(OR(L32="a",L32="as"),K31,IF(OR(L32="b",L32="bs"),K33,)))</f>
        <v/>
      </c>
      <c r="N32" s="190"/>
      <c r="O32" s="191"/>
      <c r="P32" s="193"/>
      <c r="Q32" s="191"/>
      <c r="R32" s="191"/>
      <c r="S32" s="174"/>
    </row>
    <row r="33" spans="1:19" s="38" customFormat="1" ht="9.6" customHeight="1" x14ac:dyDescent="0.25">
      <c r="A33" s="176" t="s">
        <v>33</v>
      </c>
      <c r="B33" s="395" t="str">
        <f>IF($E33="","",VLOOKUP($E33,#REF!,14))</f>
        <v/>
      </c>
      <c r="C33" s="395" t="str">
        <f>IF($E33="","",VLOOKUP($E33,#REF!,15))</f>
        <v/>
      </c>
      <c r="D33" s="451" t="str">
        <f>IF($E33="","",VLOOKUP($E33,#REF!,5))</f>
        <v/>
      </c>
      <c r="E33" s="164"/>
      <c r="F33" s="492" t="str">
        <f>UPPER(IF($E33="","",VLOOKUP($E33,#REF!,2)))</f>
        <v/>
      </c>
      <c r="G33" s="492" t="str">
        <f>IF($E33="","",VLOOKUP($E33,#REF!,3))</f>
        <v/>
      </c>
      <c r="H33" s="492"/>
      <c r="I33" s="492" t="str">
        <f>IF($E33="","",VLOOKUP($E33,#REF!,4))</f>
        <v/>
      </c>
      <c r="J33" s="258"/>
      <c r="K33" s="182" t="str">
        <f>UPPER(IF(OR(J34="a",J34="as"),F33,IF(OR(J34="b",J34="bs"),F34,)))</f>
        <v/>
      </c>
      <c r="L33" s="261"/>
      <c r="M33" s="166"/>
      <c r="N33" s="193"/>
      <c r="O33" s="191"/>
      <c r="P33" s="193"/>
      <c r="Q33" s="191"/>
      <c r="R33" s="191"/>
      <c r="S33" s="174"/>
    </row>
    <row r="34" spans="1:19" s="38" customFormat="1" ht="9.6" customHeight="1" x14ac:dyDescent="0.25">
      <c r="A34" s="176" t="s">
        <v>34</v>
      </c>
      <c r="B34" s="395" t="str">
        <f>IF($E34="","",VLOOKUP($E34,#REF!,14))</f>
        <v/>
      </c>
      <c r="C34" s="395" t="str">
        <f>IF($E34="","",VLOOKUP($E34,#REF!,15))</f>
        <v/>
      </c>
      <c r="D34" s="451" t="str">
        <f>IF($E34="","",VLOOKUP($E34,#REF!,5))</f>
        <v/>
      </c>
      <c r="E34" s="164"/>
      <c r="F34" s="492" t="str">
        <f>UPPER(IF($E34="","",VLOOKUP($E34,#REF!,2)))</f>
        <v/>
      </c>
      <c r="G34" s="492" t="str">
        <f>IF($E34="","",VLOOKUP($E34,#REF!,3))</f>
        <v/>
      </c>
      <c r="H34" s="492"/>
      <c r="I34" s="492" t="str">
        <f>IF($E34="","",VLOOKUP($E34,#REF!,4))</f>
        <v/>
      </c>
      <c r="J34" s="260"/>
      <c r="K34" s="166"/>
      <c r="L34" s="191"/>
      <c r="M34" s="180" t="s">
        <v>0</v>
      </c>
      <c r="N34" s="189"/>
      <c r="O34" s="182" t="str">
        <f>UPPER(IF(OR(N34="a",N34="as"),M32,IF(OR(N34="b",N34="bs"),M36,)))</f>
        <v/>
      </c>
      <c r="P34" s="199"/>
      <c r="Q34" s="191"/>
      <c r="R34" s="191"/>
      <c r="S34" s="174"/>
    </row>
    <row r="35" spans="1:19" s="38" customFormat="1" ht="9.6" customHeight="1" x14ac:dyDescent="0.25">
      <c r="A35" s="176" t="s">
        <v>35</v>
      </c>
      <c r="B35" s="395" t="str">
        <f>IF($E35="","",VLOOKUP($E35,#REF!,14))</f>
        <v/>
      </c>
      <c r="C35" s="395" t="str">
        <f>IF($E35="","",VLOOKUP($E35,#REF!,15))</f>
        <v/>
      </c>
      <c r="D35" s="451" t="str">
        <f>IF($E35="","",VLOOKUP($E35,#REF!,5))</f>
        <v/>
      </c>
      <c r="E35" s="164"/>
      <c r="F35" s="492" t="str">
        <f>UPPER(IF($E35="","",VLOOKUP($E35,#REF!,2)))</f>
        <v/>
      </c>
      <c r="G35" s="492" t="str">
        <f>IF($E35="","",VLOOKUP($E35,#REF!,3))</f>
        <v/>
      </c>
      <c r="H35" s="492"/>
      <c r="I35" s="492" t="str">
        <f>IF($E35="","",VLOOKUP($E35,#REF!,4))</f>
        <v/>
      </c>
      <c r="J35" s="258"/>
      <c r="K35" s="182" t="str">
        <f>UPPER(IF(OR(J36="a",J36="as"),F35,IF(OR(J36="b",J36="bs"),F36,)))</f>
        <v/>
      </c>
      <c r="L35" s="190"/>
      <c r="M35" s="262"/>
      <c r="N35" s="263"/>
      <c r="O35" s="166"/>
      <c r="P35" s="191"/>
      <c r="Q35" s="191"/>
      <c r="R35" s="191"/>
      <c r="S35" s="174"/>
    </row>
    <row r="36" spans="1:19" s="38" customFormat="1" ht="9.6" customHeight="1" x14ac:dyDescent="0.25">
      <c r="A36" s="176" t="s">
        <v>36</v>
      </c>
      <c r="B36" s="395" t="str">
        <f>IF($E36="","",VLOOKUP($E36,#REF!,14))</f>
        <v/>
      </c>
      <c r="C36" s="395" t="str">
        <f>IF($E36="","",VLOOKUP($E36,#REF!,15))</f>
        <v/>
      </c>
      <c r="D36" s="451" t="str">
        <f>IF($E36="","",VLOOKUP($E36,#REF!,5))</f>
        <v/>
      </c>
      <c r="E36" s="164"/>
      <c r="F36" s="492" t="str">
        <f>UPPER(IF($E36="","",VLOOKUP($E36,#REF!,2)))</f>
        <v/>
      </c>
      <c r="G36" s="492" t="str">
        <f>IF($E36="","",VLOOKUP($E36,#REF!,3))</f>
        <v/>
      </c>
      <c r="H36" s="492"/>
      <c r="I36" s="492" t="str">
        <f>IF($E36="","",VLOOKUP($E36,#REF!,4))</f>
        <v/>
      </c>
      <c r="J36" s="260"/>
      <c r="K36" s="166"/>
      <c r="L36" s="181"/>
      <c r="M36" s="182" t="str">
        <f>UPPER(IF(OR(L36="a",L36="as"),K35,IF(OR(L36="b",L36="bs"),K37,)))</f>
        <v/>
      </c>
      <c r="N36" s="264"/>
      <c r="O36" s="267" t="s">
        <v>129</v>
      </c>
      <c r="P36" s="268"/>
      <c r="Q36" s="267" t="s">
        <v>128</v>
      </c>
      <c r="R36" s="268"/>
      <c r="S36" s="174"/>
    </row>
    <row r="37" spans="1:19" s="38" customFormat="1" ht="9.6" customHeight="1" x14ac:dyDescent="0.25">
      <c r="A37" s="259" t="s">
        <v>37</v>
      </c>
      <c r="B37" s="395" t="str">
        <f>IF($E37="","",VLOOKUP($E37,#REF!,14))</f>
        <v/>
      </c>
      <c r="C37" s="395" t="str">
        <f>IF($E37="","",VLOOKUP($E37,#REF!,15))</f>
        <v/>
      </c>
      <c r="D37" s="451" t="str">
        <f>IF($E37="","",VLOOKUP($E37,#REF!,5))</f>
        <v/>
      </c>
      <c r="E37" s="164"/>
      <c r="F37" s="492" t="str">
        <f>UPPER(IF($E37="","",VLOOKUP($E37,#REF!,2)))</f>
        <v/>
      </c>
      <c r="G37" s="492" t="str">
        <f>IF($E37="","",VLOOKUP($E37,#REF!,3))</f>
        <v/>
      </c>
      <c r="H37" s="492"/>
      <c r="I37" s="492" t="str">
        <f>IF($E37="","",VLOOKUP($E37,#REF!,4))</f>
        <v/>
      </c>
      <c r="J37" s="258"/>
      <c r="K37" s="182" t="str">
        <f>UPPER(IF(OR(J38="a",J38="as"),F37,IF(OR(J38="b",J38="bs"),F38,)))</f>
        <v/>
      </c>
      <c r="L37" s="199"/>
      <c r="M37" s="166"/>
      <c r="N37" s="191"/>
      <c r="O37" s="269" t="str">
        <f>UPPER(IF(OR(P23="a",P23="as"),Q14,IF(OR(P23="b",P23="bs"),Q30,)))</f>
        <v/>
      </c>
      <c r="P37" s="270"/>
      <c r="Q37" s="267"/>
      <c r="R37" s="268"/>
      <c r="S37" s="174"/>
    </row>
    <row r="38" spans="1:19" s="38" customFormat="1" ht="9.6" customHeight="1" x14ac:dyDescent="0.25">
      <c r="A38" s="201" t="s">
        <v>38</v>
      </c>
      <c r="B38" s="395" t="str">
        <f>IF($E38="","",VLOOKUP($E38,#REF!,14))</f>
        <v/>
      </c>
      <c r="C38" s="395" t="str">
        <f>IF($E38="","",VLOOKUP($E38,#REF!,15))</f>
        <v/>
      </c>
      <c r="D38" s="451" t="str">
        <f>IF($E38="","",VLOOKUP($E38,#REF!,5))</f>
        <v/>
      </c>
      <c r="E38" s="164"/>
      <c r="F38" s="165" t="str">
        <f>UPPER(IF($E38="","",VLOOKUP($E38,#REF!,2)))</f>
        <v/>
      </c>
      <c r="G38" s="165" t="str">
        <f>IF($E38="","",VLOOKUP($E38,#REF!,3))</f>
        <v/>
      </c>
      <c r="H38" s="165"/>
      <c r="I38" s="165" t="str">
        <f>IF($E38="","",VLOOKUP($E38,#REF!,4))</f>
        <v/>
      </c>
      <c r="J38" s="260"/>
      <c r="K38" s="166"/>
      <c r="L38" s="191"/>
      <c r="M38" s="191"/>
      <c r="N38" s="271"/>
      <c r="O38" s="272" t="s">
        <v>0</v>
      </c>
      <c r="P38" s="273"/>
      <c r="Q38" s="269" t="str">
        <f>UPPER(IF(OR(P38="a",P38="as"),O37,IF(OR(P38="b",P38="bs"),O39,)))</f>
        <v/>
      </c>
      <c r="R38" s="270"/>
      <c r="S38" s="174"/>
    </row>
    <row r="39" spans="1:19" s="38" customFormat="1" ht="9.6" customHeight="1" x14ac:dyDescent="0.25">
      <c r="A39" s="162" t="s">
        <v>39</v>
      </c>
      <c r="B39" s="395" t="str">
        <f>IF($E39="","",VLOOKUP($E39,#REF!,14))</f>
        <v/>
      </c>
      <c r="C39" s="395" t="str">
        <f>IF($E39="","",VLOOKUP($E39,#REF!,15))</f>
        <v/>
      </c>
      <c r="D39" s="451" t="str">
        <f>IF($E39="","",VLOOKUP($E39,#REF!,5))</f>
        <v/>
      </c>
      <c r="E39" s="164"/>
      <c r="F39" s="165" t="str">
        <f>UPPER(IF($E39="","",VLOOKUP($E39,#REF!,2)))</f>
        <v/>
      </c>
      <c r="G39" s="165" t="str">
        <f>IF($E39="","",VLOOKUP($E39,#REF!,3))</f>
        <v/>
      </c>
      <c r="H39" s="165"/>
      <c r="I39" s="165" t="str">
        <f>IF($E39="","",VLOOKUP($E39,#REF!,4))</f>
        <v/>
      </c>
      <c r="J39" s="258"/>
      <c r="K39" s="182" t="str">
        <f>UPPER(IF(OR(J40="a",J40="as"),F39,IF(OR(J40="b",J40="bs"),F40,)))</f>
        <v/>
      </c>
      <c r="L39" s="190"/>
      <c r="M39" s="191"/>
      <c r="N39" s="254"/>
      <c r="O39" s="269" t="str">
        <f>UPPER(IF(OR(P55="a",P55="as"),Q46,IF(OR(P55="b",P55="bs"),Q62,)))</f>
        <v/>
      </c>
      <c r="P39" s="274"/>
      <c r="Q39" s="268"/>
      <c r="R39" s="268"/>
      <c r="S39" s="174"/>
    </row>
    <row r="40" spans="1:19" s="38" customFormat="1" ht="9.6" customHeight="1" x14ac:dyDescent="0.25">
      <c r="A40" s="259" t="s">
        <v>40</v>
      </c>
      <c r="B40" s="395" t="str">
        <f>IF($E40="","",VLOOKUP($E40,#REF!,14))</f>
        <v/>
      </c>
      <c r="C40" s="395" t="str">
        <f>IF($E40="","",VLOOKUP($E40,#REF!,15))</f>
        <v/>
      </c>
      <c r="D40" s="451" t="str">
        <f>IF($E40="","",VLOOKUP($E40,#REF!,5))</f>
        <v/>
      </c>
      <c r="E40" s="164"/>
      <c r="F40" s="492" t="str">
        <f>UPPER(IF($E40="","",VLOOKUP($E40,#REF!,2)))</f>
        <v/>
      </c>
      <c r="G40" s="492" t="str">
        <f>IF($E40="","",VLOOKUP($E40,#REF!,3))</f>
        <v/>
      </c>
      <c r="H40" s="492"/>
      <c r="I40" s="492" t="str">
        <f>IF($E40="","",VLOOKUP($E40,#REF!,4))</f>
        <v/>
      </c>
      <c r="J40" s="260"/>
      <c r="K40" s="166"/>
      <c r="L40" s="181"/>
      <c r="M40" s="182" t="str">
        <f>UPPER(IF(OR(L40="a",L40="as"),K39,IF(OR(L40="b",L40="bs"),K41,)))</f>
        <v/>
      </c>
      <c r="N40" s="190"/>
      <c r="O40" s="268"/>
      <c r="P40" s="268"/>
      <c r="Q40" s="268"/>
      <c r="R40" s="268"/>
      <c r="S40" s="174"/>
    </row>
    <row r="41" spans="1:19" s="38" customFormat="1" ht="9.6" customHeight="1" x14ac:dyDescent="0.25">
      <c r="A41" s="176" t="s">
        <v>41</v>
      </c>
      <c r="B41" s="395" t="str">
        <f>IF($E41="","",VLOOKUP($E41,#REF!,14))</f>
        <v/>
      </c>
      <c r="C41" s="395" t="str">
        <f>IF($E41="","",VLOOKUP($E41,#REF!,15))</f>
        <v/>
      </c>
      <c r="D41" s="451" t="str">
        <f>IF($E41="","",VLOOKUP($E41,#REF!,5))</f>
        <v/>
      </c>
      <c r="E41" s="164"/>
      <c r="F41" s="492" t="str">
        <f>UPPER(IF($E41="","",VLOOKUP($E41,#REF!,2)))</f>
        <v/>
      </c>
      <c r="G41" s="492" t="str">
        <f>IF($E41="","",VLOOKUP($E41,#REF!,3))</f>
        <v/>
      </c>
      <c r="H41" s="492"/>
      <c r="I41" s="492" t="str">
        <f>IF($E41="","",VLOOKUP($E41,#REF!,4))</f>
        <v/>
      </c>
      <c r="J41" s="258"/>
      <c r="K41" s="182" t="str">
        <f>UPPER(IF(OR(J42="a",J42="as"),F41,IF(OR(J42="b",J42="bs"),F42,)))</f>
        <v/>
      </c>
      <c r="L41" s="261"/>
      <c r="M41" s="166"/>
      <c r="N41" s="193"/>
      <c r="O41" s="268"/>
      <c r="P41" s="268"/>
      <c r="Q41" s="824" t="str">
        <f>IF(Y3="","",CONCATENATE(AB1," pont"))</f>
        <v/>
      </c>
      <c r="R41" s="824"/>
      <c r="S41" s="174"/>
    </row>
    <row r="42" spans="1:19" s="38" customFormat="1" ht="9.6" customHeight="1" x14ac:dyDescent="0.25">
      <c r="A42" s="176" t="s">
        <v>42</v>
      </c>
      <c r="B42" s="395" t="str">
        <f>IF($E42="","",VLOOKUP($E42,#REF!,14))</f>
        <v/>
      </c>
      <c r="C42" s="395" t="str">
        <f>IF($E42="","",VLOOKUP($E42,#REF!,15))</f>
        <v/>
      </c>
      <c r="D42" s="451" t="str">
        <f>IF($E42="","",VLOOKUP($E42,#REF!,5))</f>
        <v/>
      </c>
      <c r="E42" s="164"/>
      <c r="F42" s="492" t="str">
        <f>UPPER(IF($E42="","",VLOOKUP($E42,#REF!,2)))</f>
        <v/>
      </c>
      <c r="G42" s="492" t="str">
        <f>IF($E42="","",VLOOKUP($E42,#REF!,3))</f>
        <v/>
      </c>
      <c r="H42" s="492"/>
      <c r="I42" s="492" t="str">
        <f>IF($E42="","",VLOOKUP($E42,#REF!,4))</f>
        <v/>
      </c>
      <c r="J42" s="260"/>
      <c r="K42" s="166"/>
      <c r="L42" s="191"/>
      <c r="M42" s="180" t="s">
        <v>0</v>
      </c>
      <c r="N42" s="189"/>
      <c r="O42" s="182" t="str">
        <f>UPPER(IF(OR(N42="a",N42="as"),M40,IF(OR(N42="b",N42="bs"),M44,)))</f>
        <v/>
      </c>
      <c r="P42" s="190"/>
      <c r="Q42" s="191"/>
      <c r="R42" s="191"/>
      <c r="S42" s="174"/>
    </row>
    <row r="43" spans="1:19" s="38" customFormat="1" ht="9.6" customHeight="1" x14ac:dyDescent="0.25">
      <c r="A43" s="176" t="s">
        <v>43</v>
      </c>
      <c r="B43" s="395" t="str">
        <f>IF($E43="","",VLOOKUP($E43,#REF!,14))</f>
        <v/>
      </c>
      <c r="C43" s="395" t="str">
        <f>IF($E43="","",VLOOKUP($E43,#REF!,15))</f>
        <v/>
      </c>
      <c r="D43" s="451" t="str">
        <f>IF($E43="","",VLOOKUP($E43,#REF!,5))</f>
        <v/>
      </c>
      <c r="E43" s="164"/>
      <c r="F43" s="492" t="str">
        <f>UPPER(IF($E43="","",VLOOKUP($E43,#REF!,2)))</f>
        <v/>
      </c>
      <c r="G43" s="492" t="str">
        <f>IF($E43="","",VLOOKUP($E43,#REF!,3))</f>
        <v/>
      </c>
      <c r="H43" s="492"/>
      <c r="I43" s="492" t="str">
        <f>IF($E43="","",VLOOKUP($E43,#REF!,4))</f>
        <v/>
      </c>
      <c r="J43" s="258"/>
      <c r="K43" s="182" t="str">
        <f>UPPER(IF(OR(J44="a",J44="as"),F43,IF(OR(J44="b",J44="bs"),F44,)))</f>
        <v/>
      </c>
      <c r="L43" s="190"/>
      <c r="M43" s="262"/>
      <c r="N43" s="263"/>
      <c r="O43" s="166"/>
      <c r="P43" s="193"/>
      <c r="Q43" s="191"/>
      <c r="R43" s="191"/>
      <c r="S43" s="174"/>
    </row>
    <row r="44" spans="1:19" s="38" customFormat="1" ht="9.6" customHeight="1" x14ac:dyDescent="0.25">
      <c r="A44" s="176" t="s">
        <v>44</v>
      </c>
      <c r="B44" s="395" t="str">
        <f>IF($E44="","",VLOOKUP($E44,#REF!,14))</f>
        <v/>
      </c>
      <c r="C44" s="395" t="str">
        <f>IF($E44="","",VLOOKUP($E44,#REF!,15))</f>
        <v/>
      </c>
      <c r="D44" s="451" t="str">
        <f>IF($E44="","",VLOOKUP($E44,#REF!,5))</f>
        <v/>
      </c>
      <c r="E44" s="164"/>
      <c r="F44" s="492" t="str">
        <f>UPPER(IF($E44="","",VLOOKUP($E44,#REF!,2)))</f>
        <v/>
      </c>
      <c r="G44" s="492" t="str">
        <f>IF($E44="","",VLOOKUP($E44,#REF!,3))</f>
        <v/>
      </c>
      <c r="H44" s="492"/>
      <c r="I44" s="492" t="str">
        <f>IF($E44="","",VLOOKUP($E44,#REF!,4))</f>
        <v/>
      </c>
      <c r="J44" s="260"/>
      <c r="K44" s="166"/>
      <c r="L44" s="181"/>
      <c r="M44" s="182" t="str">
        <f>UPPER(IF(OR(L44="a",L44="as"),K43,IF(OR(L44="b",L44="bs"),K45,)))</f>
        <v/>
      </c>
      <c r="N44" s="264"/>
      <c r="O44" s="191"/>
      <c r="P44" s="193"/>
      <c r="Q44" s="191"/>
      <c r="R44" s="191"/>
      <c r="S44" s="174"/>
    </row>
    <row r="45" spans="1:19" s="38" customFormat="1" ht="9.6" customHeight="1" x14ac:dyDescent="0.25">
      <c r="A45" s="259" t="s">
        <v>45</v>
      </c>
      <c r="B45" s="395" t="str">
        <f>IF($E45="","",VLOOKUP($E45,#REF!,14))</f>
        <v/>
      </c>
      <c r="C45" s="395" t="str">
        <f>IF($E45="","",VLOOKUP($E45,#REF!,15))</f>
        <v/>
      </c>
      <c r="D45" s="451" t="str">
        <f>IF($E45="","",VLOOKUP($E45,#REF!,5))</f>
        <v/>
      </c>
      <c r="E45" s="164"/>
      <c r="F45" s="492" t="str">
        <f>UPPER(IF($E45="","",VLOOKUP($E45,#REF!,2)))</f>
        <v/>
      </c>
      <c r="G45" s="492" t="str">
        <f>IF($E45="","",VLOOKUP($E45,#REF!,3))</f>
        <v/>
      </c>
      <c r="H45" s="492"/>
      <c r="I45" s="492" t="str">
        <f>IF($E45="","",VLOOKUP($E45,#REF!,4))</f>
        <v/>
      </c>
      <c r="J45" s="258"/>
      <c r="K45" s="182" t="str">
        <f>UPPER(IF(OR(J46="a",J46="as"),F45,IF(OR(J46="b",J46="bs"),F46,)))</f>
        <v/>
      </c>
      <c r="L45" s="199"/>
      <c r="M45" s="166"/>
      <c r="N45" s="191"/>
      <c r="O45" s="191"/>
      <c r="P45" s="193"/>
      <c r="Q45" s="191"/>
      <c r="R45" s="191"/>
      <c r="S45" s="174"/>
    </row>
    <row r="46" spans="1:19" s="38" customFormat="1" ht="9.6" customHeight="1" x14ac:dyDescent="0.25">
      <c r="A46" s="201" t="s">
        <v>46</v>
      </c>
      <c r="B46" s="395" t="str">
        <f>IF($E46="","",VLOOKUP($E46,#REF!,14))</f>
        <v/>
      </c>
      <c r="C46" s="395" t="str">
        <f>IF($E46="","",VLOOKUP($E46,#REF!,15))</f>
        <v/>
      </c>
      <c r="D46" s="451" t="str">
        <f>IF($E46="","",VLOOKUP($E46,#REF!,5))</f>
        <v/>
      </c>
      <c r="E46" s="164"/>
      <c r="F46" s="165" t="str">
        <f>UPPER(IF($E46="","",VLOOKUP($E46,#REF!,2)))</f>
        <v/>
      </c>
      <c r="G46" s="165" t="str">
        <f>IF($E46="","",VLOOKUP($E46,#REF!,3))</f>
        <v/>
      </c>
      <c r="H46" s="165"/>
      <c r="I46" s="165" t="str">
        <f>IF($E46="","",VLOOKUP($E46,#REF!,4))</f>
        <v/>
      </c>
      <c r="J46" s="260"/>
      <c r="K46" s="166"/>
      <c r="L46" s="191"/>
      <c r="M46" s="191"/>
      <c r="N46" s="265"/>
      <c r="O46" s="180" t="s">
        <v>0</v>
      </c>
      <c r="P46" s="189"/>
      <c r="Q46" s="182" t="str">
        <f>UPPER(IF(OR(P46="a",P46="as"),O42,IF(OR(P46="b",P46="bs"),O50,)))</f>
        <v/>
      </c>
      <c r="R46" s="190"/>
      <c r="S46" s="174"/>
    </row>
    <row r="47" spans="1:19" s="38" customFormat="1" ht="9.6" customHeight="1" x14ac:dyDescent="0.25">
      <c r="A47" s="162" t="s">
        <v>47</v>
      </c>
      <c r="B47" s="395" t="str">
        <f>IF($E47="","",VLOOKUP($E47,#REF!,14))</f>
        <v/>
      </c>
      <c r="C47" s="395" t="str">
        <f>IF($E47="","",VLOOKUP($E47,#REF!,15))</f>
        <v/>
      </c>
      <c r="D47" s="451" t="str">
        <f>IF($E47="","",VLOOKUP($E47,#REF!,5))</f>
        <v/>
      </c>
      <c r="E47" s="164"/>
      <c r="F47" s="165" t="str">
        <f>UPPER(IF($E47="","",VLOOKUP($E47,#REF!,2)))</f>
        <v/>
      </c>
      <c r="G47" s="165" t="str">
        <f>IF($E47="","",VLOOKUP($E47,#REF!,3))</f>
        <v/>
      </c>
      <c r="H47" s="165"/>
      <c r="I47" s="165" t="str">
        <f>IF($E47="","",VLOOKUP($E47,#REF!,4))</f>
        <v/>
      </c>
      <c r="J47" s="258"/>
      <c r="K47" s="182" t="str">
        <f>UPPER(IF(OR(J48="a",J48="as"),F47,IF(OR(J48="b",J48="bs"),F48,)))</f>
        <v/>
      </c>
      <c r="L47" s="190"/>
      <c r="M47" s="191"/>
      <c r="N47" s="191"/>
      <c r="O47" s="191"/>
      <c r="P47" s="193"/>
      <c r="Q47" s="166"/>
      <c r="R47" s="193"/>
      <c r="S47" s="174"/>
    </row>
    <row r="48" spans="1:19" s="38" customFormat="1" ht="9.6" customHeight="1" x14ac:dyDescent="0.25">
      <c r="A48" s="259" t="s">
        <v>48</v>
      </c>
      <c r="B48" s="395" t="str">
        <f>IF($E48="","",VLOOKUP($E48,#REF!,14))</f>
        <v/>
      </c>
      <c r="C48" s="395" t="str">
        <f>IF($E48="","",VLOOKUP($E48,#REF!,15))</f>
        <v/>
      </c>
      <c r="D48" s="451" t="str">
        <f>IF($E48="","",VLOOKUP($E48,#REF!,5))</f>
        <v/>
      </c>
      <c r="E48" s="164"/>
      <c r="F48" s="492" t="str">
        <f>UPPER(IF($E48="","",VLOOKUP($E48,#REF!,2)))</f>
        <v/>
      </c>
      <c r="G48" s="492" t="str">
        <f>IF($E48="","",VLOOKUP($E48,#REF!,3))</f>
        <v/>
      </c>
      <c r="H48" s="492"/>
      <c r="I48" s="492" t="str">
        <f>IF($E48="","",VLOOKUP($E48,#REF!,4))</f>
        <v/>
      </c>
      <c r="J48" s="260"/>
      <c r="K48" s="166"/>
      <c r="L48" s="181"/>
      <c r="M48" s="182" t="str">
        <f>UPPER(IF(OR(L48="a",L48="as"),K47,IF(OR(L48="b",L48="bs"),K49,)))</f>
        <v/>
      </c>
      <c r="N48" s="190"/>
      <c r="O48" s="191"/>
      <c r="P48" s="193"/>
      <c r="Q48" s="191"/>
      <c r="R48" s="193"/>
      <c r="S48" s="174"/>
    </row>
    <row r="49" spans="1:19" s="38" customFormat="1" ht="9.6" customHeight="1" x14ac:dyDescent="0.25">
      <c r="A49" s="176" t="s">
        <v>49</v>
      </c>
      <c r="B49" s="395" t="str">
        <f>IF($E49="","",VLOOKUP($E49,#REF!,14))</f>
        <v/>
      </c>
      <c r="C49" s="395" t="str">
        <f>IF($E49="","",VLOOKUP($E49,#REF!,15))</f>
        <v/>
      </c>
      <c r="D49" s="451" t="str">
        <f>IF($E49="","",VLOOKUP($E49,#REF!,5))</f>
        <v/>
      </c>
      <c r="E49" s="164"/>
      <c r="F49" s="492" t="str">
        <f>UPPER(IF($E49="","",VLOOKUP($E49,#REF!,2)))</f>
        <v/>
      </c>
      <c r="G49" s="492" t="str">
        <f>IF($E49="","",VLOOKUP($E49,#REF!,3))</f>
        <v/>
      </c>
      <c r="H49" s="492"/>
      <c r="I49" s="492" t="str">
        <f>IF($E49="","",VLOOKUP($E49,#REF!,4))</f>
        <v/>
      </c>
      <c r="J49" s="258"/>
      <c r="K49" s="182" t="str">
        <f>UPPER(IF(OR(J50="a",J50="as"),F49,IF(OR(J50="b",J50="bs"),F50,)))</f>
        <v/>
      </c>
      <c r="L49" s="261"/>
      <c r="M49" s="166"/>
      <c r="N49" s="193"/>
      <c r="O49" s="191"/>
      <c r="P49" s="193"/>
      <c r="Q49" s="191"/>
      <c r="R49" s="193"/>
      <c r="S49" s="174"/>
    </row>
    <row r="50" spans="1:19" s="38" customFormat="1" ht="9.6" customHeight="1" x14ac:dyDescent="0.25">
      <c r="A50" s="176" t="s">
        <v>50</v>
      </c>
      <c r="B50" s="395" t="str">
        <f>IF($E50="","",VLOOKUP($E50,#REF!,14))</f>
        <v/>
      </c>
      <c r="C50" s="395" t="str">
        <f>IF($E50="","",VLOOKUP($E50,#REF!,15))</f>
        <v/>
      </c>
      <c r="D50" s="451" t="str">
        <f>IF($E50="","",VLOOKUP($E50,#REF!,5))</f>
        <v/>
      </c>
      <c r="E50" s="164"/>
      <c r="F50" s="492" t="str">
        <f>UPPER(IF($E50="","",VLOOKUP($E50,#REF!,2)))</f>
        <v/>
      </c>
      <c r="G50" s="492" t="str">
        <f>IF($E50="","",VLOOKUP($E50,#REF!,3))</f>
        <v/>
      </c>
      <c r="H50" s="492"/>
      <c r="I50" s="492" t="str">
        <f>IF($E50="","",VLOOKUP($E50,#REF!,4))</f>
        <v/>
      </c>
      <c r="J50" s="260"/>
      <c r="K50" s="166"/>
      <c r="L50" s="191"/>
      <c r="M50" s="180" t="s">
        <v>0</v>
      </c>
      <c r="N50" s="189"/>
      <c r="O50" s="182" t="str">
        <f>UPPER(IF(OR(N50="a",N50="as"),M48,IF(OR(N50="b",N50="bs"),M52,)))</f>
        <v/>
      </c>
      <c r="P50" s="199"/>
      <c r="Q50" s="191"/>
      <c r="R50" s="193"/>
      <c r="S50" s="174"/>
    </row>
    <row r="51" spans="1:19" s="38" customFormat="1" ht="9.6" customHeight="1" x14ac:dyDescent="0.25">
      <c r="A51" s="176" t="s">
        <v>51</v>
      </c>
      <c r="B51" s="395" t="str">
        <f>IF($E51="","",VLOOKUP($E51,#REF!,14))</f>
        <v/>
      </c>
      <c r="C51" s="395" t="str">
        <f>IF($E51="","",VLOOKUP($E51,#REF!,15))</f>
        <v/>
      </c>
      <c r="D51" s="451" t="str">
        <f>IF($E51="","",VLOOKUP($E51,#REF!,5))</f>
        <v/>
      </c>
      <c r="E51" s="164"/>
      <c r="F51" s="492" t="str">
        <f>UPPER(IF($E51="","",VLOOKUP($E51,#REF!,2)))</f>
        <v/>
      </c>
      <c r="G51" s="492" t="str">
        <f>IF($E51="","",VLOOKUP($E51,#REF!,3))</f>
        <v/>
      </c>
      <c r="H51" s="492"/>
      <c r="I51" s="492" t="str">
        <f>IF($E51="","",VLOOKUP($E51,#REF!,4))</f>
        <v/>
      </c>
      <c r="J51" s="258"/>
      <c r="K51" s="182" t="str">
        <f>UPPER(IF(OR(J52="a",J52="as"),F51,IF(OR(J52="b",J52="bs"),F52,)))</f>
        <v/>
      </c>
      <c r="L51" s="190"/>
      <c r="M51" s="262"/>
      <c r="N51" s="263"/>
      <c r="O51" s="166"/>
      <c r="P51" s="191"/>
      <c r="Q51" s="191"/>
      <c r="R51" s="193"/>
      <c r="S51" s="174"/>
    </row>
    <row r="52" spans="1:19" s="38" customFormat="1" ht="9.6" customHeight="1" x14ac:dyDescent="0.25">
      <c r="A52" s="176" t="s">
        <v>52</v>
      </c>
      <c r="B52" s="395" t="str">
        <f>IF($E52="","",VLOOKUP($E52,#REF!,14))</f>
        <v/>
      </c>
      <c r="C52" s="395" t="str">
        <f>IF($E52="","",VLOOKUP($E52,#REF!,15))</f>
        <v/>
      </c>
      <c r="D52" s="451" t="str">
        <f>IF($E52="","",VLOOKUP($E52,#REF!,5))</f>
        <v/>
      </c>
      <c r="E52" s="164"/>
      <c r="F52" s="492" t="str">
        <f>UPPER(IF($E52="","",VLOOKUP($E52,#REF!,2)))</f>
        <v/>
      </c>
      <c r="G52" s="492" t="str">
        <f>IF($E52="","",VLOOKUP($E52,#REF!,3))</f>
        <v/>
      </c>
      <c r="H52" s="492"/>
      <c r="I52" s="492" t="str">
        <f>IF($E52="","",VLOOKUP($E52,#REF!,4))</f>
        <v/>
      </c>
      <c r="J52" s="260"/>
      <c r="K52" s="166"/>
      <c r="L52" s="181"/>
      <c r="M52" s="182" t="str">
        <f>UPPER(IF(OR(L52="a",L52="as"),K51,IF(OR(L52="b",L52="bs"),K53,)))</f>
        <v/>
      </c>
      <c r="N52" s="264"/>
      <c r="O52" s="191"/>
      <c r="P52" s="191"/>
      <c r="Q52" s="191"/>
      <c r="R52" s="193"/>
      <c r="S52" s="174"/>
    </row>
    <row r="53" spans="1:19" s="38" customFormat="1" ht="9.6" customHeight="1" x14ac:dyDescent="0.25">
      <c r="A53" s="259" t="s">
        <v>53</v>
      </c>
      <c r="B53" s="395" t="str">
        <f>IF($E53="","",VLOOKUP($E53,#REF!,14))</f>
        <v/>
      </c>
      <c r="C53" s="395" t="str">
        <f>IF($E53="","",VLOOKUP($E53,#REF!,15))</f>
        <v/>
      </c>
      <c r="D53" s="451" t="str">
        <f>IF($E53="","",VLOOKUP($E53,#REF!,5))</f>
        <v/>
      </c>
      <c r="E53" s="164"/>
      <c r="F53" s="492" t="str">
        <f>UPPER(IF($E53="","",VLOOKUP($E53,#REF!,2)))</f>
        <v/>
      </c>
      <c r="G53" s="492" t="str">
        <f>IF($E53="","",VLOOKUP($E53,#REF!,3))</f>
        <v/>
      </c>
      <c r="H53" s="492"/>
      <c r="I53" s="492" t="str">
        <f>IF($E53="","",VLOOKUP($E53,#REF!,4))</f>
        <v/>
      </c>
      <c r="J53" s="258"/>
      <c r="K53" s="182" t="str">
        <f>UPPER(IF(OR(J54="a",J54="as"),F53,IF(OR(J54="b",J54="bs"),F54,)))</f>
        <v/>
      </c>
      <c r="L53" s="199"/>
      <c r="M53" s="166"/>
      <c r="N53" s="191"/>
      <c r="O53" s="191"/>
      <c r="P53" s="191"/>
      <c r="Q53" s="191"/>
      <c r="R53" s="193"/>
      <c r="S53" s="174"/>
    </row>
    <row r="54" spans="1:19" s="38" customFormat="1" ht="9.6" customHeight="1" x14ac:dyDescent="0.25">
      <c r="A54" s="201" t="s">
        <v>54</v>
      </c>
      <c r="B54" s="395" t="str">
        <f>IF($E54="","",VLOOKUP($E54,#REF!,14))</f>
        <v/>
      </c>
      <c r="C54" s="395" t="str">
        <f>IF($E54="","",VLOOKUP($E54,#REF!,15))</f>
        <v/>
      </c>
      <c r="D54" s="451" t="str">
        <f>IF($E54="","",VLOOKUP($E54,#REF!,5))</f>
        <v/>
      </c>
      <c r="E54" s="164"/>
      <c r="F54" s="165" t="str">
        <f>UPPER(IF($E54="","",VLOOKUP($E54,#REF!,2)))</f>
        <v/>
      </c>
      <c r="G54" s="165" t="str">
        <f>IF($E54="","",VLOOKUP($E54,#REF!,3))</f>
        <v/>
      </c>
      <c r="H54" s="165"/>
      <c r="I54" s="165" t="str">
        <f>IF($E54="","",VLOOKUP($E54,#REF!,4))</f>
        <v/>
      </c>
      <c r="J54" s="260"/>
      <c r="K54" s="166"/>
      <c r="L54" s="191"/>
      <c r="M54" s="191"/>
      <c r="N54" s="265"/>
      <c r="O54" s="266" t="s">
        <v>136</v>
      </c>
      <c r="P54" s="255"/>
      <c r="Q54" s="182" t="str">
        <f>UPPER(IF(OR(P55="a",P55="as"),Q46,IF(OR(P55="b",P55="bs"),Q62,)))</f>
        <v/>
      </c>
      <c r="R54" s="256"/>
      <c r="S54" s="174"/>
    </row>
    <row r="55" spans="1:19" s="38" customFormat="1" ht="9.6" customHeight="1" x14ac:dyDescent="0.25">
      <c r="A55" s="162" t="s">
        <v>55</v>
      </c>
      <c r="B55" s="395" t="str">
        <f>IF($E55="","",VLOOKUP($E55,#REF!,14))</f>
        <v/>
      </c>
      <c r="C55" s="395" t="str">
        <f>IF($E55="","",VLOOKUP($E55,#REF!,15))</f>
        <v/>
      </c>
      <c r="D55" s="451" t="str">
        <f>IF($E55="","",VLOOKUP($E55,#REF!,5))</f>
        <v/>
      </c>
      <c r="E55" s="164"/>
      <c r="F55" s="165" t="str">
        <f>UPPER(IF($E55="","",VLOOKUP($E55,#REF!,2)))</f>
        <v/>
      </c>
      <c r="G55" s="165" t="str">
        <f>IF($E55="","",VLOOKUP($E55,#REF!,3))</f>
        <v/>
      </c>
      <c r="H55" s="165"/>
      <c r="I55" s="165" t="str">
        <f>IF($E55="","",VLOOKUP($E55,#REF!,4))</f>
        <v/>
      </c>
      <c r="J55" s="258"/>
      <c r="K55" s="182" t="str">
        <f>UPPER(IF(OR(J56="a",J56="as"),F55,IF(OR(J56="b",J56="bs"),F56,)))</f>
        <v/>
      </c>
      <c r="L55" s="190"/>
      <c r="M55" s="191"/>
      <c r="N55" s="191"/>
      <c r="O55" s="180" t="s">
        <v>0</v>
      </c>
      <c r="P55" s="257"/>
      <c r="Q55" s="166"/>
      <c r="R55" s="251"/>
      <c r="S55" s="174"/>
    </row>
    <row r="56" spans="1:19" s="38" customFormat="1" ht="9.6" customHeight="1" x14ac:dyDescent="0.25">
      <c r="A56" s="259" t="s">
        <v>56</v>
      </c>
      <c r="B56" s="395" t="str">
        <f>IF($E56="","",VLOOKUP($E56,#REF!,14))</f>
        <v/>
      </c>
      <c r="C56" s="395" t="str">
        <f>IF($E56="","",VLOOKUP($E56,#REF!,15))</f>
        <v/>
      </c>
      <c r="D56" s="451" t="str">
        <f>IF($E56="","",VLOOKUP($E56,#REF!,5))</f>
        <v/>
      </c>
      <c r="E56" s="164"/>
      <c r="F56" s="492" t="str">
        <f>UPPER(IF($E56="","",VLOOKUP($E56,#REF!,2)))</f>
        <v/>
      </c>
      <c r="G56" s="492" t="str">
        <f>IF($E56="","",VLOOKUP($E56,#REF!,3))</f>
        <v/>
      </c>
      <c r="H56" s="492"/>
      <c r="I56" s="492" t="str">
        <f>IF($E56="","",VLOOKUP($E56,#REF!,4))</f>
        <v/>
      </c>
      <c r="J56" s="260"/>
      <c r="K56" s="166"/>
      <c r="L56" s="181"/>
      <c r="M56" s="182" t="str">
        <f>UPPER(IF(OR(L56="a",L56="as"),K55,IF(OR(L56="b",L56="bs"),K57,)))</f>
        <v/>
      </c>
      <c r="N56" s="190"/>
      <c r="O56" s="191"/>
      <c r="P56" s="191"/>
      <c r="Q56" s="191"/>
      <c r="R56" s="193"/>
      <c r="S56" s="174"/>
    </row>
    <row r="57" spans="1:19" s="38" customFormat="1" ht="9.6" customHeight="1" x14ac:dyDescent="0.25">
      <c r="A57" s="176" t="s">
        <v>57</v>
      </c>
      <c r="B57" s="395" t="str">
        <f>IF($E57="","",VLOOKUP($E57,#REF!,14))</f>
        <v/>
      </c>
      <c r="C57" s="395" t="str">
        <f>IF($E57="","",VLOOKUP($E57,#REF!,15))</f>
        <v/>
      </c>
      <c r="D57" s="451" t="str">
        <f>IF($E57="","",VLOOKUP($E57,#REF!,5))</f>
        <v/>
      </c>
      <c r="E57" s="164"/>
      <c r="F57" s="492" t="str">
        <f>UPPER(IF($E57="","",VLOOKUP($E57,#REF!,2)))</f>
        <v/>
      </c>
      <c r="G57" s="492" t="str">
        <f>IF($E57="","",VLOOKUP($E57,#REF!,3))</f>
        <v/>
      </c>
      <c r="H57" s="492"/>
      <c r="I57" s="492" t="str">
        <f>IF($E57="","",VLOOKUP($E57,#REF!,4))</f>
        <v/>
      </c>
      <c r="J57" s="258"/>
      <c r="K57" s="182" t="str">
        <f>UPPER(IF(OR(J58="a",J58="as"),F57,IF(OR(J58="b",J58="bs"),F58,)))</f>
        <v/>
      </c>
      <c r="L57" s="261"/>
      <c r="M57" s="166"/>
      <c r="N57" s="193"/>
      <c r="O57" s="191"/>
      <c r="P57" s="191"/>
      <c r="Q57" s="824" t="str">
        <f>IF(Y3="","",CONCATENATE(AC1," pont"))</f>
        <v/>
      </c>
      <c r="R57" s="825"/>
      <c r="S57" s="174"/>
    </row>
    <row r="58" spans="1:19" s="38" customFormat="1" ht="9.6" customHeight="1" x14ac:dyDescent="0.25">
      <c r="A58" s="176" t="s">
        <v>58</v>
      </c>
      <c r="B58" s="395" t="str">
        <f>IF($E58="","",VLOOKUP($E58,#REF!,14))</f>
        <v/>
      </c>
      <c r="C58" s="395" t="str">
        <f>IF($E58="","",VLOOKUP($E58,#REF!,15))</f>
        <v/>
      </c>
      <c r="D58" s="451" t="str">
        <f>IF($E58="","",VLOOKUP($E58,#REF!,5))</f>
        <v/>
      </c>
      <c r="E58" s="164"/>
      <c r="F58" s="492" t="str">
        <f>UPPER(IF($E58="","",VLOOKUP($E58,#REF!,2)))</f>
        <v/>
      </c>
      <c r="G58" s="492" t="str">
        <f>IF($E58="","",VLOOKUP($E58,#REF!,3))</f>
        <v/>
      </c>
      <c r="H58" s="492"/>
      <c r="I58" s="492" t="str">
        <f>IF($E58="","",VLOOKUP($E58,#REF!,4))</f>
        <v/>
      </c>
      <c r="J58" s="260"/>
      <c r="K58" s="166"/>
      <c r="L58" s="191"/>
      <c r="M58" s="180" t="s">
        <v>0</v>
      </c>
      <c r="N58" s="189"/>
      <c r="O58" s="182" t="str">
        <f>UPPER(IF(OR(N58="a",N58="as"),M56,IF(OR(N58="b",N58="bs"),M60,)))</f>
        <v/>
      </c>
      <c r="P58" s="190"/>
      <c r="Q58" s="191"/>
      <c r="R58" s="193"/>
      <c r="S58" s="174"/>
    </row>
    <row r="59" spans="1:19" s="38" customFormat="1" ht="9.6" customHeight="1" x14ac:dyDescent="0.25">
      <c r="A59" s="176" t="s">
        <v>59</v>
      </c>
      <c r="B59" s="395" t="str">
        <f>IF($E59="","",VLOOKUP($E59,#REF!,14))</f>
        <v/>
      </c>
      <c r="C59" s="395" t="str">
        <f>IF($E59="","",VLOOKUP($E59,#REF!,15))</f>
        <v/>
      </c>
      <c r="D59" s="451" t="str">
        <f>IF($E59="","",VLOOKUP($E59,#REF!,5))</f>
        <v/>
      </c>
      <c r="E59" s="164"/>
      <c r="F59" s="492" t="str">
        <f>UPPER(IF($E59="","",VLOOKUP($E59,#REF!,2)))</f>
        <v/>
      </c>
      <c r="G59" s="492" t="str">
        <f>IF($E59="","",VLOOKUP($E59,#REF!,3))</f>
        <v/>
      </c>
      <c r="H59" s="492"/>
      <c r="I59" s="492" t="str">
        <f>IF($E59="","",VLOOKUP($E59,#REF!,4))</f>
        <v/>
      </c>
      <c r="J59" s="258"/>
      <c r="K59" s="182" t="str">
        <f>UPPER(IF(OR(J60="a",J60="as"),F59,IF(OR(J60="b",J60="bs"),F60,)))</f>
        <v/>
      </c>
      <c r="L59" s="190"/>
      <c r="M59" s="262"/>
      <c r="N59" s="263"/>
      <c r="O59" s="166"/>
      <c r="P59" s="193"/>
      <c r="Q59" s="191"/>
      <c r="R59" s="193"/>
      <c r="S59" s="174"/>
    </row>
    <row r="60" spans="1:19" s="38" customFormat="1" ht="9.6" customHeight="1" x14ac:dyDescent="0.25">
      <c r="A60" s="176" t="s">
        <v>60</v>
      </c>
      <c r="B60" s="395" t="str">
        <f>IF($E60="","",VLOOKUP($E60,#REF!,14))</f>
        <v/>
      </c>
      <c r="C60" s="395" t="str">
        <f>IF($E60="","",VLOOKUP($E60,#REF!,15))</f>
        <v/>
      </c>
      <c r="D60" s="451" t="str">
        <f>IF($E60="","",VLOOKUP($E60,#REF!,5))</f>
        <v/>
      </c>
      <c r="E60" s="164"/>
      <c r="F60" s="492" t="str">
        <f>UPPER(IF($E60="","",VLOOKUP($E60,#REF!,2)))</f>
        <v/>
      </c>
      <c r="G60" s="492" t="str">
        <f>IF($E60="","",VLOOKUP($E60,#REF!,3))</f>
        <v/>
      </c>
      <c r="H60" s="492"/>
      <c r="I60" s="492" t="str">
        <f>IF($E60="","",VLOOKUP($E60,#REF!,4))</f>
        <v/>
      </c>
      <c r="J60" s="260"/>
      <c r="K60" s="166"/>
      <c r="L60" s="181"/>
      <c r="M60" s="182" t="str">
        <f>UPPER(IF(OR(L60="a",L60="as"),K59,IF(OR(L60="b",L60="bs"),K61,)))</f>
        <v/>
      </c>
      <c r="N60" s="264"/>
      <c r="O60" s="191"/>
      <c r="P60" s="193"/>
      <c r="Q60" s="191"/>
      <c r="R60" s="193"/>
      <c r="S60" s="174"/>
    </row>
    <row r="61" spans="1:19" s="38" customFormat="1" ht="9.6" customHeight="1" x14ac:dyDescent="0.25">
      <c r="A61" s="259" t="s">
        <v>61</v>
      </c>
      <c r="B61" s="395" t="str">
        <f>IF($E61="","",VLOOKUP($E61,#REF!,14))</f>
        <v/>
      </c>
      <c r="C61" s="395" t="str">
        <f>IF($E61="","",VLOOKUP($E61,#REF!,15))</f>
        <v/>
      </c>
      <c r="D61" s="451" t="str">
        <f>IF($E61="","",VLOOKUP($E61,#REF!,5))</f>
        <v/>
      </c>
      <c r="E61" s="164"/>
      <c r="F61" s="492" t="str">
        <f>UPPER(IF($E61="","",VLOOKUP($E61,#REF!,2)))</f>
        <v/>
      </c>
      <c r="G61" s="492" t="str">
        <f>IF($E61="","",VLOOKUP($E61,#REF!,3))</f>
        <v/>
      </c>
      <c r="H61" s="492"/>
      <c r="I61" s="492" t="str">
        <f>IF($E61="","",VLOOKUP($E61,#REF!,4))</f>
        <v/>
      </c>
      <c r="J61" s="258"/>
      <c r="K61" s="182" t="str">
        <f>UPPER(IF(OR(J62="a",J62="as"),F61,IF(OR(J62="b",J62="bs"),F62,)))</f>
        <v/>
      </c>
      <c r="L61" s="199"/>
      <c r="M61" s="166"/>
      <c r="N61" s="191"/>
      <c r="O61" s="191"/>
      <c r="P61" s="193"/>
      <c r="Q61" s="191"/>
      <c r="R61" s="193"/>
      <c r="S61" s="174"/>
    </row>
    <row r="62" spans="1:19" s="38" customFormat="1" ht="9.6" customHeight="1" x14ac:dyDescent="0.25">
      <c r="A62" s="201" t="s">
        <v>62</v>
      </c>
      <c r="B62" s="395" t="str">
        <f>IF($E62="","",VLOOKUP($E62,#REF!,14))</f>
        <v/>
      </c>
      <c r="C62" s="395" t="str">
        <f>IF($E62="","",VLOOKUP($E62,#REF!,15))</f>
        <v/>
      </c>
      <c r="D62" s="451" t="str">
        <f>IF($E62="","",VLOOKUP($E62,#REF!,5))</f>
        <v/>
      </c>
      <c r="E62" s="164"/>
      <c r="F62" s="165" t="str">
        <f>UPPER(IF($E62="","",VLOOKUP($E62,#REF!,2)))</f>
        <v/>
      </c>
      <c r="G62" s="165" t="str">
        <f>IF($E62="","",VLOOKUP($E62,#REF!,3))</f>
        <v/>
      </c>
      <c r="H62" s="165"/>
      <c r="I62" s="165" t="str">
        <f>IF($E62="","",VLOOKUP($E62,#REF!,4))</f>
        <v/>
      </c>
      <c r="J62" s="260"/>
      <c r="K62" s="166"/>
      <c r="L62" s="191"/>
      <c r="M62" s="191"/>
      <c r="N62" s="265"/>
      <c r="O62" s="180" t="s">
        <v>0</v>
      </c>
      <c r="P62" s="189"/>
      <c r="Q62" s="182" t="str">
        <f>UPPER(IF(OR(P62="a",P62="as"),O58,IF(OR(P62="b",P62="bs"),O66,)))</f>
        <v/>
      </c>
      <c r="R62" s="199"/>
      <c r="S62" s="174"/>
    </row>
    <row r="63" spans="1:19" s="38" customFormat="1" ht="9.6" customHeight="1" x14ac:dyDescent="0.25">
      <c r="A63" s="162" t="s">
        <v>63</v>
      </c>
      <c r="B63" s="395" t="str">
        <f>IF($E63="","",VLOOKUP($E63,#REF!,14))</f>
        <v/>
      </c>
      <c r="C63" s="395" t="str">
        <f>IF($E63="","",VLOOKUP($E63,#REF!,15))</f>
        <v/>
      </c>
      <c r="D63" s="451" t="str">
        <f>IF($E63="","",VLOOKUP($E63,#REF!,5))</f>
        <v/>
      </c>
      <c r="E63" s="164"/>
      <c r="F63" s="165" t="str">
        <f>UPPER(IF($E63="","",VLOOKUP($E63,#REF!,2)))</f>
        <v/>
      </c>
      <c r="G63" s="165" t="str">
        <f>IF($E63="","",VLOOKUP($E63,#REF!,3))</f>
        <v/>
      </c>
      <c r="H63" s="165"/>
      <c r="I63" s="165" t="str">
        <f>IF($E63="","",VLOOKUP($E63,#REF!,4))</f>
        <v/>
      </c>
      <c r="J63" s="258"/>
      <c r="K63" s="182" t="str">
        <f>UPPER(IF(OR(J64="a",J64="as"),F63,IF(OR(J64="b",J64="bs"),F64,)))</f>
        <v/>
      </c>
      <c r="L63" s="190"/>
      <c r="M63" s="191"/>
      <c r="N63" s="191"/>
      <c r="O63" s="191"/>
      <c r="P63" s="193"/>
      <c r="Q63" s="166"/>
      <c r="R63" s="191"/>
      <c r="S63" s="174"/>
    </row>
    <row r="64" spans="1:19" s="38" customFormat="1" ht="9.6" customHeight="1" x14ac:dyDescent="0.25">
      <c r="A64" s="259" t="s">
        <v>64</v>
      </c>
      <c r="B64" s="395" t="str">
        <f>IF($E64="","",VLOOKUP($E64,#REF!,14))</f>
        <v/>
      </c>
      <c r="C64" s="395" t="str">
        <f>IF($E64="","",VLOOKUP($E64,#REF!,15))</f>
        <v/>
      </c>
      <c r="D64" s="451" t="str">
        <f>IF($E64="","",VLOOKUP($E64,#REF!,5))</f>
        <v/>
      </c>
      <c r="E64" s="164"/>
      <c r="F64" s="492" t="str">
        <f>UPPER(IF($E64="","",VLOOKUP($E64,#REF!,2)))</f>
        <v/>
      </c>
      <c r="G64" s="492" t="str">
        <f>IF($E64="","",VLOOKUP($E64,#REF!,3))</f>
        <v/>
      </c>
      <c r="H64" s="492"/>
      <c r="I64" s="492" t="str">
        <f>IF($E64="","",VLOOKUP($E64,#REF!,4))</f>
        <v/>
      </c>
      <c r="J64" s="260"/>
      <c r="K64" s="166"/>
      <c r="L64" s="181"/>
      <c r="M64" s="182" t="str">
        <f>UPPER(IF(OR(L64="a",L64="as"),K63,IF(OR(L64="b",L64="bs"),K65,)))</f>
        <v/>
      </c>
      <c r="N64" s="190"/>
      <c r="O64" s="191"/>
      <c r="P64" s="193"/>
      <c r="Q64" s="191"/>
      <c r="R64" s="191"/>
      <c r="S64" s="174"/>
    </row>
    <row r="65" spans="1:19" s="38" customFormat="1" ht="9.6" customHeight="1" x14ac:dyDescent="0.25">
      <c r="A65" s="176" t="s">
        <v>65</v>
      </c>
      <c r="B65" s="395" t="str">
        <f>IF($E65="","",VLOOKUP($E65,#REF!,14))</f>
        <v/>
      </c>
      <c r="C65" s="395" t="str">
        <f>IF($E65="","",VLOOKUP($E65,#REF!,15))</f>
        <v/>
      </c>
      <c r="D65" s="451" t="str">
        <f>IF($E65="","",VLOOKUP($E65,#REF!,5))</f>
        <v/>
      </c>
      <c r="E65" s="164"/>
      <c r="F65" s="492" t="str">
        <f>UPPER(IF($E65="","",VLOOKUP($E65,#REF!,2)))</f>
        <v/>
      </c>
      <c r="G65" s="492" t="str">
        <f>IF($E65="","",VLOOKUP($E65,#REF!,3))</f>
        <v/>
      </c>
      <c r="H65" s="492"/>
      <c r="I65" s="492" t="str">
        <f>IF($E65="","",VLOOKUP($E65,#REF!,4))</f>
        <v/>
      </c>
      <c r="J65" s="258"/>
      <c r="K65" s="182" t="str">
        <f>UPPER(IF(OR(J66="a",J66="as"),F65,IF(OR(J66="b",J66="bs"),F66,)))</f>
        <v/>
      </c>
      <c r="L65" s="261"/>
      <c r="M65" s="166"/>
      <c r="N65" s="193"/>
      <c r="O65" s="191"/>
      <c r="P65" s="193"/>
      <c r="Q65" s="191"/>
      <c r="R65" s="191"/>
      <c r="S65" s="174"/>
    </row>
    <row r="66" spans="1:19" s="38" customFormat="1" ht="9.6" customHeight="1" x14ac:dyDescent="0.25">
      <c r="A66" s="176" t="s">
        <v>66</v>
      </c>
      <c r="B66" s="395" t="str">
        <f>IF($E66="","",VLOOKUP($E66,#REF!,14))</f>
        <v/>
      </c>
      <c r="C66" s="395" t="str">
        <f>IF($E66="","",VLOOKUP($E66,#REF!,15))</f>
        <v/>
      </c>
      <c r="D66" s="451" t="str">
        <f>IF($E66="","",VLOOKUP($E66,#REF!,5))</f>
        <v/>
      </c>
      <c r="E66" s="164"/>
      <c r="F66" s="492" t="str">
        <f>UPPER(IF($E66="","",VLOOKUP($E66,#REF!,2)))</f>
        <v/>
      </c>
      <c r="G66" s="492" t="str">
        <f>IF($E66="","",VLOOKUP($E66,#REF!,3))</f>
        <v/>
      </c>
      <c r="H66" s="492"/>
      <c r="I66" s="492" t="str">
        <f>IF($E66="","",VLOOKUP($E66,#REF!,4))</f>
        <v/>
      </c>
      <c r="J66" s="260"/>
      <c r="K66" s="166"/>
      <c r="L66" s="191"/>
      <c r="M66" s="180" t="s">
        <v>0</v>
      </c>
      <c r="N66" s="189"/>
      <c r="O66" s="182" t="str">
        <f>UPPER(IF(OR(N66="a",N66="as"),M64,IF(OR(N66="b",N66="bs"),M68,)))</f>
        <v/>
      </c>
      <c r="P66" s="199"/>
      <c r="Q66" s="191"/>
      <c r="R66" s="191"/>
      <c r="S66" s="174"/>
    </row>
    <row r="67" spans="1:19" s="38" customFormat="1" ht="9.6" customHeight="1" x14ac:dyDescent="0.25">
      <c r="A67" s="176" t="s">
        <v>67</v>
      </c>
      <c r="B67" s="395" t="str">
        <f>IF($E67="","",VLOOKUP($E67,#REF!,14))</f>
        <v/>
      </c>
      <c r="C67" s="395" t="str">
        <f>IF($E67="","",VLOOKUP($E67,#REF!,15))</f>
        <v/>
      </c>
      <c r="D67" s="451" t="str">
        <f>IF($E67="","",VLOOKUP($E67,#REF!,5))</f>
        <v/>
      </c>
      <c r="E67" s="164"/>
      <c r="F67" s="492" t="str">
        <f>UPPER(IF($E67="","",VLOOKUP($E67,#REF!,2)))</f>
        <v/>
      </c>
      <c r="G67" s="492" t="str">
        <f>IF($E67="","",VLOOKUP($E67,#REF!,3))</f>
        <v/>
      </c>
      <c r="H67" s="492"/>
      <c r="I67" s="492" t="str">
        <f>IF($E67="","",VLOOKUP($E67,#REF!,4))</f>
        <v/>
      </c>
      <c r="J67" s="258"/>
      <c r="K67" s="182" t="str">
        <f>UPPER(IF(OR(J68="a",J68="as"),F67,IF(OR(J68="b",J68="bs"),F68,)))</f>
        <v/>
      </c>
      <c r="L67" s="190"/>
      <c r="M67" s="262"/>
      <c r="N67" s="263"/>
      <c r="O67" s="166"/>
      <c r="P67" s="191"/>
      <c r="Q67" s="191"/>
      <c r="R67" s="191"/>
      <c r="S67" s="174"/>
    </row>
    <row r="68" spans="1:19" s="38" customFormat="1" ht="9.6" customHeight="1" x14ac:dyDescent="0.25">
      <c r="A68" s="176" t="s">
        <v>68</v>
      </c>
      <c r="B68" s="395" t="str">
        <f>IF($E68="","",VLOOKUP($E68,#REF!,14))</f>
        <v/>
      </c>
      <c r="C68" s="395" t="str">
        <f>IF($E68="","",VLOOKUP($E68,#REF!,15))</f>
        <v/>
      </c>
      <c r="D68" s="451" t="str">
        <f>IF($E68="","",VLOOKUP($E68,#REF!,5))</f>
        <v/>
      </c>
      <c r="E68" s="164"/>
      <c r="F68" s="492" t="str">
        <f>UPPER(IF($E68="","",VLOOKUP($E68,#REF!,2)))</f>
        <v/>
      </c>
      <c r="G68" s="492" t="str">
        <f>IF($E68="","",VLOOKUP($E68,#REF!,3))</f>
        <v/>
      </c>
      <c r="H68" s="492"/>
      <c r="I68" s="492" t="str">
        <f>IF($E68="","",VLOOKUP($E68,#REF!,4))</f>
        <v/>
      </c>
      <c r="J68" s="260"/>
      <c r="K68" s="166"/>
      <c r="L68" s="181"/>
      <c r="M68" s="182" t="str">
        <f>UPPER(IF(OR(L68="a",L68="as"),K67,IF(OR(L68="b",L68="bs"),K69,)))</f>
        <v/>
      </c>
      <c r="N68" s="264"/>
      <c r="O68" s="191"/>
      <c r="P68" s="191"/>
      <c r="Q68" s="191"/>
      <c r="R68" s="191"/>
      <c r="S68" s="174"/>
    </row>
    <row r="69" spans="1:19" s="38" customFormat="1" ht="9.6" customHeight="1" x14ac:dyDescent="0.25">
      <c r="A69" s="259" t="s">
        <v>69</v>
      </c>
      <c r="B69" s="395" t="str">
        <f>IF($E69="","",VLOOKUP($E69,#REF!,14))</f>
        <v/>
      </c>
      <c r="C69" s="395" t="str">
        <f>IF($E69="","",VLOOKUP($E69,#REF!,15))</f>
        <v/>
      </c>
      <c r="D69" s="451" t="str">
        <f>IF($E69="","",VLOOKUP($E69,#REF!,5))</f>
        <v/>
      </c>
      <c r="E69" s="164"/>
      <c r="F69" s="492" t="str">
        <f>UPPER(IF($E69="","",VLOOKUP($E69,#REF!,2)))</f>
        <v/>
      </c>
      <c r="G69" s="492" t="str">
        <f>IF($E69="","",VLOOKUP($E69,#REF!,3))</f>
        <v/>
      </c>
      <c r="H69" s="492"/>
      <c r="I69" s="492" t="str">
        <f>IF($E69="","",VLOOKUP($E69,#REF!,4))</f>
        <v/>
      </c>
      <c r="J69" s="258"/>
      <c r="K69" s="182" t="str">
        <f>UPPER(IF(OR(J70="a",J70="as"),F69,IF(OR(J70="b",J70="bs"),F70,)))</f>
        <v/>
      </c>
      <c r="L69" s="199"/>
      <c r="M69" s="166"/>
      <c r="N69" s="191"/>
      <c r="O69" s="191"/>
      <c r="P69" s="191"/>
      <c r="Q69" s="191"/>
      <c r="R69" s="191"/>
      <c r="S69" s="174"/>
    </row>
    <row r="70" spans="1:19" s="38" customFormat="1" ht="9.6" customHeight="1" x14ac:dyDescent="0.25">
      <c r="A70" s="201" t="s">
        <v>70</v>
      </c>
      <c r="B70" s="395" t="str">
        <f>IF($E70="","",VLOOKUP($E70,#REF!,14))</f>
        <v/>
      </c>
      <c r="C70" s="395" t="str">
        <f>IF($E70="","",VLOOKUP($E70,#REF!,15))</f>
        <v/>
      </c>
      <c r="D70" s="451" t="str">
        <f>IF($E70="","",VLOOKUP($E70,#REF!,5))</f>
        <v/>
      </c>
      <c r="E70" s="164"/>
      <c r="F70" s="165" t="str">
        <f>UPPER(IF($E70="","",VLOOKUP($E70,#REF!,2)))</f>
        <v/>
      </c>
      <c r="G70" s="165" t="str">
        <f>IF($E70="","",VLOOKUP($E70,#REF!,3))</f>
        <v/>
      </c>
      <c r="H70" s="165"/>
      <c r="I70" s="165" t="str">
        <f>IF($E70="","",VLOOKUP($E70,#REF!,4))</f>
        <v/>
      </c>
      <c r="J70" s="260"/>
      <c r="K70" s="166"/>
      <c r="L70" s="191"/>
      <c r="M70" s="191"/>
      <c r="N70" s="265"/>
      <c r="O70" s="191"/>
      <c r="P70" s="191"/>
      <c r="Q70" s="191"/>
      <c r="R70" s="191"/>
      <c r="S70" s="174"/>
    </row>
    <row r="71" spans="1:19" s="38" customFormat="1" ht="6" customHeight="1" x14ac:dyDescent="0.25">
      <c r="A71" s="275"/>
      <c r="B71" s="276"/>
      <c r="C71" s="276"/>
      <c r="D71" s="276"/>
      <c r="E71" s="277"/>
      <c r="F71" s="278"/>
      <c r="G71" s="278"/>
      <c r="H71" s="279"/>
      <c r="I71" s="278"/>
      <c r="J71" s="280"/>
      <c r="K71" s="191"/>
      <c r="L71" s="191"/>
      <c r="M71" s="191"/>
      <c r="N71" s="265"/>
      <c r="O71" s="191"/>
      <c r="P71" s="191"/>
      <c r="Q71" s="191"/>
      <c r="R71" s="191"/>
      <c r="S71" s="174"/>
    </row>
    <row r="72" spans="1:19" s="18" customFormat="1" ht="10.5" customHeight="1" x14ac:dyDescent="0.25">
      <c r="A72" s="214" t="s">
        <v>105</v>
      </c>
      <c r="B72" s="215"/>
      <c r="C72" s="215"/>
      <c r="D72" s="456"/>
      <c r="E72" s="281" t="s">
        <v>6</v>
      </c>
      <c r="F72" s="218" t="s">
        <v>107</v>
      </c>
      <c r="G72" s="281" t="s">
        <v>6</v>
      </c>
      <c r="H72" s="480" t="s">
        <v>107</v>
      </c>
      <c r="I72" s="282"/>
      <c r="J72" s="281" t="s">
        <v>6</v>
      </c>
      <c r="K72" s="218" t="s">
        <v>125</v>
      </c>
      <c r="L72" s="221"/>
      <c r="M72" s="218" t="s">
        <v>126</v>
      </c>
      <c r="N72" s="222"/>
      <c r="O72" s="223" t="s">
        <v>127</v>
      </c>
      <c r="P72" s="223"/>
      <c r="Q72" s="224"/>
      <c r="R72" s="225"/>
    </row>
    <row r="73" spans="1:19" s="18" customFormat="1" ht="9" customHeight="1" x14ac:dyDescent="0.25">
      <c r="A73" s="457" t="s">
        <v>106</v>
      </c>
      <c r="B73" s="458"/>
      <c r="C73" s="459"/>
      <c r="D73" s="460"/>
      <c r="E73" s="229">
        <v>1</v>
      </c>
      <c r="F73" s="283" t="e">
        <f>IF(E73&gt;$R$80,,UPPER(VLOOKUP(E73,#REF!,2)))</f>
        <v>#REF!</v>
      </c>
      <c r="G73" s="229">
        <v>9</v>
      </c>
      <c r="H73" s="92" t="e">
        <f>IF(G73&gt;$R$80,,UPPER(VLOOKUP(G73,#REF!,2)))</f>
        <v>#REF!</v>
      </c>
      <c r="I73" s="91"/>
      <c r="J73" s="231" t="s">
        <v>7</v>
      </c>
      <c r="K73" s="226"/>
      <c r="L73" s="232"/>
      <c r="M73" s="226"/>
      <c r="N73" s="233"/>
      <c r="O73" s="234" t="s">
        <v>111</v>
      </c>
      <c r="P73" s="235"/>
      <c r="Q73" s="235"/>
      <c r="R73" s="236"/>
    </row>
    <row r="74" spans="1:19" s="18" customFormat="1" ht="9" customHeight="1" x14ac:dyDescent="0.25">
      <c r="A74" s="241" t="s">
        <v>124</v>
      </c>
      <c r="B74" s="239"/>
      <c r="C74" s="453"/>
      <c r="D74" s="242"/>
      <c r="E74" s="229">
        <v>2</v>
      </c>
      <c r="F74" s="283" t="e">
        <f>IF(E74&gt;$R$80,,UPPER(VLOOKUP(E74,#REF!,2)))</f>
        <v>#REF!</v>
      </c>
      <c r="G74" s="229">
        <v>10</v>
      </c>
      <c r="H74" s="92" t="e">
        <f>IF(G74&gt;$R$80,,UPPER(VLOOKUP(G74,#REF!,2)))</f>
        <v>#REF!</v>
      </c>
      <c r="I74" s="91"/>
      <c r="J74" s="231" t="s">
        <v>8</v>
      </c>
      <c r="K74" s="226"/>
      <c r="L74" s="232"/>
      <c r="M74" s="226"/>
      <c r="N74" s="233"/>
      <c r="O74" s="237"/>
      <c r="P74" s="238"/>
      <c r="Q74" s="239"/>
      <c r="R74" s="240"/>
    </row>
    <row r="75" spans="1:19" s="18" customFormat="1" ht="9" customHeight="1" x14ac:dyDescent="0.25">
      <c r="A75" s="384"/>
      <c r="B75" s="385"/>
      <c r="C75" s="454"/>
      <c r="D75" s="386"/>
      <c r="E75" s="229">
        <v>3</v>
      </c>
      <c r="F75" s="283" t="e">
        <f>IF(E75&gt;$R$80,,UPPER(VLOOKUP(E75,#REF!,2)))</f>
        <v>#REF!</v>
      </c>
      <c r="G75" s="229">
        <v>11</v>
      </c>
      <c r="H75" s="92" t="e">
        <f>IF(G75&gt;$R$80,,UPPER(VLOOKUP(G75,#REF!,2)))</f>
        <v>#REF!</v>
      </c>
      <c r="I75" s="91"/>
      <c r="J75" s="231" t="s">
        <v>9</v>
      </c>
      <c r="K75" s="226"/>
      <c r="L75" s="232"/>
      <c r="M75" s="226"/>
      <c r="N75" s="233"/>
      <c r="O75" s="234" t="s">
        <v>112</v>
      </c>
      <c r="P75" s="235"/>
      <c r="Q75" s="235"/>
      <c r="R75" s="236"/>
    </row>
    <row r="76" spans="1:19" s="18" customFormat="1" ht="9" customHeight="1" x14ac:dyDescent="0.25">
      <c r="A76" s="243"/>
      <c r="B76" s="448"/>
      <c r="C76" s="448"/>
      <c r="D76" s="244"/>
      <c r="E76" s="229">
        <v>4</v>
      </c>
      <c r="F76" s="283" t="e">
        <f>IF(E76&gt;$R$80,,UPPER(VLOOKUP(E76,#REF!,2)))</f>
        <v>#REF!</v>
      </c>
      <c r="G76" s="229">
        <v>12</v>
      </c>
      <c r="H76" s="92" t="e">
        <f>IF(G76&gt;$R$80,,UPPER(VLOOKUP(G76,#REF!,2)))</f>
        <v>#REF!</v>
      </c>
      <c r="I76" s="91"/>
      <c r="J76" s="231" t="s">
        <v>10</v>
      </c>
      <c r="K76" s="226"/>
      <c r="L76" s="232"/>
      <c r="M76" s="226"/>
      <c r="N76" s="233"/>
      <c r="O76" s="226"/>
      <c r="P76" s="232"/>
      <c r="Q76" s="226"/>
      <c r="R76" s="233"/>
    </row>
    <row r="77" spans="1:19" s="18" customFormat="1" ht="9" customHeight="1" x14ac:dyDescent="0.25">
      <c r="A77" s="371"/>
      <c r="B77" s="387"/>
      <c r="C77" s="387"/>
      <c r="D77" s="455"/>
      <c r="E77" s="229">
        <v>5</v>
      </c>
      <c r="F77" s="283" t="e">
        <f>IF(E77&gt;$R$80,,UPPER(VLOOKUP(E77,#REF!,2)))</f>
        <v>#REF!</v>
      </c>
      <c r="G77" s="229">
        <v>13</v>
      </c>
      <c r="H77" s="92" t="e">
        <f>IF(G77&gt;$R$80,,UPPER(VLOOKUP(G77,#REF!,2)))</f>
        <v>#REF!</v>
      </c>
      <c r="I77" s="91"/>
      <c r="J77" s="231" t="s">
        <v>11</v>
      </c>
      <c r="K77" s="226"/>
      <c r="L77" s="232"/>
      <c r="M77" s="226"/>
      <c r="N77" s="233"/>
      <c r="O77" s="239"/>
      <c r="P77" s="238"/>
      <c r="Q77" s="239"/>
      <c r="R77" s="240"/>
    </row>
    <row r="78" spans="1:19" s="18" customFormat="1" ht="9" customHeight="1" x14ac:dyDescent="0.25">
      <c r="A78" s="372"/>
      <c r="B78" s="393"/>
      <c r="C78" s="448"/>
      <c r="D78" s="244"/>
      <c r="E78" s="229">
        <v>6</v>
      </c>
      <c r="F78" s="283" t="e">
        <f>IF(E78&gt;$R$80,,UPPER(VLOOKUP(E78,#REF!,2)))</f>
        <v>#REF!</v>
      </c>
      <c r="G78" s="229">
        <v>14</v>
      </c>
      <c r="H78" s="92" t="e">
        <f>IF(G78&gt;$R$80,,UPPER(VLOOKUP(G78,#REF!,2)))</f>
        <v>#REF!</v>
      </c>
      <c r="I78" s="91"/>
      <c r="J78" s="231" t="s">
        <v>12</v>
      </c>
      <c r="K78" s="226"/>
      <c r="L78" s="232"/>
      <c r="M78" s="226"/>
      <c r="N78" s="233"/>
      <c r="O78" s="234" t="s">
        <v>92</v>
      </c>
      <c r="P78" s="235"/>
      <c r="Q78" s="235"/>
      <c r="R78" s="236"/>
    </row>
    <row r="79" spans="1:19" s="18" customFormat="1" ht="9" customHeight="1" x14ac:dyDescent="0.25">
      <c r="A79" s="372"/>
      <c r="B79" s="393"/>
      <c r="C79" s="449"/>
      <c r="D79" s="382"/>
      <c r="E79" s="229">
        <v>7</v>
      </c>
      <c r="F79" s="283" t="e">
        <f>IF(E79&gt;$R$80,,UPPER(VLOOKUP(E79,#REF!,2)))</f>
        <v>#REF!</v>
      </c>
      <c r="G79" s="229">
        <v>15</v>
      </c>
      <c r="H79" s="92" t="e">
        <f>IF(G79&gt;$R$80,,UPPER(VLOOKUP(G79,#REF!,2)))</f>
        <v>#REF!</v>
      </c>
      <c r="I79" s="91"/>
      <c r="J79" s="231" t="s">
        <v>13</v>
      </c>
      <c r="K79" s="226"/>
      <c r="L79" s="232"/>
      <c r="M79" s="226"/>
      <c r="N79" s="233"/>
      <c r="O79" s="226"/>
      <c r="P79" s="232"/>
      <c r="Q79" s="226"/>
      <c r="R79" s="233"/>
    </row>
    <row r="80" spans="1:19" s="18" customFormat="1" ht="9" customHeight="1" x14ac:dyDescent="0.25">
      <c r="A80" s="373"/>
      <c r="B80" s="370"/>
      <c r="C80" s="450"/>
      <c r="D80" s="383"/>
      <c r="E80" s="245">
        <v>8</v>
      </c>
      <c r="F80" s="284" t="e">
        <f>IF(E80&gt;$R$80,,UPPER(VLOOKUP(E80,#REF!,2)))</f>
        <v>#REF!</v>
      </c>
      <c r="G80" s="245">
        <v>16</v>
      </c>
      <c r="H80" s="246" t="e">
        <f>IF(G80&gt;$R$80,,UPPER(VLOOKUP(G80,#REF!,2)))</f>
        <v>#REF!</v>
      </c>
      <c r="I80" s="248"/>
      <c r="J80" s="249" t="s">
        <v>14</v>
      </c>
      <c r="K80" s="239"/>
      <c r="L80" s="238"/>
      <c r="M80" s="239"/>
      <c r="N80" s="240"/>
      <c r="O80" s="239" t="str">
        <f>R4</f>
        <v>Lakatosné Klopcsik Diana</v>
      </c>
      <c r="P80" s="238"/>
      <c r="Q80" s="239"/>
      <c r="R80" s="250" t="e">
        <f>MIN(16,#REF!)</f>
        <v>#REF!</v>
      </c>
    </row>
    <row r="81" ht="15.75" customHeight="1" x14ac:dyDescent="0.25"/>
    <row r="82" ht="9" customHeight="1" x14ac:dyDescent="0.25"/>
  </sheetData>
  <mergeCells count="4">
    <mergeCell ref="A4:C4"/>
    <mergeCell ref="Q25:R25"/>
    <mergeCell ref="Q41:R41"/>
    <mergeCell ref="Q57:R57"/>
  </mergeCells>
  <conditionalFormatting sqref="H7:H70">
    <cfRule type="expression" dxfId="422" priority="15" stopIfTrue="1">
      <formula>AND($E7&lt;9,$C7&gt;0)</formula>
    </cfRule>
  </conditionalFormatting>
  <conditionalFormatting sqref="G7:G70 I7:I70">
    <cfRule type="expression" dxfId="421" priority="14" stopIfTrue="1">
      <formula>AND($E7&lt;17,$C7&gt;0)</formula>
    </cfRule>
  </conditionalFormatting>
  <conditionalFormatting sqref="M58 M42 M26 M10 M50 M34 M18 M66 O14 O30 O46 O62 O55 O23 O38">
    <cfRule type="expression" dxfId="420" priority="11" stopIfTrue="1">
      <formula>AND($O$1="CU",M10="Umpire")</formula>
    </cfRule>
    <cfRule type="expression" dxfId="419" priority="12" stopIfTrue="1">
      <formula>AND($O$1="CU",M10&lt;&gt;"Umpire",N10&lt;&gt;"")</formula>
    </cfRule>
    <cfRule type="expression" dxfId="418" priority="13" stopIfTrue="1">
      <formula>AND($O$1="CU",M10&lt;&gt;"Umpire")</formula>
    </cfRule>
  </conditionalFormatting>
  <conditionalFormatting sqref="M8 M12 M16 M20 M24 M28 M32 M36 M40 M44 M48 M52 M56 M60 M64 M68 O18 O26 O34 O42 O50 O58 O66 Q14 Q30 Q46 Q62 O10 Q38">
    <cfRule type="expression" dxfId="417" priority="9" stopIfTrue="1">
      <formula>L8="as"</formula>
    </cfRule>
    <cfRule type="expression" dxfId="416" priority="10" stopIfTrue="1">
      <formula>L8="bs"</formula>
    </cfRule>
  </conditionalFormatting>
  <conditionalFormatting sqref="K7 K9 K11 K13 K15 K17 K19 K21 K23 K25 K27 K29 K31 K33 K35 K37 K39 K41 K43 K45 K47 K49 K51 K53 K55 K57 K59 K61 K63 K65 K67 K69 Q22 Q54">
    <cfRule type="expression" dxfId="415" priority="7" stopIfTrue="1">
      <formula>J8="as"</formula>
    </cfRule>
    <cfRule type="expression" dxfId="414" priority="8" stopIfTrue="1">
      <formula>J8="bs"</formula>
    </cfRule>
  </conditionalFormatting>
  <conditionalFormatting sqref="J8 J10 J12 J14 J16 J18 J20 J22 J24 J26 J28 J30 J32 J34 J36 J38 J40 J42 J44 J46 J48 J50 J52 J54 J56 J58 J60 J62 J64 J66 J68 J70 L68 L64 L60 L56 L52 L48 L44 L40 L36 L32 L28 L24 L20 L16 L12 L8 N10 N18 N26 N34 N42 N50 N58 N66 R80 P62 P46 P30 P14 P23 P55 P38">
    <cfRule type="expression" dxfId="413" priority="6" stopIfTrue="1">
      <formula>$O$1="CU"</formula>
    </cfRule>
  </conditionalFormatting>
  <conditionalFormatting sqref="E7:E70">
    <cfRule type="expression" dxfId="412" priority="5" stopIfTrue="1">
      <formula>$E7&lt;17</formula>
    </cfRule>
  </conditionalFormatting>
  <conditionalFormatting sqref="O37">
    <cfRule type="expression" dxfId="411" priority="3" stopIfTrue="1">
      <formula>P23="as"</formula>
    </cfRule>
    <cfRule type="expression" dxfId="410" priority="4" stopIfTrue="1">
      <formula>P23="bs"</formula>
    </cfRule>
  </conditionalFormatting>
  <conditionalFormatting sqref="O39">
    <cfRule type="expression" dxfId="409" priority="1" stopIfTrue="1">
      <formula>P55="as"</formula>
    </cfRule>
    <cfRule type="expression" dxfId="408" priority="2" stopIfTrue="1">
      <formula>P55="bs"</formula>
    </cfRule>
  </conditionalFormatting>
  <dataValidations count="1">
    <dataValidation type="list" allowBlank="1" showInputMessage="1" sqref="M10 M18 M26 M34 M42 M50 M58 M66 O14 O30 O46 O62 O55 O23 O38" xr:uid="{53B31EBF-5485-41C0-B430-35233D2D40FF}">
      <formula1>$U$7:$U$16</formula1>
    </dataValidation>
  </dataValidations>
  <printOptions horizontalCentered="1"/>
  <pageMargins left="0.35" right="0.35" top="0.35" bottom="0.35" header="0" footer="0"/>
  <pageSetup paperSize="9" orientation="portrait" horizontalDpi="360" verticalDpi="200" r:id="rId1"/>
  <headerFooter alignWithMargins="0"/>
  <rowBreaks count="1" manualBreakCount="1">
    <brk id="80" max="65535" man="1"/>
  </rowBreaks>
  <drawing r:id="rId2"/>
  <legacyDrawing r:id="rId3"/>
  <mc:AlternateContent xmlns:mc="http://schemas.openxmlformats.org/markup-compatibility/2006">
    <mc:Choice Requires="x14">
      <controls>
        <mc:AlternateContent xmlns:mc="http://schemas.openxmlformats.org/markup-compatibility/2006">
          <mc:Choice Requires="x14">
            <control shapeId="692225" r:id="rId4" name="Button 1">
              <controlPr defaultSize="0" print="0" autoFill="0" autoPict="0" macro="[0]!Jun_Show_CU">
                <anchor moveWithCells="1" sizeWithCells="1">
                  <from>
                    <xdr:col>12</xdr:col>
                    <xdr:colOff>548640</xdr:colOff>
                    <xdr:row>0</xdr:row>
                    <xdr:rowOff>7620</xdr:rowOff>
                  </from>
                  <to>
                    <xdr:col>14</xdr:col>
                    <xdr:colOff>388620</xdr:colOff>
                    <xdr:row>0</xdr:row>
                    <xdr:rowOff>175260</xdr:rowOff>
                  </to>
                </anchor>
              </controlPr>
            </control>
          </mc:Choice>
        </mc:AlternateContent>
        <mc:AlternateContent xmlns:mc="http://schemas.openxmlformats.org/markup-compatibility/2006">
          <mc:Choice Requires="x14">
            <control shapeId="692226" r:id="rId5" name="Button 2">
              <controlPr defaultSize="0" print="0" autoFill="0" autoPict="0" macro="[0]!Jun_Hide_CU">
                <anchor moveWithCells="1" sizeWithCells="1">
                  <from>
                    <xdr:col>12</xdr:col>
                    <xdr:colOff>533400</xdr:colOff>
                    <xdr:row>0</xdr:row>
                    <xdr:rowOff>182880</xdr:rowOff>
                  </from>
                  <to>
                    <xdr:col>14</xdr:col>
                    <xdr:colOff>388620</xdr:colOff>
                    <xdr:row>1</xdr:row>
                    <xdr:rowOff>60960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A923E0-27ED-4334-A4EA-4C5B44AD453E}">
  <sheetPr codeName="Sheet29">
    <tabColor indexed="42"/>
  </sheetPr>
  <dimension ref="A1:P87"/>
  <sheetViews>
    <sheetView showGridLines="0" showZeros="0" zoomScale="86" workbookViewId="0">
      <pane ySplit="7" topLeftCell="A8" activePane="bottomLeft" state="frozen"/>
      <selection activeCell="F3" sqref="F3"/>
      <selection pane="bottomLeft" activeCell="O12" sqref="O12"/>
    </sheetView>
  </sheetViews>
  <sheetFormatPr defaultRowHeight="13.2" x14ac:dyDescent="0.25"/>
  <cols>
    <col min="1" max="1" width="4.33203125" customWidth="1"/>
    <col min="2" max="2" width="11.6640625" customWidth="1"/>
    <col min="3" max="3" width="13" customWidth="1"/>
    <col min="4" max="4" width="12.109375" style="45" customWidth="1"/>
    <col min="5" max="5" width="12.44140625" style="45" customWidth="1"/>
    <col min="6" max="6" width="5.88671875" style="45" customWidth="1"/>
    <col min="7" max="7" width="2.6640625" style="45" customWidth="1"/>
    <col min="8" max="8" width="12.6640625" style="102" customWidth="1"/>
    <col min="9" max="9" width="11.33203125" style="45" customWidth="1"/>
    <col min="10" max="10" width="12.109375" style="45" customWidth="1"/>
    <col min="11" max="11" width="10.5546875" style="45" customWidth="1"/>
    <col min="12" max="12" width="5.88671875" style="45" customWidth="1"/>
    <col min="13" max="13" width="11.33203125" style="45" customWidth="1"/>
    <col min="14" max="16" width="5.88671875" style="45" customWidth="1"/>
  </cols>
  <sheetData>
    <row r="1" spans="1:16" ht="24.6" x14ac:dyDescent="0.4">
      <c r="A1" s="93" t="str">
        <f>Altalanos!$A$6</f>
        <v xml:space="preserve">Diákolimpia Tolna megye - Paks </v>
      </c>
      <c r="B1" s="93"/>
      <c r="C1" s="93"/>
      <c r="D1" s="94"/>
      <c r="E1" s="94"/>
      <c r="F1" s="390"/>
      <c r="G1" s="390"/>
      <c r="H1" s="443" t="s">
        <v>137</v>
      </c>
      <c r="I1" s="94"/>
      <c r="J1" s="95"/>
      <c r="K1" s="95"/>
      <c r="L1" s="95"/>
      <c r="M1" s="95"/>
      <c r="N1" s="95"/>
      <c r="O1" s="291"/>
      <c r="P1" s="109"/>
    </row>
    <row r="2" spans="1:16" ht="13.8" thickBot="1" x14ac:dyDescent="0.3">
      <c r="A2" s="96">
        <f>Altalanos!$A$8</f>
        <v>0</v>
      </c>
      <c r="B2" s="96" t="s">
        <v>122</v>
      </c>
      <c r="C2" s="469">
        <f>Altalanos!$C$8</f>
        <v>0</v>
      </c>
      <c r="D2" s="292"/>
      <c r="E2" s="292"/>
      <c r="F2" s="292"/>
      <c r="G2" s="292"/>
      <c r="H2" s="443" t="s">
        <v>138</v>
      </c>
      <c r="I2" s="103"/>
      <c r="J2" s="103"/>
      <c r="K2" s="86"/>
      <c r="L2" s="86"/>
      <c r="M2" s="86"/>
      <c r="N2" s="86"/>
      <c r="O2" s="293"/>
      <c r="P2" s="111"/>
    </row>
    <row r="3" spans="1:16" s="2" customFormat="1" x14ac:dyDescent="0.25">
      <c r="A3" s="482" t="s">
        <v>144</v>
      </c>
      <c r="B3" s="483"/>
      <c r="C3" s="484"/>
      <c r="D3" s="485"/>
      <c r="E3" s="486"/>
      <c r="F3" s="23"/>
      <c r="G3" s="23"/>
      <c r="H3" s="121"/>
      <c r="I3" s="23"/>
      <c r="J3" s="30"/>
      <c r="K3" s="30"/>
      <c r="L3" s="30"/>
      <c r="M3" s="294" t="s">
        <v>92</v>
      </c>
      <c r="N3" s="124"/>
      <c r="O3" s="124"/>
      <c r="P3" s="295"/>
    </row>
    <row r="4" spans="1:16" s="2" customFormat="1" x14ac:dyDescent="0.25">
      <c r="A4" s="55" t="s">
        <v>82</v>
      </c>
      <c r="B4" s="55"/>
      <c r="C4" s="53" t="s">
        <v>79</v>
      </c>
      <c r="D4" s="53"/>
      <c r="E4" s="53"/>
      <c r="F4" s="53"/>
      <c r="G4" s="53"/>
      <c r="H4" s="53" t="s">
        <v>87</v>
      </c>
      <c r="I4" s="55"/>
      <c r="J4" s="56"/>
      <c r="K4" s="56"/>
      <c r="L4" s="56" t="s">
        <v>88</v>
      </c>
      <c r="M4" s="288"/>
      <c r="N4" s="296"/>
      <c r="O4" s="296"/>
      <c r="P4" s="128"/>
    </row>
    <row r="5" spans="1:16" s="2" customFormat="1" ht="13.8" thickBot="1" x14ac:dyDescent="0.3">
      <c r="A5" s="821" t="str">
        <f>Altalanos!$A$10</f>
        <v>2025.04.28-29</v>
      </c>
      <c r="B5" s="821"/>
      <c r="C5" s="146" t="str">
        <f>Altalanos!$C$10</f>
        <v>Paks</v>
      </c>
      <c r="D5" s="98"/>
      <c r="E5" s="98"/>
      <c r="F5" s="98"/>
      <c r="G5" s="98"/>
      <c r="H5" s="148"/>
      <c r="I5" s="104"/>
      <c r="J5" s="89"/>
      <c r="K5" s="89"/>
      <c r="L5" s="89" t="str">
        <f>Altalanos!$E$10</f>
        <v>Lakatosné Klopcsik Diana</v>
      </c>
      <c r="M5" s="129"/>
      <c r="N5" s="104"/>
      <c r="O5" s="104"/>
      <c r="P5" s="130">
        <f>COUNTA(P8:P87)</f>
        <v>0</v>
      </c>
    </row>
    <row r="6" spans="1:16" s="297" customFormat="1" ht="12" customHeight="1" x14ac:dyDescent="0.25">
      <c r="A6" s="298"/>
      <c r="B6" s="826" t="s">
        <v>139</v>
      </c>
      <c r="C6" s="827"/>
      <c r="D6" s="827"/>
      <c r="E6" s="827"/>
      <c r="F6" s="827"/>
      <c r="G6" s="699"/>
      <c r="H6" s="828" t="s">
        <v>140</v>
      </c>
      <c r="I6" s="827"/>
      <c r="J6" s="827"/>
      <c r="K6" s="827"/>
      <c r="L6" s="829"/>
      <c r="M6" s="828" t="s">
        <v>141</v>
      </c>
      <c r="N6" s="827"/>
      <c r="O6" s="827"/>
      <c r="P6" s="829"/>
    </row>
    <row r="7" spans="1:16" ht="47.25" customHeight="1" thickBot="1" x14ac:dyDescent="0.3">
      <c r="A7" s="114" t="s">
        <v>89</v>
      </c>
      <c r="B7" s="115" t="s">
        <v>85</v>
      </c>
      <c r="C7" s="115" t="s">
        <v>86</v>
      </c>
      <c r="D7" s="115" t="s">
        <v>90</v>
      </c>
      <c r="E7" s="115" t="s">
        <v>91</v>
      </c>
      <c r="F7" s="759" t="s">
        <v>214</v>
      </c>
      <c r="G7" s="497" t="s">
        <v>213</v>
      </c>
      <c r="H7" s="114" t="s">
        <v>85</v>
      </c>
      <c r="I7" s="115" t="s">
        <v>86</v>
      </c>
      <c r="J7" s="115" t="s">
        <v>90</v>
      </c>
      <c r="K7" s="115" t="s">
        <v>91</v>
      </c>
      <c r="L7" s="116" t="s">
        <v>215</v>
      </c>
      <c r="M7" s="114" t="s">
        <v>213</v>
      </c>
      <c r="N7" s="289" t="s">
        <v>142</v>
      </c>
      <c r="O7" s="115" t="s">
        <v>143</v>
      </c>
      <c r="P7" s="116" t="s">
        <v>100</v>
      </c>
    </row>
    <row r="8" spans="1:16" s="11" customFormat="1" ht="18.899999999999999" customHeight="1" x14ac:dyDescent="0.25">
      <c r="A8" s="766">
        <v>1</v>
      </c>
      <c r="B8" s="501"/>
      <c r="C8" s="105"/>
      <c r="D8" s="106"/>
      <c r="E8" s="106"/>
      <c r="F8" s="119"/>
      <c r="G8" s="757"/>
      <c r="H8" s="498"/>
      <c r="I8" s="300"/>
      <c r="J8" s="106"/>
      <c r="K8" s="106"/>
      <c r="L8" s="107"/>
      <c r="M8" s="106"/>
      <c r="N8" s="107"/>
      <c r="O8" s="496">
        <f t="shared" ref="O8:O26" si="0">SUM(F8,L8)</f>
        <v>0</v>
      </c>
      <c r="P8" s="107"/>
    </row>
    <row r="9" spans="1:16" s="11" customFormat="1" ht="18.899999999999999" customHeight="1" x14ac:dyDescent="0.25">
      <c r="A9" s="767">
        <v>2</v>
      </c>
      <c r="B9" s="501"/>
      <c r="C9" s="105"/>
      <c r="D9" s="106"/>
      <c r="E9" s="106"/>
      <c r="F9" s="119"/>
      <c r="G9" s="757"/>
      <c r="H9" s="498"/>
      <c r="I9" s="300"/>
      <c r="J9" s="106"/>
      <c r="K9" s="106"/>
      <c r="L9" s="119"/>
      <c r="M9" s="106"/>
      <c r="N9" s="107"/>
      <c r="O9" s="496">
        <f t="shared" si="0"/>
        <v>0</v>
      </c>
      <c r="P9" s="107"/>
    </row>
    <row r="10" spans="1:16" s="11" customFormat="1" ht="18.899999999999999" customHeight="1" x14ac:dyDescent="0.25">
      <c r="A10" s="767">
        <v>3</v>
      </c>
      <c r="B10" s="501"/>
      <c r="C10" s="105"/>
      <c r="D10" s="106"/>
      <c r="E10" s="106"/>
      <c r="F10" s="119"/>
      <c r="G10" s="757"/>
      <c r="H10" s="498"/>
      <c r="I10" s="300"/>
      <c r="J10" s="106"/>
      <c r="K10" s="106"/>
      <c r="L10" s="119"/>
      <c r="M10" s="106"/>
      <c r="N10" s="107"/>
      <c r="O10" s="496">
        <f t="shared" si="0"/>
        <v>0</v>
      </c>
      <c r="P10" s="107"/>
    </row>
    <row r="11" spans="1:16" s="11" customFormat="1" ht="18.899999999999999" customHeight="1" x14ac:dyDescent="0.25">
      <c r="A11" s="767">
        <v>4</v>
      </c>
      <c r="B11" s="501"/>
      <c r="C11" s="105"/>
      <c r="D11" s="106"/>
      <c r="E11" s="783"/>
      <c r="F11" s="107"/>
      <c r="G11" s="757"/>
      <c r="H11" s="501"/>
      <c r="I11" s="105"/>
      <c r="J11" s="106"/>
      <c r="K11" s="783"/>
      <c r="L11" s="107"/>
      <c r="M11" s="106"/>
      <c r="N11" s="107"/>
      <c r="O11" s="496">
        <f t="shared" si="0"/>
        <v>0</v>
      </c>
      <c r="P11" s="107"/>
    </row>
    <row r="12" spans="1:16" s="11" customFormat="1" ht="18.899999999999999" customHeight="1" x14ac:dyDescent="0.25">
      <c r="A12" s="767">
        <v>5</v>
      </c>
      <c r="B12" s="501"/>
      <c r="C12" s="105"/>
      <c r="D12" s="106"/>
      <c r="E12" s="106"/>
      <c r="F12" s="119"/>
      <c r="G12" s="757"/>
      <c r="H12" s="498"/>
      <c r="I12" s="300"/>
      <c r="J12" s="106"/>
      <c r="K12" s="106"/>
      <c r="L12" s="119"/>
      <c r="M12" s="106"/>
      <c r="N12" s="107"/>
      <c r="O12" s="496">
        <f t="shared" si="0"/>
        <v>0</v>
      </c>
      <c r="P12" s="107"/>
    </row>
    <row r="13" spans="1:16" s="11" customFormat="1" ht="18.899999999999999" customHeight="1" x14ac:dyDescent="0.25">
      <c r="A13" s="767">
        <v>6</v>
      </c>
      <c r="B13" s="501"/>
      <c r="C13" s="105"/>
      <c r="D13" s="106"/>
      <c r="E13" s="783"/>
      <c r="F13" s="107"/>
      <c r="G13" s="757"/>
      <c r="H13" s="501"/>
      <c r="I13" s="105"/>
      <c r="J13" s="106"/>
      <c r="K13" s="783"/>
      <c r="L13" s="107"/>
      <c r="M13" s="106"/>
      <c r="N13" s="107"/>
      <c r="O13" s="496">
        <f t="shared" si="0"/>
        <v>0</v>
      </c>
      <c r="P13" s="107"/>
    </row>
    <row r="14" spans="1:16" s="11" customFormat="1" ht="18.899999999999999" customHeight="1" x14ac:dyDescent="0.25">
      <c r="A14" s="767">
        <v>7</v>
      </c>
      <c r="B14" s="501"/>
      <c r="C14" s="105"/>
      <c r="D14" s="106"/>
      <c r="E14" s="783"/>
      <c r="F14" s="107"/>
      <c r="G14" s="757"/>
      <c r="H14" s="501"/>
      <c r="I14" s="105"/>
      <c r="J14" s="106"/>
      <c r="K14" s="783"/>
      <c r="L14" s="107"/>
      <c r="M14" s="106"/>
      <c r="N14" s="107"/>
      <c r="O14" s="496">
        <f t="shared" si="0"/>
        <v>0</v>
      </c>
      <c r="P14" s="107"/>
    </row>
    <row r="15" spans="1:16" s="11" customFormat="1" ht="18.899999999999999" customHeight="1" x14ac:dyDescent="0.25">
      <c r="A15" s="767">
        <v>8</v>
      </c>
      <c r="B15" s="501"/>
      <c r="C15" s="105"/>
      <c r="D15" s="106"/>
      <c r="E15" s="783"/>
      <c r="F15" s="107"/>
      <c r="G15" s="757"/>
      <c r="H15" s="501"/>
      <c r="I15" s="105"/>
      <c r="J15" s="106"/>
      <c r="K15" s="783"/>
      <c r="L15" s="107"/>
      <c r="M15" s="106"/>
      <c r="N15" s="107"/>
      <c r="O15" s="496">
        <f t="shared" si="0"/>
        <v>0</v>
      </c>
      <c r="P15" s="107"/>
    </row>
    <row r="16" spans="1:16" s="11" customFormat="1" ht="18.899999999999999" customHeight="1" x14ac:dyDescent="0.25">
      <c r="A16" s="767">
        <v>9</v>
      </c>
      <c r="B16" s="501"/>
      <c r="C16" s="105"/>
      <c r="D16" s="106"/>
      <c r="E16" s="783"/>
      <c r="F16" s="107"/>
      <c r="G16" s="757"/>
      <c r="H16" s="501"/>
      <c r="I16" s="105"/>
      <c r="J16" s="106"/>
      <c r="K16" s="783"/>
      <c r="L16" s="107"/>
      <c r="M16" s="106"/>
      <c r="N16" s="301"/>
      <c r="O16" s="496">
        <f t="shared" si="0"/>
        <v>0</v>
      </c>
      <c r="P16" s="107"/>
    </row>
    <row r="17" spans="1:16" s="11" customFormat="1" ht="18.899999999999999" customHeight="1" x14ac:dyDescent="0.25">
      <c r="A17" s="767">
        <v>10</v>
      </c>
      <c r="B17" s="501"/>
      <c r="C17" s="105"/>
      <c r="D17" s="106"/>
      <c r="E17" s="783"/>
      <c r="F17" s="107"/>
      <c r="G17" s="757"/>
      <c r="H17" s="501"/>
      <c r="I17" s="105"/>
      <c r="J17" s="106"/>
      <c r="K17" s="783"/>
      <c r="L17" s="107"/>
      <c r="M17" s="106"/>
      <c r="N17" s="107"/>
      <c r="O17" s="496">
        <f t="shared" si="0"/>
        <v>0</v>
      </c>
      <c r="P17" s="107"/>
    </row>
    <row r="18" spans="1:16" s="11" customFormat="1" ht="18.899999999999999" customHeight="1" x14ac:dyDescent="0.25">
      <c r="A18" s="767">
        <v>11</v>
      </c>
      <c r="B18" s="501"/>
      <c r="C18" s="105"/>
      <c r="D18" s="106"/>
      <c r="E18" s="783"/>
      <c r="F18" s="107"/>
      <c r="G18" s="757"/>
      <c r="H18" s="501"/>
      <c r="I18" s="105"/>
      <c r="J18" s="106"/>
      <c r="K18" s="784"/>
      <c r="L18" s="107"/>
      <c r="M18" s="106"/>
      <c r="N18" s="107"/>
      <c r="O18" s="496">
        <f t="shared" si="0"/>
        <v>0</v>
      </c>
      <c r="P18" s="107"/>
    </row>
    <row r="19" spans="1:16" s="11" customFormat="1" ht="18.899999999999999" customHeight="1" x14ac:dyDescent="0.25">
      <c r="A19" s="767">
        <v>12</v>
      </c>
      <c r="B19" s="501"/>
      <c r="C19" s="105"/>
      <c r="D19" s="106"/>
      <c r="E19" s="783"/>
      <c r="F19" s="107"/>
      <c r="G19" s="757"/>
      <c r="H19" s="501"/>
      <c r="I19" s="105"/>
      <c r="J19" s="106"/>
      <c r="K19" s="783"/>
      <c r="L19" s="107"/>
      <c r="M19" s="106"/>
      <c r="N19" s="107"/>
      <c r="O19" s="496">
        <f t="shared" si="0"/>
        <v>0</v>
      </c>
      <c r="P19" s="107"/>
    </row>
    <row r="20" spans="1:16" s="11" customFormat="1" ht="18.899999999999999" customHeight="1" x14ac:dyDescent="0.25">
      <c r="A20" s="767">
        <v>13</v>
      </c>
      <c r="B20" s="501"/>
      <c r="C20" s="105"/>
      <c r="D20" s="106"/>
      <c r="E20" s="783"/>
      <c r="F20" s="107"/>
      <c r="G20" s="757"/>
      <c r="H20" s="501"/>
      <c r="I20" s="105"/>
      <c r="J20" s="106"/>
      <c r="K20" s="783"/>
      <c r="L20" s="107"/>
      <c r="M20" s="106"/>
      <c r="N20" s="107"/>
      <c r="O20" s="496">
        <f t="shared" si="0"/>
        <v>0</v>
      </c>
      <c r="P20" s="107"/>
    </row>
    <row r="21" spans="1:16" s="11" customFormat="1" ht="18.899999999999999" customHeight="1" x14ac:dyDescent="0.25">
      <c r="A21" s="767">
        <v>14</v>
      </c>
      <c r="B21" s="501"/>
      <c r="C21" s="105"/>
      <c r="D21" s="106"/>
      <c r="E21" s="783"/>
      <c r="F21" s="107"/>
      <c r="G21" s="757"/>
      <c r="H21" s="501"/>
      <c r="I21" s="105"/>
      <c r="J21" s="106"/>
      <c r="K21" s="785"/>
      <c r="L21" s="107"/>
      <c r="M21" s="106"/>
      <c r="N21" s="107"/>
      <c r="O21" s="496">
        <f t="shared" si="0"/>
        <v>0</v>
      </c>
      <c r="P21" s="107"/>
    </row>
    <row r="22" spans="1:16" s="11" customFormat="1" ht="18.899999999999999" customHeight="1" x14ac:dyDescent="0.25">
      <c r="A22" s="767">
        <v>15</v>
      </c>
      <c r="B22" s="501"/>
      <c r="C22" s="105"/>
      <c r="D22" s="106"/>
      <c r="E22" s="783"/>
      <c r="F22" s="107"/>
      <c r="G22" s="757"/>
      <c r="H22" s="501"/>
      <c r="I22" s="105"/>
      <c r="J22" s="106"/>
      <c r="K22" s="783"/>
      <c r="L22" s="107"/>
      <c r="M22" s="106"/>
      <c r="N22" s="107"/>
      <c r="O22" s="496">
        <f t="shared" si="0"/>
        <v>0</v>
      </c>
      <c r="P22" s="107"/>
    </row>
    <row r="23" spans="1:16" s="11" customFormat="1" ht="18.899999999999999" customHeight="1" x14ac:dyDescent="0.25">
      <c r="A23" s="500">
        <v>16</v>
      </c>
      <c r="B23" s="501"/>
      <c r="C23" s="105"/>
      <c r="D23" s="106"/>
      <c r="E23" s="783"/>
      <c r="F23" s="107"/>
      <c r="G23" s="757"/>
      <c r="H23" s="501"/>
      <c r="I23" s="105"/>
      <c r="J23" s="106"/>
      <c r="K23" s="783"/>
      <c r="L23" s="107"/>
      <c r="M23" s="106"/>
      <c r="N23" s="107"/>
      <c r="O23" s="496">
        <f t="shared" si="0"/>
        <v>0</v>
      </c>
      <c r="P23" s="107"/>
    </row>
    <row r="24" spans="1:16" s="35" customFormat="1" ht="18.899999999999999" customHeight="1" x14ac:dyDescent="0.2">
      <c r="A24" s="500">
        <v>17</v>
      </c>
      <c r="B24" s="501"/>
      <c r="C24" s="105"/>
      <c r="D24" s="106"/>
      <c r="E24" s="783"/>
      <c r="F24" s="107"/>
      <c r="G24" s="757"/>
      <c r="H24" s="501"/>
      <c r="I24" s="105"/>
      <c r="J24" s="106"/>
      <c r="K24" s="783"/>
      <c r="L24" s="107"/>
      <c r="M24" s="106"/>
      <c r="N24" s="107"/>
      <c r="O24" s="496">
        <f t="shared" si="0"/>
        <v>0</v>
      </c>
      <c r="P24" s="107"/>
    </row>
    <row r="25" spans="1:16" s="35" customFormat="1" ht="18.899999999999999" customHeight="1" x14ac:dyDescent="0.2">
      <c r="A25" s="500">
        <v>18</v>
      </c>
      <c r="B25" s="501"/>
      <c r="C25" s="105"/>
      <c r="D25" s="106"/>
      <c r="E25" s="783"/>
      <c r="F25" s="107"/>
      <c r="G25" s="757"/>
      <c r="H25" s="501"/>
      <c r="I25" s="105"/>
      <c r="J25" s="106"/>
      <c r="K25" s="783"/>
      <c r="L25" s="107"/>
      <c r="M25" s="106"/>
      <c r="N25" s="107"/>
      <c r="O25" s="496">
        <f t="shared" si="0"/>
        <v>0</v>
      </c>
      <c r="P25" s="107"/>
    </row>
    <row r="26" spans="1:16" s="35" customFormat="1" ht="18.899999999999999" customHeight="1" x14ac:dyDescent="0.2">
      <c r="A26" s="500">
        <v>19</v>
      </c>
      <c r="B26" s="501"/>
      <c r="C26" s="105"/>
      <c r="D26" s="106"/>
      <c r="E26" s="783"/>
      <c r="F26" s="107"/>
      <c r="G26" s="757"/>
      <c r="H26" s="501"/>
      <c r="I26" s="105"/>
      <c r="J26" s="106"/>
      <c r="K26" s="783"/>
      <c r="L26" s="107"/>
      <c r="M26" s="106"/>
      <c r="N26" s="107"/>
      <c r="O26" s="496">
        <f t="shared" si="0"/>
        <v>0</v>
      </c>
      <c r="P26" s="107"/>
    </row>
    <row r="27" spans="1:16" s="35" customFormat="1" ht="18.899999999999999" customHeight="1" x14ac:dyDescent="0.2">
      <c r="A27" s="500">
        <v>20</v>
      </c>
      <c r="B27" s="501"/>
      <c r="C27" s="105"/>
      <c r="D27" s="106"/>
      <c r="E27" s="106"/>
      <c r="F27" s="119"/>
      <c r="G27" s="757"/>
      <c r="H27" s="498"/>
      <c r="I27" s="300"/>
      <c r="J27" s="106"/>
      <c r="K27" s="106"/>
      <c r="L27" s="119"/>
      <c r="M27" s="106"/>
      <c r="N27" s="107"/>
      <c r="O27" s="496"/>
      <c r="P27" s="107"/>
    </row>
    <row r="28" spans="1:16" s="35" customFormat="1" ht="18.899999999999999" customHeight="1" thickBot="1" x14ac:dyDescent="0.25">
      <c r="A28" s="500">
        <v>21</v>
      </c>
      <c r="B28" s="501"/>
      <c r="C28" s="105"/>
      <c r="D28" s="106"/>
      <c r="E28" s="106"/>
      <c r="F28" s="119"/>
      <c r="G28" s="757"/>
      <c r="H28" s="498"/>
      <c r="I28" s="300"/>
      <c r="J28" s="106"/>
      <c r="K28" s="106"/>
      <c r="L28" s="119"/>
      <c r="M28" s="106"/>
      <c r="N28" s="107"/>
      <c r="O28" s="496"/>
      <c r="P28" s="107"/>
    </row>
    <row r="29" spans="1:16" s="35" customFormat="1" ht="18.899999999999999" customHeight="1" x14ac:dyDescent="0.2">
      <c r="A29" s="766">
        <v>22</v>
      </c>
      <c r="B29" s="501"/>
      <c r="C29" s="105"/>
      <c r="D29" s="106"/>
      <c r="E29" s="106"/>
      <c r="F29" s="119"/>
      <c r="G29" s="757"/>
      <c r="H29" s="498"/>
      <c r="I29" s="300"/>
      <c r="J29" s="106"/>
      <c r="K29" s="106"/>
      <c r="L29" s="119"/>
      <c r="M29" s="106"/>
      <c r="N29" s="107"/>
      <c r="O29" s="496"/>
      <c r="P29" s="107"/>
    </row>
    <row r="30" spans="1:16" s="35" customFormat="1" ht="18.899999999999999" customHeight="1" x14ac:dyDescent="0.2">
      <c r="A30" s="767">
        <v>23</v>
      </c>
      <c r="B30" s="501"/>
      <c r="C30" s="105"/>
      <c r="D30" s="106"/>
      <c r="E30" s="106"/>
      <c r="F30" s="119"/>
      <c r="G30" s="757"/>
      <c r="H30" s="498"/>
      <c r="I30" s="300"/>
      <c r="J30" s="106"/>
      <c r="K30" s="106"/>
      <c r="L30" s="119"/>
      <c r="M30" s="106"/>
      <c r="N30" s="107"/>
      <c r="O30" s="496"/>
      <c r="P30" s="107"/>
    </row>
    <row r="31" spans="1:16" s="35" customFormat="1" ht="18.899999999999999" customHeight="1" x14ac:dyDescent="0.2">
      <c r="A31" s="767">
        <v>24</v>
      </c>
      <c r="B31" s="501"/>
      <c r="C31" s="105"/>
      <c r="D31" s="106"/>
      <c r="E31" s="106"/>
      <c r="F31" s="119"/>
      <c r="G31" s="757"/>
      <c r="H31" s="498"/>
      <c r="I31" s="300"/>
      <c r="J31" s="106"/>
      <c r="K31" s="106"/>
      <c r="L31" s="119"/>
      <c r="M31" s="106"/>
      <c r="N31" s="107"/>
      <c r="O31" s="496"/>
      <c r="P31" s="107"/>
    </row>
    <row r="32" spans="1:16" ht="18.899999999999999" customHeight="1" thickBot="1" x14ac:dyDescent="0.3">
      <c r="A32" s="767">
        <v>25</v>
      </c>
      <c r="B32" s="501"/>
      <c r="C32" s="105"/>
      <c r="D32" s="106"/>
      <c r="E32" s="106"/>
      <c r="F32" s="119"/>
      <c r="G32" s="757"/>
      <c r="H32" s="498"/>
      <c r="I32" s="300"/>
      <c r="J32" s="106"/>
      <c r="K32" s="106"/>
      <c r="L32" s="119"/>
      <c r="M32" s="106"/>
      <c r="N32" s="107"/>
      <c r="O32" s="496"/>
      <c r="P32" s="107"/>
    </row>
    <row r="33" spans="1:16" ht="18.899999999999999" customHeight="1" x14ac:dyDescent="0.25">
      <c r="A33" s="766">
        <v>26</v>
      </c>
      <c r="B33" s="501"/>
      <c r="C33" s="105"/>
      <c r="D33" s="106"/>
      <c r="E33" s="106"/>
      <c r="F33" s="119"/>
      <c r="G33" s="757"/>
      <c r="H33" s="498"/>
      <c r="I33" s="300"/>
      <c r="J33" s="106"/>
      <c r="K33" s="106"/>
      <c r="L33" s="119"/>
      <c r="M33" s="106"/>
      <c r="N33" s="107"/>
      <c r="O33" s="496"/>
      <c r="P33" s="107"/>
    </row>
    <row r="34" spans="1:16" ht="18.899999999999999" customHeight="1" x14ac:dyDescent="0.25">
      <c r="A34" s="767">
        <v>27</v>
      </c>
      <c r="B34" s="501"/>
      <c r="C34" s="105"/>
      <c r="D34" s="106"/>
      <c r="E34" s="106"/>
      <c r="F34" s="119"/>
      <c r="G34" s="757"/>
      <c r="H34" s="498"/>
      <c r="I34" s="300"/>
      <c r="J34" s="106"/>
      <c r="K34" s="106"/>
      <c r="L34" s="119"/>
      <c r="M34" s="106"/>
      <c r="N34" s="107"/>
      <c r="O34" s="496"/>
      <c r="P34" s="107"/>
    </row>
    <row r="35" spans="1:16" ht="18.899999999999999" customHeight="1" x14ac:dyDescent="0.25">
      <c r="A35" s="767">
        <v>28</v>
      </c>
      <c r="B35" s="501"/>
      <c r="C35" s="105"/>
      <c r="D35" s="106"/>
      <c r="E35" s="106"/>
      <c r="F35" s="119"/>
      <c r="G35" s="757"/>
      <c r="H35" s="498"/>
      <c r="I35" s="300"/>
      <c r="J35" s="106"/>
      <c r="K35" s="106"/>
      <c r="L35" s="119"/>
      <c r="M35" s="106"/>
      <c r="N35" s="107"/>
      <c r="O35" s="496"/>
      <c r="P35" s="107"/>
    </row>
    <row r="36" spans="1:16" ht="18.899999999999999" customHeight="1" x14ac:dyDescent="0.25">
      <c r="A36" s="767">
        <v>29</v>
      </c>
      <c r="B36" s="501"/>
      <c r="C36" s="105"/>
      <c r="D36" s="106"/>
      <c r="E36" s="106"/>
      <c r="F36" s="119"/>
      <c r="G36" s="757"/>
      <c r="H36" s="498"/>
      <c r="I36" s="300"/>
      <c r="J36" s="106"/>
      <c r="K36" s="106"/>
      <c r="L36" s="119"/>
      <c r="M36" s="106"/>
      <c r="N36" s="107"/>
      <c r="O36" s="496"/>
      <c r="P36" s="107"/>
    </row>
    <row r="37" spans="1:16" ht="18.899999999999999" customHeight="1" x14ac:dyDescent="0.25">
      <c r="A37" s="767">
        <v>30</v>
      </c>
      <c r="B37" s="501"/>
      <c r="C37" s="105"/>
      <c r="D37" s="106"/>
      <c r="E37" s="106"/>
      <c r="F37" s="119"/>
      <c r="G37" s="757"/>
      <c r="H37" s="498"/>
      <c r="I37" s="300"/>
      <c r="J37" s="106"/>
      <c r="K37" s="106"/>
      <c r="L37" s="119"/>
      <c r="M37" s="106"/>
      <c r="N37" s="107"/>
      <c r="O37" s="496"/>
      <c r="P37" s="107"/>
    </row>
    <row r="38" spans="1:16" ht="18.899999999999999" customHeight="1" x14ac:dyDescent="0.25">
      <c r="A38" s="767">
        <v>31</v>
      </c>
      <c r="B38" s="501"/>
      <c r="C38" s="105"/>
      <c r="D38" s="106"/>
      <c r="E38" s="106"/>
      <c r="F38" s="119"/>
      <c r="G38" s="757"/>
      <c r="H38" s="498"/>
      <c r="I38" s="300"/>
      <c r="J38" s="106"/>
      <c r="K38" s="106"/>
      <c r="L38" s="119"/>
      <c r="M38" s="106"/>
      <c r="N38" s="107"/>
      <c r="O38" s="496"/>
      <c r="P38" s="107"/>
    </row>
    <row r="39" spans="1:16" ht="18.899999999999999" customHeight="1" x14ac:dyDescent="0.25">
      <c r="A39" s="767">
        <v>32</v>
      </c>
      <c r="B39" s="501"/>
      <c r="C39" s="105"/>
      <c r="D39" s="106"/>
      <c r="E39" s="106"/>
      <c r="F39" s="119"/>
      <c r="G39" s="757"/>
      <c r="H39" s="498"/>
      <c r="I39" s="300"/>
      <c r="J39" s="106"/>
      <c r="K39" s="106"/>
      <c r="L39" s="119"/>
      <c r="M39" s="106"/>
      <c r="N39" s="107"/>
      <c r="O39" s="496"/>
      <c r="P39" s="107"/>
    </row>
    <row r="40" spans="1:16" ht="18.899999999999999" customHeight="1" x14ac:dyDescent="0.25">
      <c r="A40" s="500"/>
      <c r="B40" s="501"/>
      <c r="C40" s="105"/>
      <c r="D40" s="106"/>
      <c r="E40" s="106"/>
      <c r="F40" s="119"/>
      <c r="G40" s="757"/>
      <c r="H40" s="498"/>
      <c r="I40" s="300"/>
      <c r="J40" s="106"/>
      <c r="K40" s="106"/>
      <c r="L40" s="119"/>
      <c r="M40" s="106"/>
      <c r="N40" s="107"/>
      <c r="O40" s="496"/>
      <c r="P40" s="107"/>
    </row>
    <row r="41" spans="1:16" ht="18.899999999999999" customHeight="1" x14ac:dyDescent="0.25">
      <c r="A41" s="500"/>
      <c r="B41" s="501"/>
      <c r="C41" s="105"/>
      <c r="D41" s="106"/>
      <c r="E41" s="106"/>
      <c r="F41" s="119"/>
      <c r="G41" s="757"/>
      <c r="H41" s="498"/>
      <c r="I41" s="300"/>
      <c r="J41" s="106"/>
      <c r="K41" s="106"/>
      <c r="L41" s="119"/>
      <c r="M41" s="106"/>
      <c r="N41" s="107"/>
      <c r="O41" s="496"/>
      <c r="P41" s="107"/>
    </row>
    <row r="42" spans="1:16" ht="18.899999999999999" customHeight="1" x14ac:dyDescent="0.25">
      <c r="A42" s="500"/>
      <c r="B42" s="501"/>
      <c r="C42" s="105"/>
      <c r="D42" s="106"/>
      <c r="E42" s="106"/>
      <c r="F42" s="119"/>
      <c r="G42" s="757"/>
      <c r="H42" s="498"/>
      <c r="I42" s="300"/>
      <c r="J42" s="106"/>
      <c r="K42" s="106"/>
      <c r="L42" s="119"/>
      <c r="M42" s="106"/>
      <c r="N42" s="107"/>
      <c r="O42" s="496"/>
      <c r="P42" s="107"/>
    </row>
    <row r="43" spans="1:16" ht="18.899999999999999" customHeight="1" x14ac:dyDescent="0.25">
      <c r="A43" s="500"/>
      <c r="B43" s="501"/>
      <c r="C43" s="105"/>
      <c r="D43" s="106"/>
      <c r="E43" s="106"/>
      <c r="F43" s="119"/>
      <c r="G43" s="757"/>
      <c r="H43" s="498"/>
      <c r="I43" s="300"/>
      <c r="J43" s="106"/>
      <c r="K43" s="106"/>
      <c r="L43" s="119"/>
      <c r="M43" s="106"/>
      <c r="N43" s="107"/>
      <c r="O43" s="496"/>
      <c r="P43" s="107"/>
    </row>
    <row r="44" spans="1:16" ht="18.899999999999999" customHeight="1" x14ac:dyDescent="0.25">
      <c r="A44" s="500"/>
      <c r="B44" s="501"/>
      <c r="C44" s="105"/>
      <c r="D44" s="106"/>
      <c r="E44" s="106"/>
      <c r="F44" s="119"/>
      <c r="G44" s="757"/>
      <c r="H44" s="498"/>
      <c r="I44" s="300"/>
      <c r="J44" s="106"/>
      <c r="K44" s="106"/>
      <c r="L44" s="119"/>
      <c r="M44" s="106"/>
      <c r="N44" s="107"/>
      <c r="O44" s="496"/>
      <c r="P44" s="107"/>
    </row>
    <row r="45" spans="1:16" ht="18.899999999999999" customHeight="1" x14ac:dyDescent="0.25">
      <c r="A45" s="500"/>
      <c r="B45" s="501"/>
      <c r="C45" s="105"/>
      <c r="D45" s="106"/>
      <c r="E45" s="106"/>
      <c r="F45" s="119"/>
      <c r="G45" s="757"/>
      <c r="H45" s="498"/>
      <c r="I45" s="300"/>
      <c r="J45" s="106"/>
      <c r="K45" s="106"/>
      <c r="L45" s="119"/>
      <c r="M45" s="106"/>
      <c r="N45" s="107"/>
      <c r="O45" s="496"/>
      <c r="P45" s="107"/>
    </row>
    <row r="46" spans="1:16" ht="18.899999999999999" customHeight="1" x14ac:dyDescent="0.25">
      <c r="A46" s="500"/>
      <c r="B46" s="501"/>
      <c r="C46" s="105"/>
      <c r="D46" s="106"/>
      <c r="E46" s="106"/>
      <c r="F46" s="119"/>
      <c r="G46" s="757"/>
      <c r="H46" s="498"/>
      <c r="I46" s="300"/>
      <c r="J46" s="106"/>
      <c r="K46" s="106"/>
      <c r="L46" s="119"/>
      <c r="M46" s="106"/>
      <c r="N46" s="107"/>
      <c r="O46" s="496"/>
      <c r="P46" s="107"/>
    </row>
    <row r="47" spans="1:16" ht="18.899999999999999" customHeight="1" x14ac:dyDescent="0.25">
      <c r="A47" s="500"/>
      <c r="B47" s="501"/>
      <c r="C47" s="105"/>
      <c r="D47" s="106"/>
      <c r="E47" s="106"/>
      <c r="F47" s="119"/>
      <c r="G47" s="757"/>
      <c r="H47" s="498"/>
      <c r="I47" s="300"/>
      <c r="J47" s="106"/>
      <c r="K47" s="106"/>
      <c r="L47" s="119"/>
      <c r="M47" s="106"/>
      <c r="N47" s="107"/>
      <c r="O47" s="496"/>
      <c r="P47" s="107"/>
    </row>
    <row r="48" spans="1:16" ht="18.899999999999999" customHeight="1" x14ac:dyDescent="0.25">
      <c r="A48" s="500"/>
      <c r="B48" s="501"/>
      <c r="C48" s="105"/>
      <c r="D48" s="106"/>
      <c r="E48" s="106"/>
      <c r="F48" s="119"/>
      <c r="G48" s="757"/>
      <c r="H48" s="498"/>
      <c r="I48" s="300"/>
      <c r="J48" s="106"/>
      <c r="K48" s="106"/>
      <c r="L48" s="119"/>
      <c r="M48" s="106"/>
      <c r="N48" s="107"/>
      <c r="O48" s="496"/>
      <c r="P48" s="107"/>
    </row>
    <row r="49" spans="1:16" ht="18.899999999999999" customHeight="1" x14ac:dyDescent="0.25">
      <c r="A49" s="500"/>
      <c r="B49" s="501"/>
      <c r="C49" s="105"/>
      <c r="D49" s="106"/>
      <c r="E49" s="106"/>
      <c r="F49" s="119"/>
      <c r="G49" s="757"/>
      <c r="H49" s="498"/>
      <c r="I49" s="300"/>
      <c r="J49" s="106"/>
      <c r="K49" s="106"/>
      <c r="L49" s="119"/>
      <c r="M49" s="106"/>
      <c r="N49" s="107"/>
      <c r="O49" s="496"/>
      <c r="P49" s="107"/>
    </row>
    <row r="50" spans="1:16" ht="18.899999999999999" customHeight="1" x14ac:dyDescent="0.25">
      <c r="A50" s="500"/>
      <c r="B50" s="501"/>
      <c r="C50" s="105"/>
      <c r="D50" s="106"/>
      <c r="E50" s="106"/>
      <c r="F50" s="119"/>
      <c r="G50" s="757"/>
      <c r="H50" s="498"/>
      <c r="I50" s="300"/>
      <c r="J50" s="106"/>
      <c r="K50" s="106"/>
      <c r="L50" s="119"/>
      <c r="M50" s="106"/>
      <c r="N50" s="107"/>
      <c r="O50" s="496"/>
      <c r="P50" s="107"/>
    </row>
    <row r="51" spans="1:16" ht="18.899999999999999" customHeight="1" x14ac:dyDescent="0.25">
      <c r="A51" s="500"/>
      <c r="B51" s="501"/>
      <c r="C51" s="105"/>
      <c r="D51" s="106"/>
      <c r="E51" s="106"/>
      <c r="F51" s="119"/>
      <c r="G51" s="757"/>
      <c r="H51" s="498"/>
      <c r="I51" s="300"/>
      <c r="J51" s="106"/>
      <c r="K51" s="106"/>
      <c r="L51" s="119"/>
      <c r="M51" s="106"/>
      <c r="N51" s="107"/>
      <c r="O51" s="496"/>
      <c r="P51" s="107"/>
    </row>
    <row r="52" spans="1:16" ht="18.899999999999999" customHeight="1" x14ac:dyDescent="0.25">
      <c r="A52" s="500"/>
      <c r="B52" s="501"/>
      <c r="C52" s="105"/>
      <c r="D52" s="106"/>
      <c r="E52" s="106"/>
      <c r="F52" s="119"/>
      <c r="G52" s="757"/>
      <c r="H52" s="498"/>
      <c r="I52" s="300"/>
      <c r="J52" s="106"/>
      <c r="K52" s="106"/>
      <c r="L52" s="119"/>
      <c r="M52" s="106"/>
      <c r="N52" s="107"/>
      <c r="O52" s="496"/>
      <c r="P52" s="107"/>
    </row>
    <row r="53" spans="1:16" ht="18.899999999999999" customHeight="1" x14ac:dyDescent="0.25">
      <c r="A53" s="500"/>
      <c r="B53" s="501"/>
      <c r="C53" s="105"/>
      <c r="D53" s="106"/>
      <c r="E53" s="106"/>
      <c r="F53" s="119"/>
      <c r="G53" s="757"/>
      <c r="H53" s="498"/>
      <c r="I53" s="300"/>
      <c r="J53" s="106"/>
      <c r="K53" s="106"/>
      <c r="L53" s="119"/>
      <c r="M53" s="106"/>
      <c r="N53" s="107"/>
      <c r="O53" s="496"/>
      <c r="P53" s="107"/>
    </row>
    <row r="54" spans="1:16" ht="18.899999999999999" customHeight="1" x14ac:dyDescent="0.25">
      <c r="A54" s="500"/>
      <c r="B54" s="501"/>
      <c r="C54" s="105"/>
      <c r="D54" s="106"/>
      <c r="E54" s="106"/>
      <c r="F54" s="119"/>
      <c r="G54" s="757"/>
      <c r="H54" s="498"/>
      <c r="I54" s="300"/>
      <c r="J54" s="106"/>
      <c r="K54" s="106"/>
      <c r="L54" s="119"/>
      <c r="M54" s="106"/>
      <c r="N54" s="107"/>
      <c r="O54" s="496"/>
      <c r="P54" s="107"/>
    </row>
    <row r="55" spans="1:16" ht="18.899999999999999" customHeight="1" x14ac:dyDescent="0.25">
      <c r="A55" s="500"/>
      <c r="B55" s="501"/>
      <c r="C55" s="105"/>
      <c r="D55" s="106"/>
      <c r="E55" s="106"/>
      <c r="F55" s="119"/>
      <c r="G55" s="757"/>
      <c r="H55" s="498"/>
      <c r="I55" s="300"/>
      <c r="J55" s="106"/>
      <c r="K55" s="106"/>
      <c r="L55" s="107"/>
      <c r="M55" s="106"/>
      <c r="N55" s="107"/>
      <c r="O55" s="496"/>
      <c r="P55" s="107"/>
    </row>
    <row r="56" spans="1:16" ht="18.899999999999999" customHeight="1" x14ac:dyDescent="0.25">
      <c r="A56" s="500"/>
      <c r="B56" s="501"/>
      <c r="C56" s="105"/>
      <c r="D56" s="106"/>
      <c r="E56" s="783"/>
      <c r="F56" s="107"/>
      <c r="G56" s="757"/>
      <c r="H56" s="501"/>
      <c r="I56" s="105"/>
      <c r="J56" s="106"/>
      <c r="K56" s="783"/>
      <c r="L56" s="107"/>
      <c r="M56" s="106"/>
      <c r="N56" s="107"/>
      <c r="O56" s="496"/>
      <c r="P56" s="107"/>
    </row>
    <row r="57" spans="1:16" ht="18.899999999999999" customHeight="1" x14ac:dyDescent="0.25">
      <c r="A57" s="500"/>
      <c r="B57" s="501"/>
      <c r="C57" s="105"/>
      <c r="D57" s="106"/>
      <c r="E57" s="106"/>
      <c r="F57" s="119"/>
      <c r="G57" s="757"/>
      <c r="H57" s="498"/>
      <c r="I57" s="300"/>
      <c r="J57" s="106"/>
      <c r="K57" s="106"/>
      <c r="L57" s="119"/>
      <c r="M57" s="106"/>
      <c r="N57" s="107"/>
      <c r="O57" s="496"/>
      <c r="P57" s="107"/>
    </row>
    <row r="58" spans="1:16" ht="18.899999999999999" customHeight="1" x14ac:dyDescent="0.25">
      <c r="A58" s="500"/>
      <c r="B58" s="501"/>
      <c r="C58" s="105"/>
      <c r="D58" s="106"/>
      <c r="E58" s="783"/>
      <c r="F58" s="107"/>
      <c r="G58" s="757"/>
      <c r="H58" s="501"/>
      <c r="I58" s="105"/>
      <c r="J58" s="106"/>
      <c r="K58" s="783"/>
      <c r="L58" s="107"/>
      <c r="M58" s="106"/>
      <c r="N58" s="107"/>
      <c r="O58" s="496"/>
      <c r="P58" s="107"/>
    </row>
    <row r="59" spans="1:16" ht="18.899999999999999" customHeight="1" x14ac:dyDescent="0.25">
      <c r="A59" s="500"/>
      <c r="B59" s="501"/>
      <c r="C59" s="105"/>
      <c r="D59" s="106"/>
      <c r="E59" s="783"/>
      <c r="F59" s="107"/>
      <c r="G59" s="757"/>
      <c r="H59" s="501"/>
      <c r="I59" s="105"/>
      <c r="J59" s="106"/>
      <c r="K59" s="783"/>
      <c r="L59" s="107"/>
      <c r="M59" s="106"/>
      <c r="N59" s="107"/>
      <c r="O59" s="496"/>
      <c r="P59" s="107"/>
    </row>
    <row r="60" spans="1:16" ht="18.899999999999999" customHeight="1" x14ac:dyDescent="0.25">
      <c r="A60" s="500"/>
      <c r="B60" s="501"/>
      <c r="C60" s="105"/>
      <c r="D60" s="106"/>
      <c r="E60" s="783"/>
      <c r="F60" s="107"/>
      <c r="G60" s="757"/>
      <c r="H60" s="501"/>
      <c r="I60" s="105"/>
      <c r="J60" s="106"/>
      <c r="K60" s="783"/>
      <c r="L60" s="107"/>
      <c r="M60" s="106"/>
      <c r="N60" s="107"/>
      <c r="O60" s="496"/>
      <c r="P60" s="107"/>
    </row>
    <row r="61" spans="1:16" ht="18.899999999999999" customHeight="1" x14ac:dyDescent="0.25">
      <c r="A61" s="500"/>
      <c r="B61" s="501"/>
      <c r="C61" s="105"/>
      <c r="D61" s="106"/>
      <c r="E61" s="783"/>
      <c r="F61" s="107"/>
      <c r="G61" s="757"/>
      <c r="H61" s="501"/>
      <c r="I61" s="105"/>
      <c r="J61" s="106"/>
      <c r="K61" s="783"/>
      <c r="L61" s="107"/>
      <c r="M61" s="106"/>
      <c r="N61" s="301"/>
      <c r="O61" s="496"/>
      <c r="P61" s="107"/>
    </row>
    <row r="62" spans="1:16" ht="18.899999999999999" customHeight="1" x14ac:dyDescent="0.25">
      <c r="A62" s="500"/>
      <c r="B62" s="501"/>
      <c r="C62" s="105"/>
      <c r="D62" s="106"/>
      <c r="E62" s="783"/>
      <c r="F62" s="107"/>
      <c r="G62" s="757"/>
      <c r="H62" s="501"/>
      <c r="I62" s="105"/>
      <c r="J62" s="106"/>
      <c r="K62" s="783"/>
      <c r="L62" s="107"/>
      <c r="M62" s="106"/>
      <c r="N62" s="107"/>
      <c r="O62" s="496"/>
      <c r="P62" s="107"/>
    </row>
    <row r="63" spans="1:16" ht="18.75" customHeight="1" x14ac:dyDescent="0.25">
      <c r="A63" s="500"/>
      <c r="B63" s="501"/>
      <c r="C63" s="105"/>
      <c r="D63" s="106"/>
      <c r="E63" s="783"/>
      <c r="F63" s="107"/>
      <c r="G63" s="757"/>
      <c r="H63" s="501"/>
      <c r="I63" s="105"/>
      <c r="J63" s="106"/>
      <c r="K63" s="784"/>
      <c r="L63" s="107"/>
      <c r="M63" s="106"/>
      <c r="N63" s="107"/>
      <c r="O63" s="496"/>
      <c r="P63" s="107"/>
    </row>
    <row r="64" spans="1:16" ht="18.899999999999999" customHeight="1" x14ac:dyDescent="0.25">
      <c r="A64" s="500"/>
      <c r="B64" s="501"/>
      <c r="C64" s="105"/>
      <c r="D64" s="106"/>
      <c r="E64" s="783"/>
      <c r="F64" s="107"/>
      <c r="G64" s="757"/>
      <c r="H64" s="501"/>
      <c r="I64" s="105"/>
      <c r="J64" s="106"/>
      <c r="K64" s="783"/>
      <c r="L64" s="107"/>
      <c r="M64" s="106"/>
      <c r="N64" s="107"/>
      <c r="O64" s="496"/>
      <c r="P64" s="107"/>
    </row>
    <row r="65" spans="1:16" ht="18.899999999999999" customHeight="1" x14ac:dyDescent="0.25">
      <c r="A65" s="500"/>
      <c r="B65" s="501"/>
      <c r="C65" s="105"/>
      <c r="D65" s="106"/>
      <c r="E65" s="783"/>
      <c r="F65" s="107"/>
      <c r="G65" s="757"/>
      <c r="H65" s="501"/>
      <c r="I65" s="105"/>
      <c r="J65" s="106"/>
      <c r="K65" s="783"/>
      <c r="L65" s="107"/>
      <c r="M65" s="106"/>
      <c r="N65" s="107"/>
      <c r="O65" s="496"/>
      <c r="P65" s="107"/>
    </row>
    <row r="66" spans="1:16" ht="18.899999999999999" customHeight="1" x14ac:dyDescent="0.25">
      <c r="A66" s="500"/>
      <c r="B66" s="501"/>
      <c r="C66" s="105"/>
      <c r="D66" s="106"/>
      <c r="E66" s="783"/>
      <c r="F66" s="107"/>
      <c r="G66" s="757"/>
      <c r="H66" s="501"/>
      <c r="I66" s="105"/>
      <c r="J66" s="106"/>
      <c r="K66" s="785"/>
      <c r="L66" s="107"/>
      <c r="M66" s="106"/>
      <c r="N66" s="107"/>
      <c r="O66" s="496"/>
      <c r="P66" s="107"/>
    </row>
    <row r="67" spans="1:16" ht="18.899999999999999" customHeight="1" x14ac:dyDescent="0.25">
      <c r="A67" s="500"/>
      <c r="B67" s="501"/>
      <c r="C67" s="105"/>
      <c r="D67" s="106"/>
      <c r="E67" s="783"/>
      <c r="F67" s="107"/>
      <c r="G67" s="757"/>
      <c r="H67" s="501"/>
      <c r="I67" s="105"/>
      <c r="J67" s="106"/>
      <c r="K67" s="783"/>
      <c r="L67" s="107"/>
      <c r="M67" s="106"/>
      <c r="N67" s="107"/>
      <c r="O67" s="496"/>
      <c r="P67" s="107"/>
    </row>
    <row r="68" spans="1:16" ht="19.5" customHeight="1" x14ac:dyDescent="0.25">
      <c r="A68" s="500"/>
      <c r="B68" s="501"/>
      <c r="C68" s="105"/>
      <c r="D68" s="106"/>
      <c r="E68" s="783"/>
      <c r="F68" s="107"/>
      <c r="G68" s="757"/>
      <c r="H68" s="501"/>
      <c r="I68" s="105"/>
      <c r="J68" s="106"/>
      <c r="K68" s="783"/>
      <c r="L68" s="107"/>
      <c r="M68" s="106"/>
      <c r="N68" s="107"/>
      <c r="O68" s="496"/>
      <c r="P68" s="107"/>
    </row>
    <row r="69" spans="1:16" ht="19.5" customHeight="1" x14ac:dyDescent="0.25">
      <c r="A69" s="500"/>
      <c r="B69" s="501"/>
      <c r="C69" s="105"/>
      <c r="D69" s="106"/>
      <c r="E69" s="783"/>
      <c r="F69" s="107"/>
      <c r="G69" s="757"/>
      <c r="H69" s="501"/>
      <c r="I69" s="105"/>
      <c r="J69" s="106"/>
      <c r="K69" s="783"/>
      <c r="L69" s="107"/>
      <c r="M69" s="106"/>
      <c r="N69" s="107"/>
      <c r="O69" s="496"/>
      <c r="P69" s="107"/>
    </row>
    <row r="70" spans="1:16" ht="19.5" customHeight="1" x14ac:dyDescent="0.25">
      <c r="A70" s="500"/>
      <c r="B70" s="501"/>
      <c r="C70" s="105"/>
      <c r="D70" s="106"/>
      <c r="E70" s="783"/>
      <c r="F70" s="107"/>
      <c r="G70" s="757"/>
      <c r="H70" s="501"/>
      <c r="I70" s="105"/>
      <c r="J70" s="106"/>
      <c r="K70" s="783"/>
      <c r="L70" s="107"/>
      <c r="M70" s="106"/>
      <c r="N70" s="107"/>
      <c r="O70" s="496"/>
      <c r="P70" s="107"/>
    </row>
    <row r="71" spans="1:16" ht="19.5" customHeight="1" x14ac:dyDescent="0.25">
      <c r="A71" s="500"/>
      <c r="B71" s="501"/>
      <c r="C71" s="105"/>
      <c r="D71" s="106"/>
      <c r="E71" s="783"/>
      <c r="F71" s="107"/>
      <c r="G71" s="757"/>
      <c r="H71" s="501"/>
      <c r="I71" s="105"/>
      <c r="J71" s="106"/>
      <c r="K71" s="783"/>
      <c r="L71" s="107"/>
      <c r="M71" s="106"/>
      <c r="N71" s="107"/>
      <c r="O71" s="496"/>
      <c r="P71" s="107"/>
    </row>
    <row r="72" spans="1:16" ht="19.5" customHeight="1" x14ac:dyDescent="0.25">
      <c r="A72" s="500"/>
      <c r="B72" s="501"/>
      <c r="C72" s="105"/>
      <c r="D72" s="106"/>
      <c r="E72" s="106"/>
      <c r="F72" s="119"/>
      <c r="G72" s="757"/>
      <c r="H72" s="498"/>
      <c r="I72" s="300"/>
      <c r="J72" s="106"/>
      <c r="K72" s="106"/>
      <c r="L72" s="107"/>
      <c r="M72" s="106"/>
      <c r="N72" s="107"/>
      <c r="O72" s="496"/>
      <c r="P72" s="107"/>
    </row>
    <row r="73" spans="1:16" ht="19.5" customHeight="1" x14ac:dyDescent="0.25">
      <c r="A73" s="500"/>
      <c r="B73" s="501"/>
      <c r="C73" s="105"/>
      <c r="D73" s="106"/>
      <c r="E73" s="783"/>
      <c r="F73" s="107"/>
      <c r="G73" s="757"/>
      <c r="H73" s="501"/>
      <c r="I73" s="105"/>
      <c r="J73" s="106"/>
      <c r="K73" s="783"/>
      <c r="L73" s="107"/>
      <c r="M73" s="106"/>
      <c r="N73" s="107"/>
      <c r="O73" s="496"/>
      <c r="P73" s="107"/>
    </row>
    <row r="74" spans="1:16" ht="19.5" customHeight="1" x14ac:dyDescent="0.25">
      <c r="A74" s="500"/>
      <c r="B74" s="501"/>
      <c r="C74" s="105"/>
      <c r="D74" s="106"/>
      <c r="E74" s="783"/>
      <c r="F74" s="107"/>
      <c r="G74" s="757"/>
      <c r="H74" s="501"/>
      <c r="I74" s="105"/>
      <c r="J74" s="106"/>
      <c r="K74" s="783"/>
      <c r="L74" s="107"/>
      <c r="M74" s="106"/>
      <c r="N74" s="107"/>
      <c r="O74" s="496"/>
      <c r="P74" s="107"/>
    </row>
    <row r="75" spans="1:16" ht="19.5" customHeight="1" x14ac:dyDescent="0.25">
      <c r="A75" s="500"/>
      <c r="B75" s="501"/>
      <c r="C75" s="105"/>
      <c r="D75" s="106"/>
      <c r="E75" s="783"/>
      <c r="F75" s="107"/>
      <c r="G75" s="757"/>
      <c r="H75" s="501"/>
      <c r="I75" s="105"/>
      <c r="J75" s="106"/>
      <c r="K75" s="783"/>
      <c r="L75" s="107"/>
      <c r="M75" s="106"/>
      <c r="N75" s="107"/>
      <c r="O75" s="496"/>
      <c r="P75" s="107"/>
    </row>
    <row r="76" spans="1:16" ht="19.5" customHeight="1" x14ac:dyDescent="0.25">
      <c r="A76" s="500"/>
      <c r="B76" s="501"/>
      <c r="C76" s="105"/>
      <c r="D76" s="106"/>
      <c r="E76" s="783"/>
      <c r="F76" s="107"/>
      <c r="G76" s="757"/>
      <c r="H76" s="501"/>
      <c r="I76" s="105"/>
      <c r="J76" s="106"/>
      <c r="K76" s="783"/>
      <c r="L76" s="107"/>
      <c r="M76" s="106"/>
      <c r="N76" s="107"/>
      <c r="O76" s="496"/>
      <c r="P76" s="107"/>
    </row>
    <row r="77" spans="1:16" ht="19.5" customHeight="1" x14ac:dyDescent="0.25">
      <c r="A77" s="500"/>
      <c r="B77" s="501"/>
      <c r="C77" s="105"/>
      <c r="D77" s="106"/>
      <c r="E77" s="783"/>
      <c r="F77" s="107"/>
      <c r="G77" s="757"/>
      <c r="H77" s="501"/>
      <c r="I77" s="105"/>
      <c r="J77" s="106"/>
      <c r="K77" s="783"/>
      <c r="L77" s="107"/>
      <c r="M77" s="106"/>
      <c r="N77" s="301"/>
      <c r="O77" s="496"/>
      <c r="P77" s="107"/>
    </row>
    <row r="78" spans="1:16" ht="19.5" customHeight="1" x14ac:dyDescent="0.25">
      <c r="A78" s="500"/>
      <c r="B78" s="501"/>
      <c r="C78" s="105"/>
      <c r="D78" s="106"/>
      <c r="E78" s="783"/>
      <c r="F78" s="107"/>
      <c r="G78" s="757"/>
      <c r="H78" s="501"/>
      <c r="I78" s="105"/>
      <c r="J78" s="106"/>
      <c r="K78" s="783"/>
      <c r="L78" s="107"/>
      <c r="M78" s="106"/>
      <c r="N78" s="107"/>
      <c r="O78" s="496"/>
      <c r="P78" s="107"/>
    </row>
    <row r="79" spans="1:16" ht="19.5" customHeight="1" x14ac:dyDescent="0.25">
      <c r="A79" s="500"/>
      <c r="B79" s="501"/>
      <c r="C79" s="105"/>
      <c r="D79" s="106"/>
      <c r="E79" s="783"/>
      <c r="F79" s="107"/>
      <c r="G79" s="757"/>
      <c r="H79" s="501"/>
      <c r="I79" s="105"/>
      <c r="J79" s="106"/>
      <c r="K79" s="784"/>
      <c r="L79" s="107"/>
      <c r="M79" s="106"/>
      <c r="N79" s="107"/>
      <c r="O79" s="496"/>
      <c r="P79" s="107"/>
    </row>
    <row r="80" spans="1:16" ht="19.5" customHeight="1" x14ac:dyDescent="0.25">
      <c r="A80" s="500"/>
      <c r="B80" s="501"/>
      <c r="C80" s="105"/>
      <c r="D80" s="106"/>
      <c r="E80" s="783"/>
      <c r="F80" s="107"/>
      <c r="G80" s="757"/>
      <c r="H80" s="501"/>
      <c r="I80" s="105"/>
      <c r="J80" s="106"/>
      <c r="K80" s="783"/>
      <c r="L80" s="107"/>
      <c r="M80" s="106"/>
      <c r="N80" s="107"/>
      <c r="O80" s="496"/>
      <c r="P80" s="107"/>
    </row>
    <row r="81" spans="1:16" ht="19.5" customHeight="1" x14ac:dyDescent="0.25">
      <c r="A81" s="500"/>
      <c r="B81" s="501"/>
      <c r="C81" s="105"/>
      <c r="D81" s="106"/>
      <c r="E81" s="783"/>
      <c r="F81" s="107"/>
      <c r="G81" s="757"/>
      <c r="H81" s="501"/>
      <c r="I81" s="105"/>
      <c r="J81" s="106"/>
      <c r="K81" s="783"/>
      <c r="L81" s="107"/>
      <c r="M81" s="106"/>
      <c r="N81" s="107"/>
      <c r="O81" s="496"/>
      <c r="P81" s="107"/>
    </row>
    <row r="82" spans="1:16" ht="19.5" customHeight="1" x14ac:dyDescent="0.25">
      <c r="A82" s="500"/>
      <c r="B82" s="501"/>
      <c r="C82" s="105"/>
      <c r="D82" s="106"/>
      <c r="E82" s="783"/>
      <c r="F82" s="107"/>
      <c r="G82" s="757"/>
      <c r="H82" s="501"/>
      <c r="I82" s="105"/>
      <c r="J82" s="106"/>
      <c r="K82" s="785"/>
      <c r="L82" s="107"/>
      <c r="M82" s="106"/>
      <c r="N82" s="107"/>
      <c r="O82" s="496"/>
      <c r="P82" s="107"/>
    </row>
    <row r="83" spans="1:16" ht="19.5" customHeight="1" x14ac:dyDescent="0.25">
      <c r="A83" s="500"/>
      <c r="B83" s="501"/>
      <c r="C83" s="105"/>
      <c r="D83" s="106"/>
      <c r="E83" s="783"/>
      <c r="F83" s="107"/>
      <c r="G83" s="757"/>
      <c r="H83" s="501"/>
      <c r="I83" s="105"/>
      <c r="J83" s="106"/>
      <c r="K83" s="783"/>
      <c r="L83" s="107"/>
      <c r="M83" s="106"/>
      <c r="N83" s="107"/>
      <c r="O83" s="496"/>
      <c r="P83" s="107"/>
    </row>
    <row r="84" spans="1:16" ht="19.5" customHeight="1" x14ac:dyDescent="0.25">
      <c r="A84" s="500"/>
      <c r="B84" s="501"/>
      <c r="C84" s="105"/>
      <c r="D84" s="106"/>
      <c r="E84" s="783"/>
      <c r="F84" s="107"/>
      <c r="G84" s="757"/>
      <c r="H84" s="501"/>
      <c r="I84" s="105"/>
      <c r="J84" s="106"/>
      <c r="K84" s="783"/>
      <c r="L84" s="107"/>
      <c r="M84" s="106"/>
      <c r="N84" s="107"/>
      <c r="O84" s="496"/>
      <c r="P84" s="107"/>
    </row>
    <row r="85" spans="1:16" ht="19.5" customHeight="1" x14ac:dyDescent="0.25">
      <c r="A85" s="500"/>
      <c r="B85" s="501"/>
      <c r="C85" s="105"/>
      <c r="D85" s="106"/>
      <c r="E85" s="783"/>
      <c r="F85" s="107"/>
      <c r="G85" s="757"/>
      <c r="H85" s="501"/>
      <c r="I85" s="105"/>
      <c r="J85" s="106"/>
      <c r="K85" s="783"/>
      <c r="L85" s="107"/>
      <c r="M85" s="106"/>
      <c r="N85" s="107"/>
      <c r="O85" s="496"/>
      <c r="P85" s="107"/>
    </row>
    <row r="86" spans="1:16" ht="19.5" customHeight="1" x14ac:dyDescent="0.25">
      <c r="A86" s="500"/>
      <c r="B86" s="501"/>
      <c r="C86" s="105"/>
      <c r="D86" s="106"/>
      <c r="E86" s="783"/>
      <c r="F86" s="107"/>
      <c r="G86" s="757"/>
      <c r="H86" s="501"/>
      <c r="I86" s="105"/>
      <c r="J86" s="106"/>
      <c r="K86" s="783"/>
      <c r="L86" s="107"/>
      <c r="M86" s="106"/>
      <c r="N86" s="107"/>
      <c r="O86" s="496"/>
      <c r="P86" s="107"/>
    </row>
    <row r="87" spans="1:16" ht="19.5" customHeight="1" thickBot="1" x14ac:dyDescent="0.3">
      <c r="A87" s="500"/>
      <c r="B87" s="502"/>
      <c r="C87" s="374"/>
      <c r="D87" s="499"/>
      <c r="E87" s="786"/>
      <c r="F87" s="787"/>
      <c r="G87" s="758"/>
      <c r="H87" s="502"/>
      <c r="I87" s="374"/>
      <c r="J87" s="499"/>
      <c r="K87" s="786"/>
      <c r="L87" s="787"/>
      <c r="M87" s="106"/>
      <c r="N87" s="107"/>
      <c r="O87" s="496"/>
      <c r="P87" s="107"/>
    </row>
  </sheetData>
  <mergeCells count="4">
    <mergeCell ref="A5:B5"/>
    <mergeCell ref="B6:F6"/>
    <mergeCell ref="H6:L6"/>
    <mergeCell ref="M6:P6"/>
  </mergeCells>
  <printOptions horizontalCentered="1"/>
  <pageMargins left="0.35" right="0.35" top="0.39" bottom="0.39" header="0" footer="0"/>
  <pageSetup paperSize="9" orientation="landscape" horizontalDpi="200" verticalDpi="200" r:id="rId1"/>
  <headerFooter alignWithMargins="0"/>
  <rowBreaks count="4" manualBreakCount="4">
    <brk id="27" max="16383" man="1"/>
    <brk id="47" max="16383" man="1"/>
    <brk id="67" max="16383" man="1"/>
    <brk id="8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693249" r:id="rId4" name="Button 1">
              <controlPr defaultSize="0" print="0" autoFill="0" autoPict="0" macro="[0]!páros_egyesített_rangsor">
                <anchor moveWithCells="1" sizeWithCells="1">
                  <from>
                    <xdr:col>9</xdr:col>
                    <xdr:colOff>281940</xdr:colOff>
                    <xdr:row>0</xdr:row>
                    <xdr:rowOff>91440</xdr:rowOff>
                  </from>
                  <to>
                    <xdr:col>12</xdr:col>
                    <xdr:colOff>45720</xdr:colOff>
                    <xdr:row>1</xdr:row>
                    <xdr:rowOff>137160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B7A10-B281-4587-8CAA-7FB0C857F0A1}">
  <sheetPr codeName="Sheet43">
    <tabColor indexed="17"/>
    <pageSetUpPr fitToPage="1"/>
  </sheetPr>
  <dimension ref="A1:U81"/>
  <sheetViews>
    <sheetView showGridLines="0" showZeros="0" workbookViewId="0">
      <selection activeCell="D7" sqref="D7"/>
    </sheetView>
  </sheetViews>
  <sheetFormatPr defaultRowHeight="13.2" x14ac:dyDescent="0.25"/>
  <cols>
    <col min="1" max="2" width="3.33203125" customWidth="1"/>
    <col min="3" max="3" width="4.6640625" customWidth="1"/>
    <col min="4" max="4" width="2.88671875" customWidth="1"/>
    <col min="5" max="5" width="5.6640625" customWidth="1"/>
    <col min="6" max="6" width="12.6640625" customWidth="1"/>
    <col min="7" max="7" width="2.6640625" customWidth="1"/>
    <col min="8" max="8" width="6.5546875" customWidth="1"/>
    <col min="9" max="9" width="5.88671875" customWidth="1"/>
    <col min="10" max="10" width="1.6640625" style="134" customWidth="1"/>
    <col min="11" max="11" width="10.6640625" customWidth="1"/>
    <col min="12" max="12" width="1.6640625" style="134" customWidth="1"/>
    <col min="13" max="13" width="10.6640625" customWidth="1"/>
    <col min="14" max="14" width="1.6640625" style="135" customWidth="1"/>
    <col min="15" max="15" width="10.6640625" customWidth="1"/>
    <col min="16" max="16" width="1.6640625" style="134" customWidth="1"/>
    <col min="17" max="17" width="10.6640625" customWidth="1"/>
    <col min="18" max="18" width="1.6640625" style="135" customWidth="1"/>
    <col min="20" max="20" width="8.6640625" customWidth="1"/>
    <col min="21" max="21" width="8.88671875" hidden="1" customWidth="1"/>
    <col min="22" max="22" width="5.6640625" customWidth="1"/>
  </cols>
  <sheetData>
    <row r="1" spans="1:21" s="136" customFormat="1" ht="21.75" customHeight="1" x14ac:dyDescent="0.4">
      <c r="A1" s="93" t="str">
        <f>Altalanos!$A$6</f>
        <v xml:space="preserve">Diákolimpia Tolna megye - Paks </v>
      </c>
      <c r="B1" s="138"/>
      <c r="I1" s="389"/>
      <c r="J1" s="137"/>
      <c r="K1" s="302" t="s">
        <v>145</v>
      </c>
      <c r="L1" s="302"/>
      <c r="M1" s="303"/>
      <c r="N1" s="137"/>
      <c r="O1" s="137"/>
      <c r="P1" s="137"/>
      <c r="R1" s="137"/>
    </row>
    <row r="2" spans="1:21" s="108" customFormat="1" x14ac:dyDescent="0.25">
      <c r="A2" s="478" t="s">
        <v>122</v>
      </c>
      <c r="B2" s="96"/>
      <c r="C2" s="96"/>
      <c r="D2" s="96"/>
      <c r="E2" s="96"/>
      <c r="F2" s="469">
        <f>Altalanos!$C$8</f>
        <v>0</v>
      </c>
      <c r="G2" s="141"/>
      <c r="J2" s="135"/>
      <c r="K2" s="302"/>
      <c r="L2" s="302"/>
      <c r="M2" s="302"/>
      <c r="N2" s="135"/>
      <c r="P2" s="135"/>
      <c r="R2" s="135"/>
    </row>
    <row r="3" spans="1:21" s="19" customFormat="1" ht="10.5" customHeight="1" x14ac:dyDescent="0.25">
      <c r="A3" s="54" t="s">
        <v>82</v>
      </c>
      <c r="B3" s="54"/>
      <c r="C3" s="54"/>
      <c r="D3" s="54"/>
      <c r="E3" s="54"/>
      <c r="F3" s="54"/>
      <c r="G3" s="54" t="s">
        <v>79</v>
      </c>
      <c r="H3" s="54"/>
      <c r="I3" s="54"/>
      <c r="J3" s="304"/>
      <c r="K3" s="55" t="s">
        <v>87</v>
      </c>
      <c r="L3" s="144"/>
      <c r="M3" s="88"/>
      <c r="N3" s="304"/>
      <c r="O3" s="54"/>
      <c r="P3" s="304"/>
      <c r="Q3" s="54"/>
      <c r="R3" s="305" t="s">
        <v>88</v>
      </c>
    </row>
    <row r="4" spans="1:21" s="31" customFormat="1" ht="11.25" customHeight="1" thickBot="1" x14ac:dyDescent="0.3">
      <c r="A4" s="821" t="str">
        <f>Altalanos!$A$10</f>
        <v>2025.04.28-29</v>
      </c>
      <c r="B4" s="821"/>
      <c r="C4" s="821"/>
      <c r="D4" s="145"/>
      <c r="E4" s="437"/>
      <c r="F4" s="145"/>
      <c r="G4" s="146" t="str">
        <f>Altalanos!$C$10</f>
        <v>Paks</v>
      </c>
      <c r="H4" s="306"/>
      <c r="I4" s="145"/>
      <c r="J4" s="307"/>
      <c r="K4" s="148"/>
      <c r="L4" s="147"/>
      <c r="M4" s="104"/>
      <c r="N4" s="307"/>
      <c r="O4" s="145"/>
      <c r="P4" s="307"/>
      <c r="Q4" s="145"/>
      <c r="R4" s="89" t="str">
        <f>Altalanos!$E$10</f>
        <v>Lakatosné Klopcsik Diana</v>
      </c>
    </row>
    <row r="5" spans="1:21" s="19" customFormat="1" ht="9.6" x14ac:dyDescent="0.25">
      <c r="A5" s="308"/>
      <c r="B5" s="57" t="s">
        <v>4</v>
      </c>
      <c r="C5" s="487" t="s">
        <v>148</v>
      </c>
      <c r="D5" s="57" t="s">
        <v>101</v>
      </c>
      <c r="E5" s="487" t="s">
        <v>91</v>
      </c>
      <c r="F5" s="67" t="s">
        <v>85</v>
      </c>
      <c r="G5" s="67" t="s">
        <v>86</v>
      </c>
      <c r="H5" s="67"/>
      <c r="I5" s="67" t="s">
        <v>90</v>
      </c>
      <c r="J5" s="67"/>
      <c r="K5" s="57" t="s">
        <v>102</v>
      </c>
      <c r="L5" s="309"/>
      <c r="M5" s="57" t="s">
        <v>129</v>
      </c>
      <c r="N5" s="309"/>
      <c r="O5" s="57" t="s">
        <v>146</v>
      </c>
      <c r="P5" s="309"/>
      <c r="Q5" s="57"/>
      <c r="R5" s="310"/>
    </row>
    <row r="6" spans="1:21" s="19" customFormat="1" ht="3.75" customHeight="1" thickBot="1" x14ac:dyDescent="0.3">
      <c r="A6" s="311"/>
      <c r="B6" s="99"/>
      <c r="C6" s="99"/>
      <c r="D6" s="99"/>
      <c r="E6" s="99"/>
      <c r="F6" s="22"/>
      <c r="G6" s="22"/>
      <c r="H6" s="101"/>
      <c r="I6" s="22"/>
      <c r="J6" s="122"/>
      <c r="K6" s="99"/>
      <c r="L6" s="122"/>
      <c r="M6" s="99"/>
      <c r="N6" s="122"/>
      <c r="O6" s="99"/>
      <c r="P6" s="122"/>
      <c r="Q6" s="99"/>
      <c r="R6" s="143"/>
    </row>
    <row r="7" spans="1:21" s="38" customFormat="1" ht="10.5" customHeight="1" x14ac:dyDescent="0.25">
      <c r="A7" s="312">
        <v>1</v>
      </c>
      <c r="B7" s="395" t="str">
        <f>IF($D7="","",VLOOKUP($D7,'1D ELO (3)'!$A$7:$P$23,14))</f>
        <v/>
      </c>
      <c r="C7" s="395" t="str">
        <f>IF($D7="","",VLOOKUP($D7,'1D ELO (3)'!$A$7:$P$23,15))</f>
        <v/>
      </c>
      <c r="D7" s="164"/>
      <c r="E7" s="694" t="str">
        <f>UPPER(IF($D7="","",VLOOKUP($D7,'1D ELO (3)'!$A$7:$P$23,5)))</f>
        <v/>
      </c>
      <c r="F7" s="695" t="str">
        <f>UPPER(IF($D7="","",VLOOKUP($D7,'1D ELO (3)'!$A$7:$P$23,2)))</f>
        <v/>
      </c>
      <c r="G7" s="695" t="str">
        <f>IF($D7="","",VLOOKUP($D7,'1D ELO (3)'!$A$7:$P$23,3))</f>
        <v/>
      </c>
      <c r="H7" s="696"/>
      <c r="I7" s="695" t="str">
        <f>IF($D7="","",VLOOKUP($D7,'1D ELO (3)'!$A$7:$P$23,4))</f>
        <v/>
      </c>
      <c r="J7" s="314"/>
      <c r="K7" s="168"/>
      <c r="L7" s="170"/>
      <c r="M7" s="168"/>
      <c r="N7" s="170"/>
      <c r="O7" s="168"/>
      <c r="P7" s="170"/>
      <c r="Q7" s="168"/>
      <c r="R7" s="171"/>
      <c r="S7" s="174"/>
      <c r="U7" s="175" t="str">
        <f>Birók!P21</f>
        <v>Bíró</v>
      </c>
    </row>
    <row r="8" spans="1:21" s="38" customFormat="1" ht="9.6" customHeight="1" x14ac:dyDescent="0.25">
      <c r="A8" s="286"/>
      <c r="B8" s="315"/>
      <c r="C8" s="315"/>
      <c r="D8" s="315"/>
      <c r="E8" s="694" t="str">
        <f>UPPER(IF($D7="","",VLOOKUP($D7,'1D ELO (3)'!$A$7:$P$23,11)))</f>
        <v/>
      </c>
      <c r="F8" s="695" t="str">
        <f>UPPER(IF($D7="","",VLOOKUP($D7,'1D ELO (3)'!$A$7:$P$23,8)))</f>
        <v/>
      </c>
      <c r="G8" s="695" t="str">
        <f>IF($D7="","",VLOOKUP($D7,'1D ELO (3)'!$A$7:$P$23,9))</f>
        <v/>
      </c>
      <c r="H8" s="696"/>
      <c r="I8" s="695" t="str">
        <f>IF($D7="","",VLOOKUP($D7,'1D ELO (3)'!$A$7:$P$23,10))</f>
        <v/>
      </c>
      <c r="J8" s="316"/>
      <c r="K8" s="161" t="str">
        <f>IF(J8="a",F7,IF(J8="b",F9,""))</f>
        <v/>
      </c>
      <c r="L8" s="170"/>
      <c r="M8" s="168"/>
      <c r="N8" s="170"/>
      <c r="O8" s="168"/>
      <c r="P8" s="170"/>
      <c r="Q8" s="168"/>
      <c r="R8" s="171"/>
      <c r="S8" s="174"/>
      <c r="U8" s="183" t="str">
        <f>Birók!P22</f>
        <v xml:space="preserve">T Lisztmajer </v>
      </c>
    </row>
    <row r="9" spans="1:21" s="38" customFormat="1" ht="9.6" customHeight="1" x14ac:dyDescent="0.25">
      <c r="A9" s="286"/>
      <c r="B9" s="177"/>
      <c r="C9" s="177"/>
      <c r="D9" s="177"/>
      <c r="E9" s="177"/>
      <c r="F9" s="163"/>
      <c r="G9" s="163"/>
      <c r="H9" s="101"/>
      <c r="I9" s="163"/>
      <c r="J9" s="317"/>
      <c r="K9" s="318" t="str">
        <f>UPPER(IF(OR(J10="a",J10="as"),F7,IF(OR(J10="b",J10="bs"),F11,)))</f>
        <v/>
      </c>
      <c r="L9" s="319"/>
      <c r="M9" s="168"/>
      <c r="N9" s="170"/>
      <c r="O9" s="168"/>
      <c r="P9" s="170"/>
      <c r="Q9" s="168"/>
      <c r="R9" s="171"/>
      <c r="S9" s="174"/>
      <c r="U9" s="183" t="str">
        <f>Birók!P23</f>
        <v xml:space="preserve">P Lisztmajer </v>
      </c>
    </row>
    <row r="10" spans="1:21" s="38" customFormat="1" ht="9.6" customHeight="1" x14ac:dyDescent="0.25">
      <c r="A10" s="286"/>
      <c r="B10" s="177"/>
      <c r="C10" s="177"/>
      <c r="D10" s="177"/>
      <c r="E10" s="505"/>
      <c r="F10" s="506"/>
      <c r="G10" s="506"/>
      <c r="H10" s="507"/>
      <c r="I10" s="495" t="s">
        <v>0</v>
      </c>
      <c r="J10" s="189"/>
      <c r="K10" s="320" t="str">
        <f>UPPER(IF(OR(J10="a",J10="as"),F8,IF(OR(J10="b",J10="bs"),F12,)))</f>
        <v/>
      </c>
      <c r="L10" s="321"/>
      <c r="M10" s="168"/>
      <c r="N10" s="170"/>
      <c r="O10" s="168"/>
      <c r="P10" s="170"/>
      <c r="Q10" s="168"/>
      <c r="R10" s="171"/>
      <c r="S10" s="174"/>
      <c r="U10" s="183" t="str">
        <f>Birók!P24</f>
        <v xml:space="preserve">N Németh </v>
      </c>
    </row>
    <row r="11" spans="1:21" s="38" customFormat="1" ht="9.6" customHeight="1" x14ac:dyDescent="0.25">
      <c r="A11" s="286">
        <v>2</v>
      </c>
      <c r="B11" s="395" t="str">
        <f>IF($D11="","",VLOOKUP($D11,'1D ELO (3)'!$A$7:$P$23,14))</f>
        <v/>
      </c>
      <c r="C11" s="395" t="str">
        <f>IF($D11="","",VLOOKUP($D11,'1D ELO (3)'!$A$7:$P$23,15))</f>
        <v/>
      </c>
      <c r="D11" s="164"/>
      <c r="E11" s="503" t="str">
        <f>UPPER(IF($D11="","",VLOOKUP($D11,'1D ELO (3)'!$A$7:$P$23,5)))</f>
        <v/>
      </c>
      <c r="F11" s="492" t="str">
        <f>UPPER(IF($D11="","",VLOOKUP($D11,'1D ELO (3)'!$A$7:$P$23,2)))</f>
        <v/>
      </c>
      <c r="G11" s="492" t="str">
        <f>IF($D11="","",VLOOKUP($D11,'1D ELO (3)'!$A$7:$P$23,3))</f>
        <v/>
      </c>
      <c r="H11" s="504"/>
      <c r="I11" s="492" t="str">
        <f>IF($D11="","",VLOOKUP($D11,'1D ELO (3)'!$A$7:$P$23,4))</f>
        <v/>
      </c>
      <c r="J11" s="322"/>
      <c r="K11" s="168"/>
      <c r="L11" s="323"/>
      <c r="M11" s="206"/>
      <c r="N11" s="319"/>
      <c r="O11" s="168"/>
      <c r="P11" s="170"/>
      <c r="Q11" s="168"/>
      <c r="R11" s="171"/>
      <c r="S11" s="174"/>
      <c r="U11" s="183" t="str">
        <f>Birók!P25</f>
        <v xml:space="preserve">D Gerzsei </v>
      </c>
    </row>
    <row r="12" spans="1:21" s="38" customFormat="1" ht="9.6" customHeight="1" x14ac:dyDescent="0.25">
      <c r="A12" s="286"/>
      <c r="B12" s="315"/>
      <c r="C12" s="315"/>
      <c r="D12" s="315"/>
      <c r="E12" s="503" t="str">
        <f>UPPER(IF($D11="","",VLOOKUP($D11,'1D ELO (3)'!$A$7:$P$23,11)))</f>
        <v/>
      </c>
      <c r="F12" s="492" t="str">
        <f>UPPER(IF($D11="","",VLOOKUP($D11,'1D ELO (3)'!$A$7:$P$23,8)))</f>
        <v/>
      </c>
      <c r="G12" s="492" t="str">
        <f>IF($D11="","",VLOOKUP($D11,'1D ELO (3)'!$A$7:$P$23,9))</f>
        <v/>
      </c>
      <c r="H12" s="504"/>
      <c r="I12" s="492" t="str">
        <f>IF($D11="","",VLOOKUP($D11,'1D ELO (3)'!$A$7:$P$23,10))</f>
        <v/>
      </c>
      <c r="J12" s="316"/>
      <c r="K12" s="168"/>
      <c r="L12" s="323"/>
      <c r="M12" s="290"/>
      <c r="N12" s="324"/>
      <c r="O12" s="168"/>
      <c r="P12" s="170"/>
      <c r="Q12" s="168"/>
      <c r="R12" s="171"/>
      <c r="S12" s="174"/>
      <c r="U12" s="183" t="str">
        <f>Birók!P26</f>
        <v>G Rosta</v>
      </c>
    </row>
    <row r="13" spans="1:21" s="38" customFormat="1" ht="9.6" customHeight="1" x14ac:dyDescent="0.25">
      <c r="A13" s="286"/>
      <c r="B13" s="177"/>
      <c r="C13" s="177"/>
      <c r="D13" s="187"/>
      <c r="E13" s="505"/>
      <c r="F13" s="506"/>
      <c r="G13" s="506"/>
      <c r="H13" s="507"/>
      <c r="I13" s="506"/>
      <c r="J13" s="325"/>
      <c r="K13" s="168"/>
      <c r="L13" s="317"/>
      <c r="M13" s="318" t="str">
        <f>UPPER(IF(OR(L14="a",L14="as"),K9,IF(OR(L14="b",L14="bs"),K17,)))</f>
        <v/>
      </c>
      <c r="N13" s="170"/>
      <c r="O13" s="168"/>
      <c r="P13" s="170"/>
      <c r="Q13" s="168"/>
      <c r="R13" s="171"/>
      <c r="S13" s="174"/>
      <c r="U13" s="183" t="str">
        <f>Birók!P27</f>
        <v>A Korpácsi</v>
      </c>
    </row>
    <row r="14" spans="1:21" s="38" customFormat="1" ht="9.6" customHeight="1" x14ac:dyDescent="0.25">
      <c r="A14" s="286"/>
      <c r="B14" s="177"/>
      <c r="C14" s="177"/>
      <c r="D14" s="187"/>
      <c r="E14" s="505"/>
      <c r="F14" s="506"/>
      <c r="G14" s="506"/>
      <c r="H14" s="507"/>
      <c r="I14" s="506"/>
      <c r="J14" s="325"/>
      <c r="K14" s="180" t="s">
        <v>0</v>
      </c>
      <c r="L14" s="189"/>
      <c r="M14" s="320" t="str">
        <f>UPPER(IF(OR(L14="a",L14="as"),K10,IF(OR(L14="b",L14="bs"),K18,)))</f>
        <v/>
      </c>
      <c r="N14" s="321"/>
      <c r="O14" s="168"/>
      <c r="P14" s="170"/>
      <c r="Q14" s="168"/>
      <c r="R14" s="171"/>
      <c r="S14" s="174"/>
      <c r="U14" s="183" t="str">
        <f>Birók!P28</f>
        <v xml:space="preserve">L Gáspár </v>
      </c>
    </row>
    <row r="15" spans="1:21" s="38" customFormat="1" ht="9.6" customHeight="1" x14ac:dyDescent="0.25">
      <c r="A15" s="326">
        <v>3</v>
      </c>
      <c r="B15" s="395" t="str">
        <f>IF($D15="","",VLOOKUP($D15,'1D ELO (3)'!$A$7:$P$23,14))</f>
        <v/>
      </c>
      <c r="C15" s="395" t="str">
        <f>IF($D15="","",VLOOKUP($D15,'1D ELO (3)'!$A$7:$P$23,15))</f>
        <v/>
      </c>
      <c r="D15" s="164"/>
      <c r="E15" s="503" t="str">
        <f>UPPER(IF($D15="","",VLOOKUP($D15,'1D ELO (3)'!$A$7:$P$23,5)))</f>
        <v/>
      </c>
      <c r="F15" s="492" t="str">
        <f>UPPER(IF($D15="","",VLOOKUP($D15,'1D ELO (3)'!$A$7:$P$23,2)))</f>
        <v/>
      </c>
      <c r="G15" s="492" t="str">
        <f>IF($D15="","",VLOOKUP($D15,'1D ELO (3)'!$A$7:$P$23,3))</f>
        <v/>
      </c>
      <c r="H15" s="504"/>
      <c r="I15" s="492" t="str">
        <f>IF($D15="","",VLOOKUP($D15,'1D ELO (3)'!$A$7:$P$23,4))</f>
        <v/>
      </c>
      <c r="J15" s="314"/>
      <c r="K15" s="168"/>
      <c r="L15" s="323"/>
      <c r="M15" s="168"/>
      <c r="N15" s="323"/>
      <c r="O15" s="206"/>
      <c r="P15" s="170"/>
      <c r="Q15" s="168"/>
      <c r="R15" s="171"/>
      <c r="S15" s="174"/>
      <c r="U15" s="183" t="str">
        <f>Birók!P29</f>
        <v xml:space="preserve"> </v>
      </c>
    </row>
    <row r="16" spans="1:21" s="38" customFormat="1" ht="9.6" customHeight="1" thickBot="1" x14ac:dyDescent="0.3">
      <c r="A16" s="286"/>
      <c r="B16" s="315"/>
      <c r="C16" s="315"/>
      <c r="D16" s="315"/>
      <c r="E16" s="503" t="str">
        <f>UPPER(IF($D15="","",VLOOKUP($D15,'1D ELO (3)'!$A$7:$P$23,11)))</f>
        <v/>
      </c>
      <c r="F16" s="492" t="str">
        <f>UPPER(IF($D15="","",VLOOKUP($D15,'1D ELO (3)'!$A$7:$P$23,8)))</f>
        <v/>
      </c>
      <c r="G16" s="492" t="str">
        <f>IF($D15="","",VLOOKUP($D15,'1D ELO (3)'!$A$7:$P$23,9))</f>
        <v/>
      </c>
      <c r="H16" s="504"/>
      <c r="I16" s="492" t="str">
        <f>IF($D15="","",VLOOKUP($D15,'1D ELO (3)'!$A$7:$P$23,10))</f>
        <v/>
      </c>
      <c r="J16" s="316"/>
      <c r="K16" s="161" t="str">
        <f>IF(J16="a",F15,IF(J16="b",F17,""))</f>
        <v/>
      </c>
      <c r="L16" s="323"/>
      <c r="M16" s="168"/>
      <c r="N16" s="323"/>
      <c r="O16" s="168"/>
      <c r="P16" s="170"/>
      <c r="Q16" s="168"/>
      <c r="R16" s="171"/>
      <c r="S16" s="174"/>
      <c r="U16" s="198" t="str">
        <f>Birók!P30</f>
        <v>Egyik sem</v>
      </c>
    </row>
    <row r="17" spans="1:19" s="38" customFormat="1" ht="9.6" customHeight="1" x14ac:dyDescent="0.25">
      <c r="A17" s="286"/>
      <c r="B17" s="177"/>
      <c r="C17" s="177"/>
      <c r="D17" s="187"/>
      <c r="E17" s="505"/>
      <c r="F17" s="506"/>
      <c r="G17" s="506"/>
      <c r="H17" s="507"/>
      <c r="I17" s="506"/>
      <c r="J17" s="317"/>
      <c r="K17" s="318" t="str">
        <f>UPPER(IF(OR(J18="a",J18="as"),F15,IF(OR(J18="b",J18="bs"),F19,)))</f>
        <v/>
      </c>
      <c r="L17" s="327"/>
      <c r="M17" s="168"/>
      <c r="N17" s="323"/>
      <c r="O17" s="168"/>
      <c r="P17" s="170"/>
      <c r="Q17" s="168"/>
      <c r="R17" s="171"/>
      <c r="S17" s="174"/>
    </row>
    <row r="18" spans="1:19" s="38" customFormat="1" ht="9.6" customHeight="1" x14ac:dyDescent="0.25">
      <c r="A18" s="286"/>
      <c r="B18" s="177"/>
      <c r="C18" s="177"/>
      <c r="D18" s="187"/>
      <c r="E18" s="505"/>
      <c r="F18" s="506"/>
      <c r="G18" s="506"/>
      <c r="H18" s="507"/>
      <c r="I18" s="495" t="s">
        <v>0</v>
      </c>
      <c r="J18" s="189"/>
      <c r="K18" s="320" t="str">
        <f>UPPER(IF(OR(J18="a",J18="as"),F16,IF(OR(J18="b",J18="bs"),F20,)))</f>
        <v/>
      </c>
      <c r="L18" s="316"/>
      <c r="M18" s="168"/>
      <c r="N18" s="323"/>
      <c r="O18" s="168"/>
      <c r="P18" s="170"/>
      <c r="Q18" s="168"/>
      <c r="R18" s="171"/>
      <c r="S18" s="174"/>
    </row>
    <row r="19" spans="1:19" s="38" customFormat="1" ht="9.6" customHeight="1" x14ac:dyDescent="0.25">
      <c r="A19" s="286">
        <v>4</v>
      </c>
      <c r="B19" s="395" t="str">
        <f>IF($D19="","",VLOOKUP($D19,'1D ELO (3)'!$A$7:$P$23,14))</f>
        <v/>
      </c>
      <c r="C19" s="395" t="str">
        <f>IF($D19="","",VLOOKUP($D19,'1D ELO (3)'!$A$7:$P$23,15))</f>
        <v/>
      </c>
      <c r="D19" s="164"/>
      <c r="E19" s="503" t="str">
        <f>UPPER(IF($D19="","",VLOOKUP($D19,'1D ELO (3)'!$A$7:$P$23,5)))</f>
        <v/>
      </c>
      <c r="F19" s="492" t="str">
        <f>UPPER(IF($D19="","",VLOOKUP($D19,'1D ELO (3)'!$A$7:$P$23,2)))</f>
        <v/>
      </c>
      <c r="G19" s="492" t="str">
        <f>IF($D19="","",VLOOKUP($D19,'1D ELO (3)'!$A$7:$P$23,3))</f>
        <v/>
      </c>
      <c r="H19" s="504"/>
      <c r="I19" s="492" t="str">
        <f>IF($D19="","",VLOOKUP($D19,'1D ELO (3)'!$A$7:$P$23,4))</f>
        <v/>
      </c>
      <c r="J19" s="322"/>
      <c r="K19" s="168"/>
      <c r="L19" s="170"/>
      <c r="M19" s="206"/>
      <c r="N19" s="327"/>
      <c r="O19" s="168"/>
      <c r="P19" s="170"/>
      <c r="Q19" s="168"/>
      <c r="R19" s="171"/>
      <c r="S19" s="174"/>
    </row>
    <row r="20" spans="1:19" s="38" customFormat="1" ht="9.6" customHeight="1" x14ac:dyDescent="0.25">
      <c r="A20" s="286"/>
      <c r="B20" s="315"/>
      <c r="C20" s="315"/>
      <c r="D20" s="315"/>
      <c r="E20" s="503" t="str">
        <f>UPPER(IF($D19="","",VLOOKUP($D19,'1D ELO (3)'!$A$7:$P$23,11)))</f>
        <v/>
      </c>
      <c r="F20" s="492" t="str">
        <f>UPPER(IF($D19="","",VLOOKUP($D19,'1D ELO (3)'!$A$7:$P$23,8)))</f>
        <v/>
      </c>
      <c r="G20" s="492" t="str">
        <f>IF($D19="","",VLOOKUP($D19,'1D ELO (3)'!$A$7:$P$23,9))</f>
        <v/>
      </c>
      <c r="H20" s="504"/>
      <c r="I20" s="492" t="str">
        <f>IF($D19="","",VLOOKUP($D19,'1D ELO (3)'!$A$7:$P$23,10))</f>
        <v/>
      </c>
      <c r="J20" s="316"/>
      <c r="K20" s="168"/>
      <c r="L20" s="170"/>
      <c r="M20" s="290"/>
      <c r="N20" s="328"/>
      <c r="O20" s="168"/>
      <c r="P20" s="170"/>
      <c r="Q20" s="168"/>
      <c r="R20" s="171"/>
      <c r="S20" s="174"/>
    </row>
    <row r="21" spans="1:19" s="38" customFormat="1" ht="9.6" customHeight="1" x14ac:dyDescent="0.25">
      <c r="A21" s="286"/>
      <c r="B21" s="177"/>
      <c r="C21" s="177"/>
      <c r="D21" s="177"/>
      <c r="E21" s="505"/>
      <c r="F21" s="506"/>
      <c r="G21" s="506"/>
      <c r="H21" s="507"/>
      <c r="I21" s="506"/>
      <c r="J21" s="325"/>
      <c r="K21" s="168"/>
      <c r="L21" s="170"/>
      <c r="M21" s="168"/>
      <c r="N21" s="317"/>
      <c r="O21" s="318" t="str">
        <f>UPPER(IF(OR(N22="a",N22="as"),M13,IF(OR(N22="b",N22="bs"),M29,)))</f>
        <v/>
      </c>
      <c r="P21" s="170"/>
      <c r="Q21" s="168"/>
      <c r="R21" s="171"/>
      <c r="S21" s="174"/>
    </row>
    <row r="22" spans="1:19" s="38" customFormat="1" ht="9.6" customHeight="1" x14ac:dyDescent="0.25">
      <c r="A22" s="286"/>
      <c r="B22" s="177"/>
      <c r="C22" s="177"/>
      <c r="D22" s="177"/>
      <c r="E22" s="505"/>
      <c r="F22" s="506"/>
      <c r="G22" s="506"/>
      <c r="H22" s="507"/>
      <c r="I22" s="506"/>
      <c r="J22" s="325"/>
      <c r="K22" s="168"/>
      <c r="L22" s="170"/>
      <c r="M22" s="180" t="s">
        <v>0</v>
      </c>
      <c r="N22" s="189"/>
      <c r="O22" s="320" t="str">
        <f>UPPER(IF(OR(N22="a",N22="as"),M14,IF(OR(N22="b",N22="bs"),M30,)))</f>
        <v/>
      </c>
      <c r="P22" s="321"/>
      <c r="Q22" s="168"/>
      <c r="R22" s="171"/>
      <c r="S22" s="174"/>
    </row>
    <row r="23" spans="1:19" s="38" customFormat="1" ht="9.6" customHeight="1" x14ac:dyDescent="0.25">
      <c r="A23" s="286">
        <v>5</v>
      </c>
      <c r="B23" s="395" t="str">
        <f>IF($D23="","",VLOOKUP($D23,'1D ELO (3)'!$A$7:$P$23,14))</f>
        <v/>
      </c>
      <c r="C23" s="395" t="str">
        <f>IF($D23="","",VLOOKUP($D23,'1D ELO (3)'!$A$7:$P$23,15))</f>
        <v/>
      </c>
      <c r="D23" s="164"/>
      <c r="E23" s="503" t="str">
        <f>UPPER(IF($D23="","",VLOOKUP($D23,'1D ELO (3)'!$A$7:$P$23,5)))</f>
        <v/>
      </c>
      <c r="F23" s="492" t="str">
        <f>UPPER(IF($D23="","",VLOOKUP($D23,'1D ELO (3)'!$A$7:$P$23,2)))</f>
        <v/>
      </c>
      <c r="G23" s="492" t="str">
        <f>IF($D23="","",VLOOKUP($D23,'1D ELO (3)'!$A$7:$P$23,3))</f>
        <v/>
      </c>
      <c r="H23" s="504"/>
      <c r="I23" s="492" t="str">
        <f>IF($D23="","",VLOOKUP($D23,'1D ELO (3)'!$A$7:$P$23,4))</f>
        <v/>
      </c>
      <c r="J23" s="314"/>
      <c r="K23" s="168"/>
      <c r="L23" s="170"/>
      <c r="M23" s="168"/>
      <c r="N23" s="323"/>
      <c r="O23" s="168"/>
      <c r="P23" s="420"/>
      <c r="Q23" s="168"/>
      <c r="R23" s="171"/>
      <c r="S23" s="174"/>
    </row>
    <row r="24" spans="1:19" s="38" customFormat="1" ht="9.6" customHeight="1" x14ac:dyDescent="0.25">
      <c r="A24" s="286"/>
      <c r="B24" s="315"/>
      <c r="C24" s="315"/>
      <c r="D24" s="315"/>
      <c r="E24" s="503" t="str">
        <f>UPPER(IF($D23="","",VLOOKUP($D23,'1D ELO (3)'!$A$7:$P$23,11)))</f>
        <v/>
      </c>
      <c r="F24" s="492" t="str">
        <f>UPPER(IF($D23="","",VLOOKUP($D23,'1D ELO (3)'!$A$7:$P$23,8)))</f>
        <v/>
      </c>
      <c r="G24" s="492" t="str">
        <f>IF($D23="","",VLOOKUP($D23,'1D ELO (3)'!$A$7:$P$23,9))</f>
        <v/>
      </c>
      <c r="H24" s="504"/>
      <c r="I24" s="492" t="str">
        <f>IF($D23="","",VLOOKUP($D23,'1D ELO (3)'!$A$7:$P$23,10))</f>
        <v/>
      </c>
      <c r="J24" s="316"/>
      <c r="K24" s="161" t="str">
        <f>IF(J24="a",F23,IF(J24="b",F25,""))</f>
        <v/>
      </c>
      <c r="L24" s="170"/>
      <c r="M24" s="168"/>
      <c r="N24" s="323"/>
      <c r="O24" s="168"/>
      <c r="P24" s="408"/>
      <c r="Q24" s="168"/>
      <c r="R24" s="171"/>
      <c r="S24" s="174"/>
    </row>
    <row r="25" spans="1:19" s="38" customFormat="1" ht="9.6" customHeight="1" x14ac:dyDescent="0.25">
      <c r="A25" s="286"/>
      <c r="B25" s="177"/>
      <c r="C25" s="177"/>
      <c r="D25" s="177"/>
      <c r="E25" s="505"/>
      <c r="F25" s="506"/>
      <c r="G25" s="506"/>
      <c r="H25" s="507"/>
      <c r="I25" s="506"/>
      <c r="J25" s="317"/>
      <c r="K25" s="318" t="str">
        <f>UPPER(IF(OR(J26="a",J26="as"),F23,IF(OR(J26="b",J26="bs"),F27,)))</f>
        <v/>
      </c>
      <c r="L25" s="319"/>
      <c r="M25" s="168"/>
      <c r="N25" s="323"/>
      <c r="O25" s="168"/>
      <c r="P25" s="408"/>
      <c r="Q25" s="168"/>
      <c r="R25" s="171"/>
      <c r="S25" s="174"/>
    </row>
    <row r="26" spans="1:19" s="38" customFormat="1" ht="9.6" customHeight="1" x14ac:dyDescent="0.25">
      <c r="A26" s="286"/>
      <c r="B26" s="177"/>
      <c r="C26" s="177"/>
      <c r="D26" s="177"/>
      <c r="E26" s="505"/>
      <c r="F26" s="506"/>
      <c r="G26" s="506"/>
      <c r="H26" s="507"/>
      <c r="I26" s="495" t="s">
        <v>0</v>
      </c>
      <c r="J26" s="189"/>
      <c r="K26" s="320" t="str">
        <f>UPPER(IF(OR(J26="a",J26="as"),F24,IF(OR(J26="b",J26="bs"),F28,)))</f>
        <v/>
      </c>
      <c r="L26" s="321"/>
      <c r="M26" s="168"/>
      <c r="N26" s="323"/>
      <c r="O26" s="168"/>
      <c r="P26" s="408"/>
      <c r="Q26" s="168"/>
      <c r="R26" s="171"/>
      <c r="S26" s="174"/>
    </row>
    <row r="27" spans="1:19" s="38" customFormat="1" ht="9.6" customHeight="1" x14ac:dyDescent="0.25">
      <c r="A27" s="286">
        <v>6</v>
      </c>
      <c r="B27" s="395" t="str">
        <f>IF($D27="","",VLOOKUP($D27,'1D ELO (3)'!$A$7:$P$23,14))</f>
        <v/>
      </c>
      <c r="C27" s="395" t="str">
        <f>IF($D27="","",VLOOKUP($D27,'1D ELO (3)'!$A$7:$P$23,15))</f>
        <v/>
      </c>
      <c r="D27" s="164"/>
      <c r="E27" s="503" t="str">
        <f>UPPER(IF($D27="","",VLOOKUP($D27,'1D ELO (3)'!$A$7:$P$23,5)))</f>
        <v/>
      </c>
      <c r="F27" s="492" t="str">
        <f>UPPER(IF($D27="","",VLOOKUP($D27,'1D ELO (3)'!$A$7:$P$23,2)))</f>
        <v/>
      </c>
      <c r="G27" s="492" t="str">
        <f>IF($D27="","",VLOOKUP($D27,'1D ELO (3)'!$A$7:$P$23,3))</f>
        <v/>
      </c>
      <c r="H27" s="504"/>
      <c r="I27" s="492" t="str">
        <f>IF($D27="","",VLOOKUP($D27,'1D ELO (3)'!$A$7:$P$23,4))</f>
        <v/>
      </c>
      <c r="J27" s="322"/>
      <c r="K27" s="168"/>
      <c r="L27" s="323"/>
      <c r="M27" s="206"/>
      <c r="N27" s="327"/>
      <c r="O27" s="168"/>
      <c r="P27" s="408"/>
      <c r="Q27" s="168"/>
      <c r="R27" s="171"/>
      <c r="S27" s="174"/>
    </row>
    <row r="28" spans="1:19" s="38" customFormat="1" ht="9.6" customHeight="1" x14ac:dyDescent="0.25">
      <c r="A28" s="286"/>
      <c r="B28" s="315"/>
      <c r="C28" s="315"/>
      <c r="D28" s="315"/>
      <c r="E28" s="503" t="str">
        <f>UPPER(IF($D27="","",VLOOKUP($D27,'1D ELO (3)'!$A$7:$P$23,11)))</f>
        <v/>
      </c>
      <c r="F28" s="492" t="str">
        <f>UPPER(IF($D27="","",VLOOKUP($D27,'1D ELO (3)'!$A$7:$P$23,8)))</f>
        <v/>
      </c>
      <c r="G28" s="492" t="str">
        <f>IF($D27="","",VLOOKUP($D27,'1D ELO (3)'!$A$7:$P$23,9))</f>
        <v/>
      </c>
      <c r="H28" s="504"/>
      <c r="I28" s="492" t="str">
        <f>IF($D27="","",VLOOKUP($D27,'1D ELO (3)'!$A$7:$P$23,10))</f>
        <v/>
      </c>
      <c r="J28" s="316"/>
      <c r="K28" s="168"/>
      <c r="L28" s="323"/>
      <c r="M28" s="290"/>
      <c r="N28" s="328"/>
      <c r="O28" s="168"/>
      <c r="P28" s="408"/>
      <c r="Q28" s="168"/>
      <c r="R28" s="171"/>
      <c r="S28" s="174"/>
    </row>
    <row r="29" spans="1:19" s="38" customFormat="1" ht="9.6" customHeight="1" x14ac:dyDescent="0.25">
      <c r="A29" s="286"/>
      <c r="B29" s="177"/>
      <c r="C29" s="177"/>
      <c r="D29" s="187"/>
      <c r="E29" s="505"/>
      <c r="F29" s="506"/>
      <c r="G29" s="506"/>
      <c r="H29" s="507"/>
      <c r="I29" s="506"/>
      <c r="J29" s="325"/>
      <c r="K29" s="168"/>
      <c r="L29" s="317"/>
      <c r="M29" s="318" t="str">
        <f>UPPER(IF(OR(L30="a",L30="as"),K25,IF(OR(L30="b",L30="bs"),K33,)))</f>
        <v/>
      </c>
      <c r="N29" s="323"/>
      <c r="O29" s="168"/>
      <c r="P29" s="408"/>
      <c r="Q29" s="168"/>
      <c r="R29" s="171"/>
      <c r="S29" s="174"/>
    </row>
    <row r="30" spans="1:19" s="38" customFormat="1" ht="9.6" customHeight="1" x14ac:dyDescent="0.25">
      <c r="A30" s="286"/>
      <c r="B30" s="177"/>
      <c r="C30" s="177"/>
      <c r="D30" s="187"/>
      <c r="E30" s="505"/>
      <c r="F30" s="506"/>
      <c r="G30" s="506"/>
      <c r="H30" s="507"/>
      <c r="I30" s="506"/>
      <c r="J30" s="325"/>
      <c r="K30" s="180" t="s">
        <v>0</v>
      </c>
      <c r="L30" s="189"/>
      <c r="M30" s="320" t="str">
        <f>UPPER(IF(OR(L30="a",L30="as"),K26,IF(OR(L30="b",L30="bs"),K34,)))</f>
        <v/>
      </c>
      <c r="N30" s="316"/>
      <c r="O30" s="168"/>
      <c r="P30" s="408"/>
      <c r="Q30" s="168"/>
      <c r="R30" s="171"/>
      <c r="S30" s="174"/>
    </row>
    <row r="31" spans="1:19" s="38" customFormat="1" ht="9.6" customHeight="1" x14ac:dyDescent="0.25">
      <c r="A31" s="326">
        <v>7</v>
      </c>
      <c r="B31" s="395" t="str">
        <f>IF($D31="","",VLOOKUP($D31,'1D ELO (3)'!$A$7:$P$23,14))</f>
        <v/>
      </c>
      <c r="C31" s="395" t="str">
        <f>IF($D31="","",VLOOKUP($D31,'1D ELO (3)'!$A$7:$P$23,15))</f>
        <v/>
      </c>
      <c r="D31" s="164"/>
      <c r="E31" s="503" t="str">
        <f>UPPER(IF($D31="","",VLOOKUP($D31,'1D ELO (3)'!$A$7:$P$23,5)))</f>
        <v/>
      </c>
      <c r="F31" s="492" t="str">
        <f>UPPER(IF($D31="","",VLOOKUP($D31,'1D ELO (3)'!$A$7:$P$23,2)))</f>
        <v/>
      </c>
      <c r="G31" s="492" t="str">
        <f>IF($D31="","",VLOOKUP($D31,'1D ELO (3)'!$A$7:$P$23,3))</f>
        <v/>
      </c>
      <c r="H31" s="504"/>
      <c r="I31" s="492" t="str">
        <f>IF($D31="","",VLOOKUP($D31,'1D ELO (3)'!$A$7:$P$23,4))</f>
        <v/>
      </c>
      <c r="J31" s="314"/>
      <c r="K31" s="168"/>
      <c r="L31" s="323"/>
      <c r="M31" s="168"/>
      <c r="N31" s="170"/>
      <c r="O31" s="206"/>
      <c r="P31" s="408"/>
      <c r="Q31" s="168"/>
      <c r="R31" s="171"/>
      <c r="S31" s="174"/>
    </row>
    <row r="32" spans="1:19" s="38" customFormat="1" ht="9.6" customHeight="1" x14ac:dyDescent="0.25">
      <c r="A32" s="286"/>
      <c r="B32" s="315"/>
      <c r="C32" s="315"/>
      <c r="D32" s="315"/>
      <c r="E32" s="503" t="str">
        <f>UPPER(IF($D31="","",VLOOKUP($D31,'1D ELO (3)'!$A$7:$P$23,11)))</f>
        <v/>
      </c>
      <c r="F32" s="492" t="str">
        <f>UPPER(IF($D31="","",VLOOKUP($D31,'1D ELO (3)'!$A$7:$P$23,8)))</f>
        <v/>
      </c>
      <c r="G32" s="492" t="str">
        <f>IF($D31="","",VLOOKUP($D31,'1D ELO (3)'!$A$7:$P$23,9))</f>
        <v/>
      </c>
      <c r="H32" s="504"/>
      <c r="I32" s="492" t="str">
        <f>IF($D31="","",VLOOKUP($D31,'1D ELO (3)'!$A$7:$P$23,10))</f>
        <v/>
      </c>
      <c r="J32" s="316"/>
      <c r="K32" s="161" t="str">
        <f>IF(J32="a",F31,IF(J32="b",F33,""))</f>
        <v/>
      </c>
      <c r="L32" s="323"/>
      <c r="M32" s="168"/>
      <c r="N32" s="170"/>
      <c r="O32" s="168"/>
      <c r="P32" s="408"/>
      <c r="Q32" s="168"/>
      <c r="R32" s="171"/>
      <c r="S32" s="174"/>
    </row>
    <row r="33" spans="1:19" s="38" customFormat="1" ht="9.6" customHeight="1" x14ac:dyDescent="0.25">
      <c r="A33" s="286"/>
      <c r="B33" s="177"/>
      <c r="C33" s="177"/>
      <c r="D33" s="187"/>
      <c r="E33" s="177"/>
      <c r="F33" s="163"/>
      <c r="G33" s="163"/>
      <c r="H33" s="101"/>
      <c r="I33" s="163"/>
      <c r="J33" s="317"/>
      <c r="K33" s="318" t="str">
        <f>UPPER(IF(OR(J34="a",J34="as"),F31,IF(OR(J34="b",J34="bs"),F35,)))</f>
        <v/>
      </c>
      <c r="L33" s="327"/>
      <c r="M33" s="168"/>
      <c r="N33" s="170"/>
      <c r="O33" s="168"/>
      <c r="P33" s="408"/>
      <c r="Q33" s="168"/>
      <c r="R33" s="171"/>
      <c r="S33" s="174"/>
    </row>
    <row r="34" spans="1:19" s="38" customFormat="1" ht="9.6" customHeight="1" x14ac:dyDescent="0.25">
      <c r="A34" s="286"/>
      <c r="B34" s="177"/>
      <c r="C34" s="177"/>
      <c r="D34" s="187"/>
      <c r="E34" s="177"/>
      <c r="F34" s="163"/>
      <c r="G34" s="163"/>
      <c r="H34" s="101"/>
      <c r="I34" s="180" t="s">
        <v>0</v>
      </c>
      <c r="J34" s="189"/>
      <c r="K34" s="320" t="str">
        <f>UPPER(IF(OR(J34="a",J34="as"),F32,IF(OR(J34="b",J34="bs"),F36,)))</f>
        <v/>
      </c>
      <c r="L34" s="316"/>
      <c r="M34" s="168"/>
      <c r="N34" s="170"/>
      <c r="O34" s="168"/>
      <c r="P34" s="408"/>
      <c r="Q34" s="168"/>
      <c r="R34" s="171"/>
      <c r="S34" s="174"/>
    </row>
    <row r="35" spans="1:19" s="38" customFormat="1" ht="9.6" customHeight="1" x14ac:dyDescent="0.25">
      <c r="A35" s="312">
        <v>8</v>
      </c>
      <c r="B35" s="395" t="str">
        <f>IF($D35="","",VLOOKUP($D35,'1D ELO (3)'!$A$7:$P$23,14))</f>
        <v/>
      </c>
      <c r="C35" s="395" t="str">
        <f>IF($D35="","",VLOOKUP($D35,'1D ELO (3)'!$A$7:$P$23,15))</f>
        <v/>
      </c>
      <c r="D35" s="164"/>
      <c r="E35" s="503" t="str">
        <f>UPPER(IF($D35="","",VLOOKUP($D35,'1D ELO (3)'!$A$7:$P$23,5)))</f>
        <v/>
      </c>
      <c r="F35" s="165" t="str">
        <f>UPPER(IF($D35="","",VLOOKUP($D35,'1D ELO (3)'!$A$7:$P$23,2)))</f>
        <v/>
      </c>
      <c r="G35" s="165" t="str">
        <f>IF($D35="","",VLOOKUP($D35,'1D ELO (3)'!$A$7:$P$23,3))</f>
        <v/>
      </c>
      <c r="H35" s="313"/>
      <c r="I35" s="165" t="str">
        <f>IF($D35="","",VLOOKUP($D35,'1D ELO (3)'!$A$7:$P$23,4))</f>
        <v/>
      </c>
      <c r="J35" s="322"/>
      <c r="K35" s="168"/>
      <c r="L35" s="170"/>
      <c r="M35" s="206"/>
      <c r="N35" s="319"/>
      <c r="O35" s="168"/>
      <c r="P35" s="408"/>
      <c r="Q35" s="168"/>
      <c r="R35" s="171"/>
      <c r="S35" s="174"/>
    </row>
    <row r="36" spans="1:19" s="38" customFormat="1" ht="9.6" customHeight="1" x14ac:dyDescent="0.25">
      <c r="A36" s="286"/>
      <c r="B36" s="315"/>
      <c r="C36" s="315"/>
      <c r="D36" s="315"/>
      <c r="E36" s="694" t="str">
        <f>UPPER(IF($D35="","",VLOOKUP($D35,'1D ELO (3)'!$A$7:$P$23,11)))</f>
        <v/>
      </c>
      <c r="F36" s="695" t="str">
        <f>UPPER(IF($D35="","",VLOOKUP($D35,'1D ELO (3)'!$A$7:$P$23,8)))</f>
        <v/>
      </c>
      <c r="G36" s="695" t="str">
        <f>IF($D35="","",VLOOKUP($D35,'1D ELO (3)'!$A$7:$P$23,9))</f>
        <v/>
      </c>
      <c r="H36" s="696"/>
      <c r="I36" s="695" t="str">
        <f>IF($D35="","",VLOOKUP($D35,'1D ELO (3)'!$A$7:$P$23,10))</f>
        <v/>
      </c>
      <c r="J36" s="316"/>
      <c r="K36" s="168"/>
      <c r="L36" s="170"/>
      <c r="M36" s="290"/>
      <c r="N36" s="324"/>
      <c r="O36" s="168"/>
      <c r="P36" s="408"/>
      <c r="Q36" s="168"/>
      <c r="R36" s="171"/>
      <c r="S36" s="174"/>
    </row>
    <row r="37" spans="1:19" s="38" customFormat="1" ht="9.6" customHeight="1" x14ac:dyDescent="0.25">
      <c r="A37" s="422"/>
      <c r="B37" s="177"/>
      <c r="C37" s="177"/>
      <c r="D37" s="187"/>
      <c r="E37" s="177"/>
      <c r="F37" s="163"/>
      <c r="G37" s="163"/>
      <c r="H37" s="101"/>
      <c r="I37" s="163"/>
      <c r="J37" s="325"/>
      <c r="K37" s="168"/>
      <c r="L37" s="170"/>
      <c r="M37" s="168"/>
      <c r="N37" s="170"/>
      <c r="O37" s="170"/>
      <c r="P37" s="412"/>
      <c r="Q37" s="318" t="str">
        <f>UPPER(IF(OR(P38="a",P38="as"),O21,IF(OR(P38="b",P38="bs"),O53,)))</f>
        <v/>
      </c>
      <c r="R37" s="329"/>
      <c r="S37" s="174"/>
    </row>
    <row r="38" spans="1:19" s="38" customFormat="1" ht="9.6" customHeight="1" x14ac:dyDescent="0.25">
      <c r="A38" s="421"/>
      <c r="B38" s="402"/>
      <c r="C38" s="402"/>
      <c r="D38" s="403"/>
      <c r="E38" s="402"/>
      <c r="F38" s="404"/>
      <c r="G38" s="404"/>
      <c r="H38" s="405"/>
      <c r="I38" s="404"/>
      <c r="J38" s="406"/>
      <c r="K38" s="407"/>
      <c r="L38" s="408"/>
      <c r="M38" s="407"/>
      <c r="N38" s="408"/>
      <c r="O38" s="409"/>
      <c r="P38" s="408"/>
      <c r="Q38" s="410"/>
      <c r="R38" s="411"/>
      <c r="S38" s="174"/>
    </row>
    <row r="39" spans="1:19" s="38" customFormat="1" ht="9.6" customHeight="1" x14ac:dyDescent="0.25">
      <c r="A39" s="421"/>
      <c r="B39" s="402"/>
      <c r="C39" s="402"/>
      <c r="D39" s="403"/>
      <c r="E39" s="402"/>
      <c r="F39" s="404"/>
      <c r="G39" s="404"/>
      <c r="H39" s="405"/>
      <c r="I39" s="404"/>
      <c r="J39" s="406"/>
      <c r="K39" s="407"/>
      <c r="L39" s="408"/>
      <c r="M39" s="407"/>
      <c r="N39" s="408"/>
      <c r="O39" s="409"/>
      <c r="P39" s="408"/>
      <c r="Q39" s="410"/>
      <c r="R39" s="411"/>
      <c r="S39" s="174"/>
    </row>
    <row r="40" spans="1:19" s="38" customFormat="1" ht="9.6" customHeight="1" x14ac:dyDescent="0.25">
      <c r="A40" s="421"/>
      <c r="B40" s="402"/>
      <c r="C40" s="402"/>
      <c r="D40" s="403"/>
      <c r="E40" s="402"/>
      <c r="F40" s="404"/>
      <c r="G40" s="404"/>
      <c r="H40" s="405"/>
      <c r="I40" s="404"/>
      <c r="J40" s="406"/>
      <c r="K40" s="407"/>
      <c r="L40" s="408"/>
      <c r="M40" s="407"/>
      <c r="N40" s="408"/>
      <c r="O40" s="409"/>
      <c r="P40" s="408"/>
      <c r="Q40" s="410"/>
      <c r="R40" s="411"/>
      <c r="S40" s="174"/>
    </row>
    <row r="41" spans="1:19" s="38" customFormat="1" ht="9.6" customHeight="1" x14ac:dyDescent="0.25">
      <c r="A41" s="421"/>
      <c r="B41" s="402"/>
      <c r="C41" s="402"/>
      <c r="D41" s="403"/>
      <c r="E41" s="402"/>
      <c r="F41" s="404"/>
      <c r="G41" s="404"/>
      <c r="H41" s="405"/>
      <c r="I41" s="404"/>
      <c r="J41" s="406"/>
      <c r="K41" s="407"/>
      <c r="L41" s="408"/>
      <c r="M41" s="407"/>
      <c r="N41" s="408"/>
      <c r="O41" s="409"/>
      <c r="P41" s="408"/>
      <c r="Q41" s="410"/>
      <c r="R41" s="411"/>
      <c r="S41" s="174"/>
    </row>
    <row r="42" spans="1:19" s="38" customFormat="1" ht="9.6" customHeight="1" x14ac:dyDescent="0.25">
      <c r="A42" s="421"/>
      <c r="B42" s="402"/>
      <c r="C42" s="402"/>
      <c r="D42" s="403"/>
      <c r="E42" s="402"/>
      <c r="F42" s="404"/>
      <c r="G42" s="404"/>
      <c r="H42" s="405"/>
      <c r="I42" s="404"/>
      <c r="J42" s="406"/>
      <c r="K42" s="407"/>
      <c r="L42" s="408"/>
      <c r="M42" s="407"/>
      <c r="N42" s="408"/>
      <c r="O42" s="409"/>
      <c r="P42" s="408"/>
      <c r="Q42" s="410"/>
      <c r="R42" s="411"/>
      <c r="S42" s="174"/>
    </row>
    <row r="43" spans="1:19" s="38" customFormat="1" ht="9.6" customHeight="1" x14ac:dyDescent="0.25">
      <c r="A43" s="421"/>
      <c r="B43" s="402"/>
      <c r="C43" s="402"/>
      <c r="D43" s="403"/>
      <c r="E43" s="402"/>
      <c r="F43" s="404"/>
      <c r="G43" s="404"/>
      <c r="H43" s="405"/>
      <c r="I43" s="404"/>
      <c r="J43" s="406"/>
      <c r="K43" s="407"/>
      <c r="L43" s="408"/>
      <c r="M43" s="407"/>
      <c r="N43" s="408"/>
      <c r="O43" s="409"/>
      <c r="P43" s="408"/>
      <c r="Q43" s="410"/>
      <c r="R43" s="411"/>
      <c r="S43" s="174"/>
    </row>
    <row r="44" spans="1:19" s="38" customFormat="1" ht="9.6" customHeight="1" x14ac:dyDescent="0.25">
      <c r="A44" s="421"/>
      <c r="B44" s="402"/>
      <c r="C44" s="402"/>
      <c r="D44" s="403"/>
      <c r="E44" s="402"/>
      <c r="F44" s="404"/>
      <c r="G44" s="404"/>
      <c r="H44" s="405"/>
      <c r="I44" s="404"/>
      <c r="J44" s="406"/>
      <c r="K44" s="407"/>
      <c r="L44" s="408"/>
      <c r="M44" s="407"/>
      <c r="N44" s="408"/>
      <c r="O44" s="409"/>
      <c r="P44" s="408"/>
      <c r="Q44" s="410"/>
      <c r="R44" s="411"/>
      <c r="S44" s="174"/>
    </row>
    <row r="45" spans="1:19" s="38" customFormat="1" ht="9.6" customHeight="1" x14ac:dyDescent="0.25">
      <c r="A45" s="421"/>
      <c r="B45" s="402"/>
      <c r="C45" s="402"/>
      <c r="D45" s="403"/>
      <c r="E45" s="402"/>
      <c r="F45" s="404"/>
      <c r="G45" s="404"/>
      <c r="H45" s="405"/>
      <c r="I45" s="404"/>
      <c r="J45" s="406"/>
      <c r="K45" s="407"/>
      <c r="L45" s="408"/>
      <c r="M45" s="407"/>
      <c r="N45" s="408"/>
      <c r="O45" s="409"/>
      <c r="P45" s="408"/>
      <c r="Q45" s="410"/>
      <c r="R45" s="411"/>
      <c r="S45" s="174"/>
    </row>
    <row r="46" spans="1:19" s="38" customFormat="1" ht="9.6" customHeight="1" x14ac:dyDescent="0.25">
      <c r="A46" s="421"/>
      <c r="B46" s="402"/>
      <c r="C46" s="402"/>
      <c r="D46" s="403"/>
      <c r="E46" s="402"/>
      <c r="F46" s="404"/>
      <c r="G46" s="404"/>
      <c r="H46" s="405"/>
      <c r="I46" s="404"/>
      <c r="J46" s="406"/>
      <c r="K46" s="407"/>
      <c r="L46" s="408"/>
      <c r="M46" s="407"/>
      <c r="N46" s="408"/>
      <c r="O46" s="409"/>
      <c r="P46" s="408"/>
      <c r="Q46" s="410"/>
      <c r="R46" s="411"/>
      <c r="S46" s="174"/>
    </row>
    <row r="47" spans="1:19" s="38" customFormat="1" ht="9.6" customHeight="1" x14ac:dyDescent="0.25">
      <c r="A47" s="421"/>
      <c r="B47" s="402"/>
      <c r="C47" s="402"/>
      <c r="D47" s="403"/>
      <c r="E47" s="402"/>
      <c r="F47" s="404"/>
      <c r="G47" s="404"/>
      <c r="H47" s="405"/>
      <c r="I47" s="404"/>
      <c r="J47" s="406"/>
      <c r="K47" s="407"/>
      <c r="L47" s="408"/>
      <c r="M47" s="407"/>
      <c r="N47" s="408"/>
      <c r="O47" s="409"/>
      <c r="P47" s="408"/>
      <c r="Q47" s="410"/>
      <c r="R47" s="411"/>
      <c r="S47" s="174"/>
    </row>
    <row r="48" spans="1:19" s="38" customFormat="1" ht="9.6" customHeight="1" x14ac:dyDescent="0.25">
      <c r="A48" s="421"/>
      <c r="B48" s="402"/>
      <c r="C48" s="402"/>
      <c r="D48" s="403"/>
      <c r="E48" s="402"/>
      <c r="F48" s="404"/>
      <c r="G48" s="404"/>
      <c r="H48" s="405"/>
      <c r="I48" s="404"/>
      <c r="J48" s="406"/>
      <c r="K48" s="407"/>
      <c r="L48" s="408"/>
      <c r="M48" s="407"/>
      <c r="N48" s="408"/>
      <c r="O48" s="409"/>
      <c r="P48" s="408"/>
      <c r="Q48" s="410"/>
      <c r="R48" s="411"/>
      <c r="S48" s="174"/>
    </row>
    <row r="49" spans="1:19" s="38" customFormat="1" ht="9.6" customHeight="1" x14ac:dyDescent="0.25">
      <c r="A49" s="421"/>
      <c r="B49" s="402"/>
      <c r="C49" s="402"/>
      <c r="D49" s="403"/>
      <c r="E49" s="402"/>
      <c r="F49" s="404"/>
      <c r="G49" s="404"/>
      <c r="H49" s="405"/>
      <c r="I49" s="404"/>
      <c r="J49" s="406"/>
      <c r="K49" s="407"/>
      <c r="L49" s="408"/>
      <c r="M49" s="407"/>
      <c r="N49" s="408"/>
      <c r="O49" s="409"/>
      <c r="P49" s="408"/>
      <c r="Q49" s="410"/>
      <c r="R49" s="411"/>
      <c r="S49" s="174"/>
    </row>
    <row r="50" spans="1:19" s="38" customFormat="1" ht="9.6" customHeight="1" x14ac:dyDescent="0.25">
      <c r="A50" s="421"/>
      <c r="B50" s="402"/>
      <c r="C50" s="402"/>
      <c r="D50" s="403"/>
      <c r="E50" s="402"/>
      <c r="F50" s="404"/>
      <c r="G50" s="404"/>
      <c r="H50" s="405"/>
      <c r="I50" s="404"/>
      <c r="J50" s="406"/>
      <c r="K50" s="407"/>
      <c r="L50" s="408"/>
      <c r="M50" s="407"/>
      <c r="N50" s="408"/>
      <c r="O50" s="409"/>
      <c r="P50" s="408"/>
      <c r="Q50" s="410"/>
      <c r="R50" s="411"/>
      <c r="S50" s="174"/>
    </row>
    <row r="51" spans="1:19" s="38" customFormat="1" ht="9.6" customHeight="1" x14ac:dyDescent="0.25">
      <c r="A51" s="421"/>
      <c r="B51" s="402"/>
      <c r="C51" s="402"/>
      <c r="D51" s="403"/>
      <c r="E51" s="402"/>
      <c r="F51" s="404"/>
      <c r="G51" s="404"/>
      <c r="H51" s="405"/>
      <c r="I51" s="404"/>
      <c r="J51" s="406"/>
      <c r="K51" s="407"/>
      <c r="L51" s="408"/>
      <c r="M51" s="407"/>
      <c r="N51" s="408"/>
      <c r="O51" s="409"/>
      <c r="P51" s="408"/>
      <c r="Q51" s="410"/>
      <c r="R51" s="411"/>
      <c r="S51" s="174"/>
    </row>
    <row r="52" spans="1:19" s="38" customFormat="1" ht="9.6" customHeight="1" x14ac:dyDescent="0.25">
      <c r="A52" s="421"/>
      <c r="B52" s="402"/>
      <c r="C52" s="402"/>
      <c r="D52" s="403"/>
      <c r="E52" s="402"/>
      <c r="F52" s="404"/>
      <c r="G52" s="404"/>
      <c r="H52" s="405"/>
      <c r="I52" s="404"/>
      <c r="J52" s="406"/>
      <c r="K52" s="407"/>
      <c r="L52" s="408"/>
      <c r="M52" s="407"/>
      <c r="N52" s="408"/>
      <c r="O52" s="409"/>
      <c r="P52" s="408"/>
      <c r="Q52" s="410"/>
      <c r="R52" s="411"/>
      <c r="S52" s="174"/>
    </row>
    <row r="53" spans="1:19" s="38" customFormat="1" ht="9.6" customHeight="1" x14ac:dyDescent="0.25">
      <c r="A53" s="421"/>
      <c r="B53" s="402"/>
      <c r="C53" s="402"/>
      <c r="D53" s="403"/>
      <c r="E53" s="402"/>
      <c r="F53" s="404"/>
      <c r="G53" s="404"/>
      <c r="H53" s="405"/>
      <c r="I53" s="404"/>
      <c r="J53" s="406"/>
      <c r="K53" s="407"/>
      <c r="L53" s="408"/>
      <c r="M53" s="407"/>
      <c r="N53" s="408"/>
      <c r="O53" s="409"/>
      <c r="P53" s="408"/>
      <c r="Q53" s="410"/>
      <c r="R53" s="411"/>
      <c r="S53" s="174"/>
    </row>
    <row r="54" spans="1:19" s="38" customFormat="1" ht="9.6" customHeight="1" x14ac:dyDescent="0.25">
      <c r="A54" s="421"/>
      <c r="B54" s="402"/>
      <c r="C54" s="402"/>
      <c r="D54" s="403"/>
      <c r="E54" s="402"/>
      <c r="F54" s="404"/>
      <c r="G54" s="404"/>
      <c r="H54" s="405"/>
      <c r="I54" s="404"/>
      <c r="J54" s="406"/>
      <c r="K54" s="407"/>
      <c r="L54" s="408"/>
      <c r="M54" s="407"/>
      <c r="N54" s="408"/>
      <c r="O54" s="409"/>
      <c r="P54" s="408"/>
      <c r="Q54" s="410"/>
      <c r="R54" s="411"/>
      <c r="S54" s="174"/>
    </row>
    <row r="55" spans="1:19" s="38" customFormat="1" ht="9.6" customHeight="1" x14ac:dyDescent="0.25">
      <c r="A55" s="421"/>
      <c r="B55" s="402"/>
      <c r="C55" s="402"/>
      <c r="D55" s="403"/>
      <c r="E55" s="402"/>
      <c r="F55" s="404"/>
      <c r="G55" s="404"/>
      <c r="H55" s="405"/>
      <c r="I55" s="404"/>
      <c r="J55" s="406"/>
      <c r="K55" s="407"/>
      <c r="L55" s="408"/>
      <c r="M55" s="407"/>
      <c r="N55" s="408"/>
      <c r="O55" s="409"/>
      <c r="P55" s="408"/>
      <c r="Q55" s="410"/>
      <c r="R55" s="411"/>
      <c r="S55" s="174"/>
    </row>
    <row r="56" spans="1:19" s="38" customFormat="1" ht="9.6" customHeight="1" x14ac:dyDescent="0.25">
      <c r="A56" s="421"/>
      <c r="B56" s="402"/>
      <c r="C56" s="402"/>
      <c r="D56" s="403"/>
      <c r="E56" s="402"/>
      <c r="F56" s="404"/>
      <c r="G56" s="404"/>
      <c r="H56" s="405"/>
      <c r="I56" s="404"/>
      <c r="J56" s="406"/>
      <c r="K56" s="407"/>
      <c r="L56" s="408"/>
      <c r="M56" s="407"/>
      <c r="N56" s="408"/>
      <c r="O56" s="409"/>
      <c r="P56" s="408"/>
      <c r="Q56" s="410"/>
      <c r="R56" s="411"/>
      <c r="S56" s="174"/>
    </row>
    <row r="57" spans="1:19" s="38" customFormat="1" ht="9.6" customHeight="1" x14ac:dyDescent="0.25">
      <c r="A57" s="421"/>
      <c r="B57" s="402"/>
      <c r="C57" s="402"/>
      <c r="D57" s="403"/>
      <c r="E57" s="402"/>
      <c r="F57" s="404"/>
      <c r="G57" s="404"/>
      <c r="H57" s="405"/>
      <c r="I57" s="404"/>
      <c r="J57" s="406"/>
      <c r="K57" s="407"/>
      <c r="L57" s="408"/>
      <c r="M57" s="407"/>
      <c r="N57" s="408"/>
      <c r="O57" s="409"/>
      <c r="P57" s="408"/>
      <c r="Q57" s="410"/>
      <c r="R57" s="411"/>
      <c r="S57" s="174"/>
    </row>
    <row r="58" spans="1:19" s="38" customFormat="1" ht="9.6" customHeight="1" x14ac:dyDescent="0.25">
      <c r="A58" s="421"/>
      <c r="B58" s="402"/>
      <c r="C58" s="402"/>
      <c r="D58" s="403"/>
      <c r="E58" s="402"/>
      <c r="F58" s="404"/>
      <c r="G58" s="404"/>
      <c r="H58" s="405"/>
      <c r="I58" s="404"/>
      <c r="J58" s="406"/>
      <c r="K58" s="407"/>
      <c r="L58" s="408"/>
      <c r="M58" s="407"/>
      <c r="N58" s="408"/>
      <c r="O58" s="409"/>
      <c r="P58" s="408"/>
      <c r="Q58" s="410"/>
      <c r="R58" s="411"/>
      <c r="S58" s="174"/>
    </row>
    <row r="59" spans="1:19" s="38" customFormat="1" ht="9.6" customHeight="1" x14ac:dyDescent="0.25">
      <c r="A59" s="421"/>
      <c r="B59" s="402"/>
      <c r="C59" s="402"/>
      <c r="D59" s="403"/>
      <c r="E59" s="402"/>
      <c r="F59" s="404"/>
      <c r="G59" s="404"/>
      <c r="H59" s="405"/>
      <c r="I59" s="404"/>
      <c r="J59" s="406"/>
      <c r="K59" s="407"/>
      <c r="L59" s="408"/>
      <c r="M59" s="407"/>
      <c r="N59" s="408"/>
      <c r="O59" s="409"/>
      <c r="P59" s="408"/>
      <c r="Q59" s="410"/>
      <c r="R59" s="411"/>
      <c r="S59" s="174"/>
    </row>
    <row r="60" spans="1:19" s="38" customFormat="1" ht="9.6" customHeight="1" x14ac:dyDescent="0.25">
      <c r="A60" s="421"/>
      <c r="B60" s="402"/>
      <c r="C60" s="402"/>
      <c r="D60" s="403"/>
      <c r="E60" s="402"/>
      <c r="F60" s="404"/>
      <c r="G60" s="404"/>
      <c r="H60" s="405"/>
      <c r="I60" s="404"/>
      <c r="J60" s="406"/>
      <c r="K60" s="407"/>
      <c r="L60" s="408"/>
      <c r="M60" s="407"/>
      <c r="N60" s="408"/>
      <c r="O60" s="409"/>
      <c r="P60" s="408"/>
      <c r="Q60" s="410"/>
      <c r="R60" s="411"/>
      <c r="S60" s="174"/>
    </row>
    <row r="61" spans="1:19" s="38" customFormat="1" ht="9.6" customHeight="1" x14ac:dyDescent="0.25">
      <c r="A61" s="421"/>
      <c r="B61" s="402"/>
      <c r="C61" s="402"/>
      <c r="D61" s="403"/>
      <c r="E61" s="402"/>
      <c r="F61" s="404"/>
      <c r="G61" s="404"/>
      <c r="H61" s="405"/>
      <c r="I61" s="404"/>
      <c r="J61" s="406"/>
      <c r="K61" s="407"/>
      <c r="L61" s="408"/>
      <c r="M61" s="407"/>
      <c r="N61" s="408"/>
      <c r="O61" s="409"/>
      <c r="P61" s="408"/>
      <c r="Q61" s="410"/>
      <c r="R61" s="411"/>
      <c r="S61" s="174"/>
    </row>
    <row r="62" spans="1:19" s="38" customFormat="1" ht="9.6" customHeight="1" x14ac:dyDescent="0.25">
      <c r="A62" s="421"/>
      <c r="B62" s="402"/>
      <c r="C62" s="402"/>
      <c r="D62" s="403"/>
      <c r="E62" s="402"/>
      <c r="F62" s="404"/>
      <c r="G62" s="404"/>
      <c r="H62" s="405"/>
      <c r="I62" s="404"/>
      <c r="J62" s="406"/>
      <c r="K62" s="407"/>
      <c r="L62" s="408"/>
      <c r="M62" s="407"/>
      <c r="N62" s="408"/>
      <c r="O62" s="409"/>
      <c r="P62" s="408"/>
      <c r="Q62" s="410"/>
      <c r="R62" s="411"/>
      <c r="S62" s="174"/>
    </row>
    <row r="63" spans="1:19" s="38" customFormat="1" ht="9.6" customHeight="1" x14ac:dyDescent="0.25">
      <c r="A63" s="421"/>
      <c r="B63" s="402"/>
      <c r="C63" s="402"/>
      <c r="D63" s="403"/>
      <c r="E63" s="402"/>
      <c r="F63" s="404"/>
      <c r="G63" s="404"/>
      <c r="H63" s="405"/>
      <c r="I63" s="404"/>
      <c r="J63" s="406"/>
      <c r="K63" s="407"/>
      <c r="L63" s="408"/>
      <c r="M63" s="407"/>
      <c r="N63" s="408"/>
      <c r="O63" s="409"/>
      <c r="P63" s="408"/>
      <c r="Q63" s="410"/>
      <c r="R63" s="411"/>
      <c r="S63" s="174"/>
    </row>
    <row r="64" spans="1:19" s="38" customFormat="1" ht="9.6" customHeight="1" x14ac:dyDescent="0.25">
      <c r="A64" s="421"/>
      <c r="B64" s="402"/>
      <c r="C64" s="402"/>
      <c r="D64" s="403"/>
      <c r="E64" s="402"/>
      <c r="F64" s="404"/>
      <c r="G64" s="404"/>
      <c r="H64" s="405"/>
      <c r="I64" s="404"/>
      <c r="J64" s="406"/>
      <c r="K64" s="407"/>
      <c r="L64" s="408"/>
      <c r="M64" s="407"/>
      <c r="N64" s="408"/>
      <c r="O64" s="409"/>
      <c r="P64" s="408"/>
      <c r="Q64" s="410"/>
      <c r="R64" s="411"/>
      <c r="S64" s="174"/>
    </row>
    <row r="65" spans="1:19" s="38" customFormat="1" ht="9.6" customHeight="1" x14ac:dyDescent="0.25">
      <c r="A65" s="421"/>
      <c r="B65" s="402"/>
      <c r="C65" s="402"/>
      <c r="D65" s="403"/>
      <c r="E65" s="402"/>
      <c r="F65" s="404"/>
      <c r="G65" s="404"/>
      <c r="H65" s="405"/>
      <c r="I65" s="404"/>
      <c r="J65" s="406"/>
      <c r="K65" s="407"/>
      <c r="L65" s="408"/>
      <c r="M65" s="407"/>
      <c r="N65" s="408"/>
      <c r="O65" s="409"/>
      <c r="P65" s="408"/>
      <c r="Q65" s="410"/>
      <c r="R65" s="411"/>
      <c r="S65" s="174"/>
    </row>
    <row r="66" spans="1:19" s="38" customFormat="1" ht="9.6" customHeight="1" x14ac:dyDescent="0.25">
      <c r="A66" s="421"/>
      <c r="B66" s="402"/>
      <c r="C66" s="402"/>
      <c r="D66" s="403"/>
      <c r="E66" s="402"/>
      <c r="F66" s="404"/>
      <c r="G66" s="404"/>
      <c r="H66" s="405"/>
      <c r="I66" s="404"/>
      <c r="J66" s="406"/>
      <c r="K66" s="407"/>
      <c r="L66" s="408"/>
      <c r="M66" s="407"/>
      <c r="N66" s="408"/>
      <c r="O66" s="409"/>
      <c r="P66" s="408"/>
      <c r="Q66" s="410"/>
      <c r="R66" s="411"/>
      <c r="S66" s="174"/>
    </row>
    <row r="67" spans="1:19" s="38" customFormat="1" ht="9.6" customHeight="1" x14ac:dyDescent="0.25">
      <c r="A67" s="421"/>
      <c r="B67" s="402"/>
      <c r="C67" s="402"/>
      <c r="D67" s="403"/>
      <c r="E67" s="402"/>
      <c r="F67" s="404"/>
      <c r="G67" s="404"/>
      <c r="H67" s="405"/>
      <c r="I67" s="404"/>
      <c r="J67" s="406"/>
      <c r="K67" s="407"/>
      <c r="L67" s="408"/>
      <c r="M67" s="407"/>
      <c r="N67" s="408"/>
      <c r="O67" s="409"/>
      <c r="P67" s="408"/>
      <c r="Q67" s="410"/>
      <c r="R67" s="411"/>
      <c r="S67" s="174"/>
    </row>
    <row r="68" spans="1:19" s="38" customFormat="1" ht="9.6" customHeight="1" x14ac:dyDescent="0.25">
      <c r="A68" s="421"/>
      <c r="B68" s="402"/>
      <c r="C68" s="402"/>
      <c r="D68" s="403"/>
      <c r="E68" s="402"/>
      <c r="F68" s="404"/>
      <c r="G68" s="404"/>
      <c r="H68" s="405"/>
      <c r="I68" s="404"/>
      <c r="J68" s="406"/>
      <c r="K68" s="407"/>
      <c r="L68" s="408"/>
      <c r="M68" s="407"/>
      <c r="N68" s="408"/>
      <c r="O68" s="409"/>
      <c r="P68" s="408"/>
      <c r="Q68" s="410"/>
      <c r="R68" s="411"/>
      <c r="S68" s="174"/>
    </row>
    <row r="69" spans="1:19" s="38" customFormat="1" ht="9.6" customHeight="1" x14ac:dyDescent="0.25">
      <c r="A69" s="413"/>
      <c r="B69" s="414"/>
      <c r="C69" s="414"/>
      <c r="D69" s="415"/>
      <c r="E69" s="414"/>
      <c r="F69" s="416"/>
      <c r="G69" s="416"/>
      <c r="H69" s="417"/>
      <c r="I69" s="416"/>
      <c r="J69" s="418"/>
      <c r="K69" s="419"/>
      <c r="L69" s="401"/>
      <c r="M69" s="419"/>
      <c r="N69" s="401"/>
      <c r="O69" s="419"/>
      <c r="P69" s="401"/>
      <c r="Q69" s="419"/>
      <c r="R69" s="401"/>
      <c r="S69" s="174"/>
    </row>
    <row r="70" spans="1:19" s="2" customFormat="1" ht="6" customHeight="1" x14ac:dyDescent="0.25">
      <c r="A70" s="333"/>
      <c r="B70" s="334"/>
      <c r="C70" s="334"/>
      <c r="D70" s="335"/>
      <c r="E70" s="334"/>
      <c r="F70" s="204"/>
      <c r="G70" s="204"/>
      <c r="H70" s="337"/>
      <c r="I70" s="204"/>
      <c r="J70" s="336"/>
      <c r="K70" s="172"/>
      <c r="L70" s="173"/>
      <c r="M70" s="211"/>
      <c r="N70" s="212"/>
      <c r="O70" s="211"/>
      <c r="P70" s="212"/>
      <c r="Q70" s="211"/>
      <c r="R70" s="212"/>
      <c r="S70" s="213"/>
    </row>
    <row r="71" spans="1:19" s="18" customFormat="1" ht="10.5" customHeight="1" x14ac:dyDescent="0.25">
      <c r="A71" s="214" t="s">
        <v>105</v>
      </c>
      <c r="B71" s="215"/>
      <c r="C71" s="216"/>
      <c r="D71" s="217" t="s">
        <v>6</v>
      </c>
      <c r="E71" s="215"/>
      <c r="F71" s="218" t="s">
        <v>155</v>
      </c>
      <c r="G71" s="218"/>
      <c r="H71" s="218"/>
      <c r="I71" s="287"/>
      <c r="J71" s="218" t="s">
        <v>6</v>
      </c>
      <c r="K71" s="218" t="s">
        <v>108</v>
      </c>
      <c r="L71" s="221"/>
      <c r="M71" s="218" t="s">
        <v>109</v>
      </c>
      <c r="N71" s="222"/>
      <c r="O71" s="223" t="s">
        <v>156</v>
      </c>
      <c r="P71" s="223"/>
      <c r="Q71" s="224"/>
      <c r="R71" s="225"/>
    </row>
    <row r="72" spans="1:19" s="18" customFormat="1" ht="9" customHeight="1" x14ac:dyDescent="0.25">
      <c r="A72" s="227" t="s">
        <v>158</v>
      </c>
      <c r="B72" s="226"/>
      <c r="C72" s="228"/>
      <c r="D72" s="229">
        <v>1</v>
      </c>
      <c r="E72" s="447"/>
      <c r="F72" s="92">
        <f>IF(D72&gt;$R$79,,UPPER(VLOOKUP(D72,'1D ELO (3)'!$A$7:$L$23,2)))</f>
        <v>0</v>
      </c>
      <c r="G72" s="90"/>
      <c r="H72" s="90"/>
      <c r="I72" s="338"/>
      <c r="J72" s="339" t="s">
        <v>7</v>
      </c>
      <c r="K72" s="226"/>
      <c r="L72" s="232"/>
      <c r="M72" s="226"/>
      <c r="N72" s="233"/>
      <c r="O72" s="234" t="s">
        <v>157</v>
      </c>
      <c r="P72" s="235"/>
      <c r="Q72" s="235"/>
      <c r="R72" s="236"/>
    </row>
    <row r="73" spans="1:19" s="18" customFormat="1" ht="9" customHeight="1" x14ac:dyDescent="0.25">
      <c r="A73" s="241" t="s">
        <v>159</v>
      </c>
      <c r="B73" s="239"/>
      <c r="C73" s="242"/>
      <c r="D73" s="229"/>
      <c r="E73" s="447"/>
      <c r="F73" s="92">
        <f>IF(D72&gt;$R$79,,UPPER(VLOOKUP(D72,'1D ELO (3)'!$A$7:$L$23,8)))</f>
        <v>0</v>
      </c>
      <c r="G73" s="90"/>
      <c r="H73" s="90"/>
      <c r="I73" s="338"/>
      <c r="J73" s="339"/>
      <c r="K73" s="226"/>
      <c r="L73" s="232"/>
      <c r="M73" s="226"/>
      <c r="N73" s="233"/>
      <c r="O73" s="239"/>
      <c r="P73" s="238"/>
      <c r="Q73" s="239"/>
      <c r="R73" s="240"/>
    </row>
    <row r="74" spans="1:19" s="18" customFormat="1" ht="9" customHeight="1" x14ac:dyDescent="0.25">
      <c r="A74" s="384"/>
      <c r="B74" s="385"/>
      <c r="C74" s="386"/>
      <c r="D74" s="229">
        <v>2</v>
      </c>
      <c r="E74" s="448"/>
      <c r="F74" s="92">
        <f>IF(D74&gt;$R$79,,UPPER(VLOOKUP(D74,'1D ELO (3)'!$A$7:$L$23,2)))</f>
        <v>0</v>
      </c>
      <c r="G74" s="90"/>
      <c r="H74" s="90"/>
      <c r="I74" s="338"/>
      <c r="J74" s="339" t="s">
        <v>8</v>
      </c>
      <c r="K74" s="226"/>
      <c r="L74" s="232"/>
      <c r="M74" s="226"/>
      <c r="N74" s="233"/>
      <c r="O74" s="234" t="s">
        <v>112</v>
      </c>
      <c r="P74" s="235"/>
      <c r="Q74" s="235"/>
      <c r="R74" s="236"/>
    </row>
    <row r="75" spans="1:19" s="18" customFormat="1" ht="9" customHeight="1" x14ac:dyDescent="0.25">
      <c r="A75" s="243"/>
      <c r="B75" s="150"/>
      <c r="C75" s="244"/>
      <c r="D75" s="423"/>
      <c r="E75" s="448"/>
      <c r="F75" s="246">
        <f>IF(D74&gt;$R$79,,UPPER(VLOOKUP(D74,'1D ELO (3)'!$A$7:$L$23,8)))</f>
        <v>0</v>
      </c>
      <c r="G75" s="340"/>
      <c r="H75" s="340"/>
      <c r="I75" s="341"/>
      <c r="J75" s="339"/>
      <c r="K75" s="226"/>
      <c r="L75" s="232"/>
      <c r="M75" s="226"/>
      <c r="N75" s="233"/>
      <c r="O75" s="226"/>
      <c r="P75" s="232"/>
      <c r="Q75" s="226"/>
      <c r="R75" s="233"/>
    </row>
    <row r="76" spans="1:19" s="18" customFormat="1" ht="9" customHeight="1" x14ac:dyDescent="0.25">
      <c r="A76" s="371"/>
      <c r="B76" s="387"/>
      <c r="C76" s="388"/>
      <c r="D76" s="151"/>
      <c r="E76" s="387"/>
      <c r="F76" s="25"/>
      <c r="G76" s="24"/>
      <c r="H76" s="24"/>
      <c r="I76" s="424"/>
      <c r="J76" s="339" t="s">
        <v>9</v>
      </c>
      <c r="K76" s="226"/>
      <c r="L76" s="232"/>
      <c r="M76" s="226"/>
      <c r="N76" s="233"/>
      <c r="O76" s="239"/>
      <c r="P76" s="238"/>
      <c r="Q76" s="239"/>
      <c r="R76" s="240"/>
    </row>
    <row r="77" spans="1:19" s="18" customFormat="1" ht="9" customHeight="1" x14ac:dyDescent="0.25">
      <c r="A77" s="372"/>
      <c r="B77" s="24"/>
      <c r="C77" s="244"/>
      <c r="D77" s="151"/>
      <c r="E77" s="448"/>
      <c r="F77" s="25"/>
      <c r="G77" s="24"/>
      <c r="H77" s="24"/>
      <c r="I77" s="424"/>
      <c r="J77" s="339"/>
      <c r="K77" s="226"/>
      <c r="L77" s="232"/>
      <c r="M77" s="226"/>
      <c r="N77" s="233"/>
      <c r="O77" s="234" t="s">
        <v>92</v>
      </c>
      <c r="P77" s="235"/>
      <c r="Q77" s="235"/>
      <c r="R77" s="236"/>
    </row>
    <row r="78" spans="1:19" s="18" customFormat="1" ht="9" customHeight="1" x14ac:dyDescent="0.25">
      <c r="A78" s="372"/>
      <c r="B78" s="24"/>
      <c r="C78" s="382"/>
      <c r="D78" s="151"/>
      <c r="E78" s="449"/>
      <c r="F78" s="25"/>
      <c r="G78" s="24"/>
      <c r="H78" s="24"/>
      <c r="I78" s="424"/>
      <c r="J78" s="339" t="s">
        <v>10</v>
      </c>
      <c r="K78" s="226"/>
      <c r="L78" s="232"/>
      <c r="M78" s="226"/>
      <c r="N78" s="233"/>
      <c r="O78" s="226"/>
      <c r="P78" s="232"/>
      <c r="Q78" s="226"/>
      <c r="R78" s="233"/>
    </row>
    <row r="79" spans="1:19" s="18" customFormat="1" ht="9" customHeight="1" x14ac:dyDescent="0.25">
      <c r="A79" s="373"/>
      <c r="B79" s="370"/>
      <c r="C79" s="383"/>
      <c r="D79" s="396"/>
      <c r="E79" s="450"/>
      <c r="F79" s="394"/>
      <c r="G79" s="370"/>
      <c r="H79" s="370"/>
      <c r="I79" s="425"/>
      <c r="J79" s="342"/>
      <c r="K79" s="239"/>
      <c r="L79" s="238"/>
      <c r="M79" s="239"/>
      <c r="N79" s="240"/>
      <c r="O79" s="239" t="str">
        <f>R4</f>
        <v>Lakatosné Klopcsik Diana</v>
      </c>
      <c r="P79" s="238"/>
      <c r="Q79" s="239"/>
      <c r="R79" s="343">
        <f>MIN(4,'1D ELO (3)'!$P$5)</f>
        <v>0</v>
      </c>
    </row>
    <row r="80" spans="1:19" ht="15.75" customHeight="1" x14ac:dyDescent="0.25"/>
    <row r="81" ht="9" customHeight="1" x14ac:dyDescent="0.25"/>
  </sheetData>
  <mergeCells count="1">
    <mergeCell ref="A4:C4"/>
  </mergeCells>
  <conditionalFormatting sqref="I10 K30 M22 I34 I26 I18 K14 O38:O68">
    <cfRule type="expression" dxfId="407" priority="8" stopIfTrue="1">
      <formula>AND($O$1="CU",I10="Umpire")</formula>
    </cfRule>
    <cfRule type="expression" dxfId="406" priority="9" stopIfTrue="1">
      <formula>AND($O$1="CU",I10&lt;&gt;"Umpire",J10&lt;&gt;"")</formula>
    </cfRule>
    <cfRule type="expression" dxfId="405" priority="10" stopIfTrue="1">
      <formula>AND($O$1="CU",I10&lt;&gt;"Umpire")</formula>
    </cfRule>
  </conditionalFormatting>
  <conditionalFormatting sqref="M13 M29 K17 K25 O21 K33 Q37 K9">
    <cfRule type="expression" dxfId="404" priority="6" stopIfTrue="1">
      <formula>J10="as"</formula>
    </cfRule>
    <cfRule type="expression" dxfId="403" priority="7" stopIfTrue="1">
      <formula>J10="bs"</formula>
    </cfRule>
  </conditionalFormatting>
  <conditionalFormatting sqref="M14 M30 K18 K26 O22 K34 K10 Q38:Q68">
    <cfRule type="expression" dxfId="402" priority="4" stopIfTrue="1">
      <formula>J10="as"</formula>
    </cfRule>
    <cfRule type="expression" dxfId="401" priority="5" stopIfTrue="1">
      <formula>J10="bs"</formula>
    </cfRule>
  </conditionalFormatting>
  <conditionalFormatting sqref="J10 J18 J26 J34 L30 L14 N22">
    <cfRule type="expression" dxfId="400" priority="3" stopIfTrue="1">
      <formula>$O$1="CU"</formula>
    </cfRule>
  </conditionalFormatting>
  <conditionalFormatting sqref="E7:F7 E31:F31 E11:F11 E15:F15 E19:F19 E23:F23 E27:F27 E35:F35">
    <cfRule type="cellIs" dxfId="399" priority="2" stopIfTrue="1" operator="equal">
      <formula>"Bye"</formula>
    </cfRule>
  </conditionalFormatting>
  <conditionalFormatting sqref="D7 D11 D15 D19 D23 D27 D31 D35">
    <cfRule type="cellIs" dxfId="398" priority="1" stopIfTrue="1" operator="lessThan">
      <formula>3</formula>
    </cfRule>
  </conditionalFormatting>
  <dataValidations count="1">
    <dataValidation type="list" allowBlank="1" showInputMessage="1" sqref="I10 O38:O68 I34 K14 I26 M22 I18 K30" xr:uid="{E89D8AAE-3544-43AB-9723-72A74738A0CA}">
      <formula1>$U$7:$U$16</formula1>
    </dataValidation>
  </dataValidations>
  <printOptions horizontalCentered="1"/>
  <pageMargins left="0.35" right="0.35" top="0.39" bottom="0.39" header="0" footer="0"/>
  <pageSetup paperSize="9" orientation="portrait" horizontalDpi="300" verticalDpi="3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694273" r:id="rId3" name="Button 1">
              <controlPr defaultSize="0" print="0" autoFill="0" autoPict="0" macro="[0]!Jun_Show_CU">
                <anchor moveWithCells="1" sizeWithCells="1">
                  <from>
                    <xdr:col>12</xdr:col>
                    <xdr:colOff>510540</xdr:colOff>
                    <xdr:row>0</xdr:row>
                    <xdr:rowOff>7620</xdr:rowOff>
                  </from>
                  <to>
                    <xdr:col>14</xdr:col>
                    <xdr:colOff>350520</xdr:colOff>
                    <xdr:row>0</xdr:row>
                    <xdr:rowOff>175260</xdr:rowOff>
                  </to>
                </anchor>
              </controlPr>
            </control>
          </mc:Choice>
        </mc:AlternateContent>
        <mc:AlternateContent xmlns:mc="http://schemas.openxmlformats.org/markup-compatibility/2006">
          <mc:Choice Requires="x14">
            <control shapeId="694274" r:id="rId4" name="Button 2">
              <controlPr defaultSize="0" print="0" autoFill="0" autoPict="0" macro="[0]!Jun_Hide_CU">
                <anchor moveWithCells="1" sizeWithCells="1">
                  <from>
                    <xdr:col>12</xdr:col>
                    <xdr:colOff>495300</xdr:colOff>
                    <xdr:row>0</xdr:row>
                    <xdr:rowOff>175260</xdr:rowOff>
                  </from>
                  <to>
                    <xdr:col>14</xdr:col>
                    <xdr:colOff>350520</xdr:colOff>
                    <xdr:row>1</xdr:row>
                    <xdr:rowOff>45720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BB797-3E76-46B8-ADE5-2B18435D558B}">
  <sheetPr codeName="Sheet34">
    <tabColor indexed="17"/>
    <pageSetUpPr fitToPage="1"/>
  </sheetPr>
  <dimension ref="A1:U81"/>
  <sheetViews>
    <sheetView showGridLines="0" showZeros="0" workbookViewId="0">
      <selection activeCell="D7" sqref="D7"/>
    </sheetView>
  </sheetViews>
  <sheetFormatPr defaultRowHeight="13.2" x14ac:dyDescent="0.25"/>
  <cols>
    <col min="1" max="2" width="3.33203125" customWidth="1"/>
    <col min="3" max="3" width="4.6640625" customWidth="1"/>
    <col min="4" max="4" width="4.33203125" customWidth="1"/>
    <col min="5" max="5" width="5.5546875" customWidth="1"/>
    <col min="6" max="6" width="12.6640625" customWidth="1"/>
    <col min="7" max="7" width="2.6640625" customWidth="1"/>
    <col min="8" max="8" width="5" customWidth="1"/>
    <col min="9" max="9" width="5.88671875" customWidth="1"/>
    <col min="10" max="10" width="1.6640625" style="134" customWidth="1"/>
    <col min="11" max="11" width="10.6640625" customWidth="1"/>
    <col min="12" max="12" width="1.6640625" style="134" customWidth="1"/>
    <col min="13" max="13" width="10.6640625" customWidth="1"/>
    <col min="14" max="14" width="1.6640625" style="135" customWidth="1"/>
    <col min="15" max="15" width="10.6640625" customWidth="1"/>
    <col min="16" max="16" width="1.6640625" style="134" customWidth="1"/>
    <col min="17" max="17" width="10.6640625" customWidth="1"/>
    <col min="18" max="18" width="1.6640625" style="135" customWidth="1"/>
    <col min="20" max="20" width="8.6640625" customWidth="1"/>
    <col min="21" max="21" width="8.88671875" hidden="1" customWidth="1"/>
    <col min="22" max="22" width="5.6640625" customWidth="1"/>
  </cols>
  <sheetData>
    <row r="1" spans="1:21" s="136" customFormat="1" ht="21.75" customHeight="1" x14ac:dyDescent="0.4">
      <c r="A1" s="93" t="str">
        <f>Altalanos!$A$6</f>
        <v xml:space="preserve">Diákolimpia Tolna megye - Paks </v>
      </c>
      <c r="B1" s="138"/>
      <c r="I1" s="389"/>
      <c r="J1" s="137"/>
      <c r="K1" s="302" t="s">
        <v>145</v>
      </c>
      <c r="L1" s="302"/>
      <c r="M1" s="303"/>
      <c r="N1" s="137"/>
      <c r="O1" s="137"/>
      <c r="P1" s="137" t="s">
        <v>3</v>
      </c>
      <c r="R1" s="137"/>
    </row>
    <row r="2" spans="1:21" s="108" customFormat="1" x14ac:dyDescent="0.25">
      <c r="A2" s="491" t="s">
        <v>122</v>
      </c>
      <c r="B2" s="96"/>
      <c r="C2" s="96"/>
      <c r="D2" s="96"/>
      <c r="E2" s="96"/>
      <c r="F2" s="469">
        <f>Altalanos!$C$8</f>
        <v>0</v>
      </c>
      <c r="G2" s="141"/>
      <c r="J2" s="135"/>
      <c r="K2" s="302"/>
      <c r="L2" s="302"/>
      <c r="M2" s="302"/>
      <c r="N2" s="135"/>
      <c r="P2" s="135"/>
      <c r="R2" s="135"/>
    </row>
    <row r="3" spans="1:21" s="19" customFormat="1" ht="10.5" customHeight="1" x14ac:dyDescent="0.25">
      <c r="A3" s="54" t="s">
        <v>82</v>
      </c>
      <c r="B3" s="54"/>
      <c r="C3" s="54"/>
      <c r="D3" s="54"/>
      <c r="E3" s="54"/>
      <c r="F3" s="54"/>
      <c r="G3" s="54" t="s">
        <v>79</v>
      </c>
      <c r="H3" s="54"/>
      <c r="I3" s="54"/>
      <c r="J3" s="304"/>
      <c r="K3" s="55" t="s">
        <v>87</v>
      </c>
      <c r="L3" s="144"/>
      <c r="M3" s="88"/>
      <c r="N3" s="304"/>
      <c r="O3" s="54"/>
      <c r="P3" s="304"/>
      <c r="Q3" s="54"/>
      <c r="R3" s="305" t="s">
        <v>88</v>
      </c>
    </row>
    <row r="4" spans="1:21" s="31" customFormat="1" ht="11.25" customHeight="1" thickBot="1" x14ac:dyDescent="0.3">
      <c r="A4" s="821" t="str">
        <f>Altalanos!$A$10</f>
        <v>2025.04.28-29</v>
      </c>
      <c r="B4" s="821"/>
      <c r="C4" s="821"/>
      <c r="D4" s="145"/>
      <c r="E4" s="145"/>
      <c r="F4" s="145"/>
      <c r="G4" s="146" t="str">
        <f>Altalanos!$C$10</f>
        <v>Paks</v>
      </c>
      <c r="H4" s="306"/>
      <c r="I4" s="145"/>
      <c r="J4" s="307"/>
      <c r="K4" s="148"/>
      <c r="L4" s="147"/>
      <c r="M4" s="104"/>
      <c r="N4" s="307"/>
      <c r="O4" s="145"/>
      <c r="P4" s="307"/>
      <c r="Q4" s="145"/>
      <c r="R4" s="89" t="str">
        <f>Altalanos!$E$10</f>
        <v>Lakatosné Klopcsik Diana</v>
      </c>
    </row>
    <row r="5" spans="1:21" s="19" customFormat="1" ht="9.6" x14ac:dyDescent="0.25">
      <c r="A5" s="308"/>
      <c r="B5" s="57" t="s">
        <v>4</v>
      </c>
      <c r="C5" s="57" t="s">
        <v>148</v>
      </c>
      <c r="D5" s="57" t="s">
        <v>101</v>
      </c>
      <c r="E5" s="487" t="s">
        <v>91</v>
      </c>
      <c r="F5" s="67" t="s">
        <v>85</v>
      </c>
      <c r="G5" s="67" t="s">
        <v>86</v>
      </c>
      <c r="H5" s="67"/>
      <c r="I5" s="67" t="s">
        <v>90</v>
      </c>
      <c r="J5" s="67"/>
      <c r="K5" s="57" t="s">
        <v>102</v>
      </c>
      <c r="L5" s="309"/>
      <c r="M5" s="57" t="s">
        <v>130</v>
      </c>
      <c r="N5" s="309"/>
      <c r="O5" s="57" t="s">
        <v>129</v>
      </c>
      <c r="P5" s="309"/>
      <c r="Q5" s="57" t="s">
        <v>149</v>
      </c>
      <c r="R5" s="310"/>
    </row>
    <row r="6" spans="1:21" s="19" customFormat="1" ht="3.75" customHeight="1" thickBot="1" x14ac:dyDescent="0.3">
      <c r="A6" s="311"/>
      <c r="B6" s="99"/>
      <c r="C6" s="99"/>
      <c r="D6" s="99"/>
      <c r="E6" s="99"/>
      <c r="F6" s="22"/>
      <c r="G6" s="22"/>
      <c r="H6" s="101"/>
      <c r="I6" s="22"/>
      <c r="J6" s="122"/>
      <c r="K6" s="99"/>
      <c r="L6" s="122"/>
      <c r="M6" s="99"/>
      <c r="N6" s="122"/>
      <c r="O6" s="99"/>
      <c r="P6" s="122"/>
      <c r="Q6" s="99"/>
      <c r="R6" s="143"/>
    </row>
    <row r="7" spans="1:21" s="38" customFormat="1" ht="10.5" customHeight="1" x14ac:dyDescent="0.25">
      <c r="A7" s="312">
        <v>1</v>
      </c>
      <c r="B7" s="395" t="str">
        <f>IF($D7="","",VLOOKUP($D7,'1D ELO (3)'!$A$7:$P$23,14))</f>
        <v/>
      </c>
      <c r="C7" s="395" t="str">
        <f>IF($D7="","",VLOOKUP($D7,'1D ELO (3)'!$A$7:$P$33,15))</f>
        <v/>
      </c>
      <c r="D7" s="164"/>
      <c r="E7" s="508" t="str">
        <f>UPPER(IF($D7="","",VLOOKUP($D7,'1D ELO (3)'!$A$7:$P$33,5)))</f>
        <v/>
      </c>
      <c r="F7" s="165" t="str">
        <f>UPPER(IF($D7="","",VLOOKUP($D7,'1D ELO (3)'!$A$7:$P$33,2)))</f>
        <v/>
      </c>
      <c r="G7" s="165" t="str">
        <f>IF($D7="","",VLOOKUP($D7,'1D ELO (3)'!$A$7:$P$33,3))</f>
        <v/>
      </c>
      <c r="H7" s="313"/>
      <c r="I7" s="165" t="str">
        <f>IF($D7="","",VLOOKUP($D7,'1D ELO (3)'!$A$7:$P$33,4))</f>
        <v/>
      </c>
      <c r="J7" s="314"/>
      <c r="K7" s="168"/>
      <c r="L7" s="170"/>
      <c r="M7" s="168"/>
      <c r="N7" s="170"/>
      <c r="O7" s="168"/>
      <c r="P7" s="170"/>
      <c r="Q7" s="168"/>
      <c r="R7" s="171"/>
      <c r="S7" s="174"/>
      <c r="T7" s="794"/>
      <c r="U7" s="175" t="str">
        <f>Birók!P21</f>
        <v>Bíró</v>
      </c>
    </row>
    <row r="8" spans="1:21" s="38" customFormat="1" ht="9.6" customHeight="1" x14ac:dyDescent="0.25">
      <c r="A8" s="286"/>
      <c r="B8" s="315"/>
      <c r="C8" s="315"/>
      <c r="D8" s="315"/>
      <c r="E8" s="508" t="str">
        <f>UPPER(IF($D7="","",VLOOKUP($D7,'1D ELO (3)'!$A$7:$P$33,11)))</f>
        <v/>
      </c>
      <c r="F8" s="165" t="str">
        <f>UPPER(IF($D7="","",VLOOKUP($D7,'1D ELO (3)'!$A$7:$P$33,8)))</f>
        <v/>
      </c>
      <c r="G8" s="165" t="str">
        <f>IF($D7="","",VLOOKUP($D7,'1D ELO (3)'!$A$7:$P$33,9))</f>
        <v/>
      </c>
      <c r="H8" s="313"/>
      <c r="I8" s="165" t="str">
        <f>IF($D7="","",VLOOKUP($D7,'1D ELO (3)'!$A$7:$P$33,10))</f>
        <v/>
      </c>
      <c r="J8" s="316"/>
      <c r="K8" s="161" t="str">
        <f>IF(J8="a",F7,IF(J8="b",F9,""))</f>
        <v/>
      </c>
      <c r="L8" s="170"/>
      <c r="M8" s="168"/>
      <c r="N8" s="170"/>
      <c r="O8" s="168"/>
      <c r="P8" s="170"/>
      <c r="Q8" s="168"/>
      <c r="R8" s="171"/>
      <c r="S8" s="174"/>
      <c r="U8" s="183" t="str">
        <f>Birók!P22</f>
        <v xml:space="preserve">T Lisztmajer </v>
      </c>
    </row>
    <row r="9" spans="1:21" s="38" customFormat="1" ht="9.6" customHeight="1" x14ac:dyDescent="0.25">
      <c r="A9" s="286"/>
      <c r="B9" s="177"/>
      <c r="C9" s="177"/>
      <c r="D9" s="177"/>
      <c r="E9" s="509"/>
      <c r="F9" s="163"/>
      <c r="G9" s="163"/>
      <c r="H9" s="101"/>
      <c r="I9" s="163"/>
      <c r="J9" s="317"/>
      <c r="K9" s="318" t="str">
        <f>UPPER(IF(OR(J10="a",J10="as"),F7,IF(OR(J10="b",J10="bs"),F11,)))</f>
        <v/>
      </c>
      <c r="L9" s="319"/>
      <c r="M9" s="168"/>
      <c r="N9" s="170"/>
      <c r="O9" s="168"/>
      <c r="P9" s="170"/>
      <c r="Q9" s="168"/>
      <c r="R9" s="171"/>
      <c r="S9" s="174"/>
      <c r="U9" s="183" t="str">
        <f>Birók!P23</f>
        <v xml:space="preserve">P Lisztmajer </v>
      </c>
    </row>
    <row r="10" spans="1:21" s="38" customFormat="1" ht="9.6" customHeight="1" x14ac:dyDescent="0.25">
      <c r="A10" s="286"/>
      <c r="B10" s="177"/>
      <c r="C10" s="177"/>
      <c r="D10" s="177"/>
      <c r="E10" s="510"/>
      <c r="F10" s="506"/>
      <c r="G10" s="506"/>
      <c r="H10" s="507"/>
      <c r="I10" s="495" t="s">
        <v>0</v>
      </c>
      <c r="J10" s="189"/>
      <c r="K10" s="320" t="str">
        <f>UPPER(IF(OR(J10="a",J10="as"),F8,IF(OR(J10="b",J10="bs"),F12,)))</f>
        <v/>
      </c>
      <c r="L10" s="321"/>
      <c r="M10" s="168"/>
      <c r="N10" s="170"/>
      <c r="O10" s="168"/>
      <c r="P10" s="170"/>
      <c r="Q10" s="168"/>
      <c r="R10" s="171"/>
      <c r="S10" s="174"/>
      <c r="U10" s="183" t="str">
        <f>Birók!P24</f>
        <v xml:space="preserve">N Németh </v>
      </c>
    </row>
    <row r="11" spans="1:21" s="38" customFormat="1" ht="9.6" customHeight="1" x14ac:dyDescent="0.25">
      <c r="A11" s="286">
        <v>2</v>
      </c>
      <c r="B11" s="395" t="str">
        <f>IF($D11="","",VLOOKUP($D11,'1D ELO (3)'!$A$7:$P$23,14))</f>
        <v/>
      </c>
      <c r="C11" s="395" t="str">
        <f>IF($D11="","",VLOOKUP($D11,'1D ELO (3)'!$A$7:$P$33,15))</f>
        <v/>
      </c>
      <c r="D11" s="164"/>
      <c r="E11" s="503" t="str">
        <f>UPPER(IF($D11="","",VLOOKUP($D11,'1D ELO (3)'!$A$7:$P$33,5)))</f>
        <v/>
      </c>
      <c r="F11" s="492" t="str">
        <f>UPPER(IF($D11="","",VLOOKUP($D11,'1D ELO (3)'!$A$7:$P$33,2)))</f>
        <v/>
      </c>
      <c r="G11" s="492" t="str">
        <f>IF($D11="","",VLOOKUP($D11,'1D ELO (3)'!$A$7:$P$33,3))</f>
        <v/>
      </c>
      <c r="H11" s="504"/>
      <c r="I11" s="492" t="str">
        <f>IF($D11="","",VLOOKUP($D11,'1D ELO (3)'!$A$7:$P$33,4))</f>
        <v/>
      </c>
      <c r="J11" s="322"/>
      <c r="K11" s="168"/>
      <c r="L11" s="323"/>
      <c r="M11" s="206"/>
      <c r="N11" s="319"/>
      <c r="O11" s="168"/>
      <c r="P11" s="170"/>
      <c r="Q11" s="168"/>
      <c r="R11" s="171"/>
      <c r="S11" s="174"/>
      <c r="U11" s="183" t="str">
        <f>Birók!P25</f>
        <v xml:space="preserve">D Gerzsei </v>
      </c>
    </row>
    <row r="12" spans="1:21" s="38" customFormat="1" ht="9.6" customHeight="1" x14ac:dyDescent="0.25">
      <c r="A12" s="286"/>
      <c r="B12" s="315"/>
      <c r="C12" s="315"/>
      <c r="D12" s="315"/>
      <c r="E12" s="503" t="str">
        <f>UPPER(IF($D11="","",VLOOKUP($D11,'1D ELO (3)'!$A$7:$P$33,11)))</f>
        <v/>
      </c>
      <c r="F12" s="492" t="str">
        <f>UPPER(IF($D11="","",VLOOKUP($D11,'1D ELO (3)'!$A$7:$P$33,8)))</f>
        <v/>
      </c>
      <c r="G12" s="492" t="str">
        <f>IF($D11="","",VLOOKUP($D11,'1D ELO (3)'!$A$7:$P$33,9))</f>
        <v/>
      </c>
      <c r="H12" s="504"/>
      <c r="I12" s="492" t="str">
        <f>IF($D11="","",VLOOKUP($D11,'1D ELO (3)'!$A$7:$P$33,10))</f>
        <v/>
      </c>
      <c r="J12" s="316"/>
      <c r="K12" s="168"/>
      <c r="L12" s="323"/>
      <c r="M12" s="290"/>
      <c r="N12" s="324"/>
      <c r="O12" s="168"/>
      <c r="P12" s="170"/>
      <c r="Q12" s="168"/>
      <c r="R12" s="171"/>
      <c r="S12" s="174"/>
      <c r="U12" s="183" t="str">
        <f>Birók!P26</f>
        <v>G Rosta</v>
      </c>
    </row>
    <row r="13" spans="1:21" s="38" customFormat="1" ht="9.6" customHeight="1" x14ac:dyDescent="0.25">
      <c r="A13" s="286"/>
      <c r="B13" s="177"/>
      <c r="C13" s="177"/>
      <c r="D13" s="187"/>
      <c r="E13" s="511"/>
      <c r="F13" s="506"/>
      <c r="G13" s="506"/>
      <c r="H13" s="507"/>
      <c r="I13" s="506"/>
      <c r="J13" s="325"/>
      <c r="K13" s="168"/>
      <c r="L13" s="317"/>
      <c r="M13" s="318" t="str">
        <f>UPPER(IF(OR(L14="a",L14="as"),K9,IF(OR(L14="b",L14="bs"),K17,)))</f>
        <v/>
      </c>
      <c r="N13" s="170"/>
      <c r="O13" s="168"/>
      <c r="P13" s="170"/>
      <c r="Q13" s="168"/>
      <c r="R13" s="171"/>
      <c r="S13" s="174"/>
      <c r="U13" s="183" t="str">
        <f>Birók!P27</f>
        <v>A Korpácsi</v>
      </c>
    </row>
    <row r="14" spans="1:21" s="38" customFormat="1" ht="9.6" customHeight="1" x14ac:dyDescent="0.25">
      <c r="A14" s="286"/>
      <c r="B14" s="177"/>
      <c r="C14" s="177"/>
      <c r="D14" s="187"/>
      <c r="E14" s="511"/>
      <c r="F14" s="506"/>
      <c r="G14" s="506"/>
      <c r="H14" s="507"/>
      <c r="I14" s="506"/>
      <c r="J14" s="325"/>
      <c r="K14" s="180" t="s">
        <v>0</v>
      </c>
      <c r="L14" s="189"/>
      <c r="M14" s="320" t="str">
        <f>UPPER(IF(OR(L14="a",L14="as"),K10,IF(OR(L14="b",L14="bs"),K18,)))</f>
        <v/>
      </c>
      <c r="N14" s="321"/>
      <c r="O14" s="168"/>
      <c r="P14" s="170"/>
      <c r="Q14" s="168"/>
      <c r="R14" s="171"/>
      <c r="S14" s="174"/>
      <c r="U14" s="183" t="str">
        <f>Birók!P28</f>
        <v xml:space="preserve">L Gáspár </v>
      </c>
    </row>
    <row r="15" spans="1:21" s="38" customFormat="1" ht="9.6" customHeight="1" x14ac:dyDescent="0.25">
      <c r="A15" s="326">
        <v>3</v>
      </c>
      <c r="B15" s="395" t="str">
        <f>IF($D15="","",VLOOKUP($D15,'1D ELO (3)'!$A$7:$P$23,14))</f>
        <v/>
      </c>
      <c r="C15" s="395" t="str">
        <f>IF($D15="","",VLOOKUP($D15,'1D ELO (3)'!$A$7:$P$33,15))</f>
        <v/>
      </c>
      <c r="D15" s="164"/>
      <c r="E15" s="503" t="str">
        <f>UPPER(IF($D15="","",VLOOKUP($D15,'1D ELO (3)'!$A$7:$P$33,5)))</f>
        <v/>
      </c>
      <c r="F15" s="492" t="str">
        <f>UPPER(IF($D15="","",VLOOKUP($D15,'1D ELO (3)'!$A$7:$P$33,2)))</f>
        <v/>
      </c>
      <c r="G15" s="492" t="str">
        <f>IF($D15="","",VLOOKUP($D15,'1D ELO (3)'!$A$7:$P$33,3))</f>
        <v/>
      </c>
      <c r="H15" s="504"/>
      <c r="I15" s="492" t="str">
        <f>IF($D15="","",VLOOKUP($D15,'1D ELO (3)'!$A$7:$P$33,4))</f>
        <v/>
      </c>
      <c r="J15" s="314"/>
      <c r="K15" s="168"/>
      <c r="L15" s="323"/>
      <c r="M15" s="168"/>
      <c r="N15" s="323"/>
      <c r="O15" s="206"/>
      <c r="P15" s="170"/>
      <c r="Q15" s="168"/>
      <c r="R15" s="171"/>
      <c r="S15" s="174"/>
      <c r="U15" s="183" t="str">
        <f>Birók!P29</f>
        <v xml:space="preserve"> </v>
      </c>
    </row>
    <row r="16" spans="1:21" s="38" customFormat="1" ht="9.6" customHeight="1" thickBot="1" x14ac:dyDescent="0.3">
      <c r="A16" s="286"/>
      <c r="B16" s="315"/>
      <c r="C16" s="315"/>
      <c r="D16" s="315"/>
      <c r="E16" s="503" t="str">
        <f>UPPER(IF($D15="","",VLOOKUP($D15,'1D ELO (3)'!$A$7:$P$33,11)))</f>
        <v/>
      </c>
      <c r="F16" s="492" t="str">
        <f>UPPER(IF($D15="","",VLOOKUP($D15,'1D ELO (3)'!$A$7:$P$33,8)))</f>
        <v/>
      </c>
      <c r="G16" s="492" t="str">
        <f>IF($D15="","",VLOOKUP($D15,'1D ELO (3)'!$A$7:$P$33,9))</f>
        <v/>
      </c>
      <c r="H16" s="504"/>
      <c r="I16" s="492" t="str">
        <f>IF($D15="","",VLOOKUP($D15,'1D ELO (3)'!$A$7:$P$33,10))</f>
        <v/>
      </c>
      <c r="J16" s="316"/>
      <c r="K16" s="161" t="str">
        <f>IF(J16="a",F15,IF(J16="b",F17,""))</f>
        <v/>
      </c>
      <c r="L16" s="323"/>
      <c r="M16" s="168"/>
      <c r="N16" s="323"/>
      <c r="O16" s="168"/>
      <c r="P16" s="170"/>
      <c r="Q16" s="168"/>
      <c r="R16" s="171"/>
      <c r="S16" s="174"/>
      <c r="U16" s="198" t="str">
        <f>Birók!P30</f>
        <v>Egyik sem</v>
      </c>
    </row>
    <row r="17" spans="1:19" s="38" customFormat="1" ht="9.6" customHeight="1" x14ac:dyDescent="0.25">
      <c r="A17" s="286"/>
      <c r="B17" s="177"/>
      <c r="C17" s="177"/>
      <c r="D17" s="187"/>
      <c r="E17" s="511"/>
      <c r="F17" s="506"/>
      <c r="G17" s="506"/>
      <c r="H17" s="507"/>
      <c r="I17" s="506"/>
      <c r="J17" s="317"/>
      <c r="K17" s="318" t="str">
        <f>UPPER(IF(OR(J18="a",J18="as"),F15,IF(OR(J18="b",J18="bs"),F19,)))</f>
        <v/>
      </c>
      <c r="L17" s="327"/>
      <c r="M17" s="168"/>
      <c r="N17" s="323"/>
      <c r="O17" s="168"/>
      <c r="P17" s="170"/>
      <c r="Q17" s="168"/>
      <c r="R17" s="171"/>
      <c r="S17" s="174"/>
    </row>
    <row r="18" spans="1:19" s="38" customFormat="1" ht="9.6" customHeight="1" x14ac:dyDescent="0.25">
      <c r="A18" s="286"/>
      <c r="B18" s="177"/>
      <c r="C18" s="177"/>
      <c r="D18" s="187"/>
      <c r="E18" s="511"/>
      <c r="F18" s="506"/>
      <c r="G18" s="506"/>
      <c r="H18" s="507"/>
      <c r="I18" s="495" t="s">
        <v>0</v>
      </c>
      <c r="J18" s="189"/>
      <c r="K18" s="320" t="str">
        <f>UPPER(IF(OR(J18="a",J18="as"),F16,IF(OR(J18="b",J18="bs"),F20,)))</f>
        <v/>
      </c>
      <c r="L18" s="316"/>
      <c r="M18" s="168"/>
      <c r="N18" s="323"/>
      <c r="O18" s="168"/>
      <c r="P18" s="170"/>
      <c r="Q18" s="168"/>
      <c r="R18" s="171"/>
      <c r="S18" s="174"/>
    </row>
    <row r="19" spans="1:19" s="38" customFormat="1" ht="9.6" customHeight="1" x14ac:dyDescent="0.25">
      <c r="A19" s="286">
        <v>4</v>
      </c>
      <c r="B19" s="395" t="str">
        <f>IF($D19="","",VLOOKUP($D19,'1D ELO (3)'!$A$7:$P$23,14))</f>
        <v/>
      </c>
      <c r="C19" s="395" t="str">
        <f>IF($D19="","",VLOOKUP($D19,'1D ELO (3)'!$A$7:$P$33,15))</f>
        <v/>
      </c>
      <c r="D19" s="164"/>
      <c r="E19" s="503" t="str">
        <f>UPPER(IF($D19="","",VLOOKUP($D19,'1D ELO (3)'!$A$7:$P$33,5)))</f>
        <v/>
      </c>
      <c r="F19" s="492" t="str">
        <f>UPPER(IF($D19="","",VLOOKUP($D19,'1D ELO (3)'!$A$7:$P$33,2)))</f>
        <v/>
      </c>
      <c r="G19" s="492" t="str">
        <f>IF($D19="","",VLOOKUP($D19,'1D ELO (3)'!$A$7:$P$33,3))</f>
        <v/>
      </c>
      <c r="H19" s="504"/>
      <c r="I19" s="492" t="str">
        <f>IF($D19="","",VLOOKUP($D19,'1D ELO (3)'!$A$7:$P$33,4))</f>
        <v/>
      </c>
      <c r="J19" s="322"/>
      <c r="K19" s="168"/>
      <c r="L19" s="170"/>
      <c r="M19" s="206"/>
      <c r="N19" s="327"/>
      <c r="O19" s="168"/>
      <c r="P19" s="170"/>
      <c r="Q19" s="168"/>
      <c r="R19" s="171"/>
      <c r="S19" s="174"/>
    </row>
    <row r="20" spans="1:19" s="38" customFormat="1" ht="9.6" customHeight="1" x14ac:dyDescent="0.25">
      <c r="A20" s="286"/>
      <c r="B20" s="315"/>
      <c r="C20" s="315"/>
      <c r="D20" s="315"/>
      <c r="E20" s="503" t="str">
        <f>UPPER(IF($D19="","",VLOOKUP($D19,'1D ELO (3)'!$A$7:$P$33,11)))</f>
        <v/>
      </c>
      <c r="F20" s="492" t="str">
        <f>UPPER(IF($D19="","",VLOOKUP($D19,'1D ELO (3)'!$A$7:$P$33,8)))</f>
        <v/>
      </c>
      <c r="G20" s="492" t="str">
        <f>IF($D19="","",VLOOKUP($D19,'1D ELO (3)'!$A$7:$P$33,9))</f>
        <v/>
      </c>
      <c r="H20" s="504"/>
      <c r="I20" s="492" t="str">
        <f>IF($D19="","",VLOOKUP($D19,'1D ELO (3)'!$A$7:$P$33,10))</f>
        <v/>
      </c>
      <c r="J20" s="316"/>
      <c r="K20" s="168"/>
      <c r="L20" s="170"/>
      <c r="M20" s="290"/>
      <c r="N20" s="328"/>
      <c r="O20" s="168"/>
      <c r="P20" s="170"/>
      <c r="Q20" s="168"/>
      <c r="R20" s="171"/>
      <c r="S20" s="174"/>
    </row>
    <row r="21" spans="1:19" s="38" customFormat="1" ht="9.6" customHeight="1" x14ac:dyDescent="0.25">
      <c r="A21" s="286"/>
      <c r="B21" s="177"/>
      <c r="C21" s="177"/>
      <c r="D21" s="177"/>
      <c r="E21" s="510"/>
      <c r="F21" s="506"/>
      <c r="G21" s="506"/>
      <c r="H21" s="507"/>
      <c r="I21" s="506"/>
      <c r="J21" s="325"/>
      <c r="K21" s="168"/>
      <c r="L21" s="170"/>
      <c r="M21" s="168"/>
      <c r="N21" s="317"/>
      <c r="O21" s="318" t="str">
        <f>UPPER(IF(OR(N22="a",N22="as"),M13,IF(OR(N22="b",N22="bs"),M29,)))</f>
        <v/>
      </c>
      <c r="P21" s="170"/>
      <c r="Q21" s="168"/>
      <c r="R21" s="171"/>
      <c r="S21" s="174"/>
    </row>
    <row r="22" spans="1:19" s="38" customFormat="1" ht="9.6" customHeight="1" x14ac:dyDescent="0.25">
      <c r="A22" s="286"/>
      <c r="B22" s="177"/>
      <c r="C22" s="177"/>
      <c r="D22" s="177"/>
      <c r="E22" s="509"/>
      <c r="F22" s="163"/>
      <c r="G22" s="163"/>
      <c r="H22" s="101"/>
      <c r="I22" s="163"/>
      <c r="J22" s="325"/>
      <c r="K22" s="168"/>
      <c r="L22" s="170"/>
      <c r="M22" s="180" t="s">
        <v>0</v>
      </c>
      <c r="N22" s="189"/>
      <c r="O22" s="320" t="str">
        <f>UPPER(IF(OR(N22="a",N22="as"),M14,IF(OR(N22="b",N22="bs"),M30,)))</f>
        <v/>
      </c>
      <c r="P22" s="321"/>
      <c r="Q22" s="168"/>
      <c r="R22" s="171"/>
      <c r="S22" s="174"/>
    </row>
    <row r="23" spans="1:19" s="38" customFormat="1" ht="9.6" customHeight="1" x14ac:dyDescent="0.25">
      <c r="A23" s="312">
        <v>5</v>
      </c>
      <c r="B23" s="395" t="str">
        <f>IF($D23="","",VLOOKUP($D23,'1D ELO (3)'!$A$7:$P$23,14))</f>
        <v/>
      </c>
      <c r="C23" s="395" t="str">
        <f>IF($D23="","",VLOOKUP($D23,'1D ELO (3)'!$A$7:$P$33,15))</f>
        <v/>
      </c>
      <c r="D23" s="164"/>
      <c r="E23" s="508" t="str">
        <f>UPPER(IF($D23="","",VLOOKUP($D23,'1D ELO (3)'!$A$7:$P$33,5)))</f>
        <v/>
      </c>
      <c r="F23" s="165" t="str">
        <f>UPPER(IF($D23="","",VLOOKUP($D23,'1D ELO (3)'!$A$7:$P$33,2)))</f>
        <v/>
      </c>
      <c r="G23" s="165" t="str">
        <f>IF($D23="","",VLOOKUP($D23,'1D ELO (3)'!$A$7:$P$33,3))</f>
        <v/>
      </c>
      <c r="H23" s="313"/>
      <c r="I23" s="165" t="str">
        <f>IF($D23="","",VLOOKUP($D23,'1D ELO (3)'!$A$7:$P$33,4))</f>
        <v/>
      </c>
      <c r="J23" s="314"/>
      <c r="K23" s="168"/>
      <c r="L23" s="170"/>
      <c r="M23" s="168"/>
      <c r="N23" s="323"/>
      <c r="O23" s="168"/>
      <c r="P23" s="323"/>
      <c r="Q23" s="168"/>
      <c r="R23" s="171"/>
      <c r="S23" s="174"/>
    </row>
    <row r="24" spans="1:19" s="38" customFormat="1" ht="9.6" customHeight="1" x14ac:dyDescent="0.25">
      <c r="A24" s="286"/>
      <c r="B24" s="315"/>
      <c r="C24" s="315"/>
      <c r="D24" s="315"/>
      <c r="E24" s="694" t="str">
        <f>UPPER(IF($D23="","",VLOOKUP($D23,'1D ELO (3)'!$A$7:$P$33,11)))</f>
        <v/>
      </c>
      <c r="F24" s="695" t="str">
        <f>UPPER(IF($D23="","",VLOOKUP($D23,'1D ELO (3)'!$A$7:$P$33,8)))</f>
        <v/>
      </c>
      <c r="G24" s="695" t="str">
        <f>IF($D23="","",VLOOKUP($D23,'1D ELO (3)'!$A$7:$P$33,9))</f>
        <v/>
      </c>
      <c r="H24" s="696"/>
      <c r="I24" s="695" t="str">
        <f>IF($D23="","",VLOOKUP($D23,'1D ELO (3)'!$A$7:$P$33,10))</f>
        <v/>
      </c>
      <c r="J24" s="316"/>
      <c r="K24" s="161" t="str">
        <f>IF(J24="a",F23,IF(J24="b",F25,""))</f>
        <v/>
      </c>
      <c r="L24" s="170"/>
      <c r="M24" s="168"/>
      <c r="N24" s="323"/>
      <c r="O24" s="168"/>
      <c r="P24" s="323"/>
      <c r="Q24" s="168"/>
      <c r="R24" s="171"/>
      <c r="S24" s="174"/>
    </row>
    <row r="25" spans="1:19" s="38" customFormat="1" ht="9.6" customHeight="1" x14ac:dyDescent="0.25">
      <c r="A25" s="286"/>
      <c r="B25" s="177"/>
      <c r="C25" s="177"/>
      <c r="D25" s="177"/>
      <c r="E25" s="509"/>
      <c r="F25" s="163"/>
      <c r="G25" s="163"/>
      <c r="H25" s="101"/>
      <c r="I25" s="163"/>
      <c r="J25" s="317"/>
      <c r="K25" s="318" t="str">
        <f>UPPER(IF(OR(J26="a",J26="as"),F23,IF(OR(J26="b",J26="bs"),F27,)))</f>
        <v/>
      </c>
      <c r="L25" s="319"/>
      <c r="M25" s="168"/>
      <c r="N25" s="323"/>
      <c r="O25" s="168"/>
      <c r="P25" s="323"/>
      <c r="Q25" s="168"/>
      <c r="R25" s="171"/>
      <c r="S25" s="174"/>
    </row>
    <row r="26" spans="1:19" s="38" customFormat="1" ht="9.6" customHeight="1" x14ac:dyDescent="0.25">
      <c r="A26" s="286"/>
      <c r="B26" s="177"/>
      <c r="C26" s="177"/>
      <c r="D26" s="177"/>
      <c r="E26" s="510"/>
      <c r="F26" s="506"/>
      <c r="G26" s="506"/>
      <c r="H26" s="507"/>
      <c r="I26" s="495" t="s">
        <v>0</v>
      </c>
      <c r="J26" s="189"/>
      <c r="K26" s="320" t="str">
        <f>UPPER(IF(OR(J26="a",J26="as"),F24,IF(OR(J26="b",J26="bs"),F28,)))</f>
        <v/>
      </c>
      <c r="L26" s="321"/>
      <c r="M26" s="168"/>
      <c r="N26" s="323"/>
      <c r="O26" s="168"/>
      <c r="P26" s="323"/>
      <c r="Q26" s="168"/>
      <c r="R26" s="171"/>
      <c r="S26" s="174"/>
    </row>
    <row r="27" spans="1:19" s="38" customFormat="1" ht="9.6" customHeight="1" x14ac:dyDescent="0.25">
      <c r="A27" s="286">
        <v>6</v>
      </c>
      <c r="B27" s="395" t="str">
        <f>IF($D27="","",VLOOKUP($D27,'1D ELO (3)'!$A$7:$P$23,14))</f>
        <v/>
      </c>
      <c r="C27" s="395" t="str">
        <f>IF($D27="","",VLOOKUP($D27,'1D ELO (3)'!$A$7:$P$33,15))</f>
        <v/>
      </c>
      <c r="D27" s="164"/>
      <c r="E27" s="503" t="str">
        <f>UPPER(IF($D27="","",VLOOKUP($D27,'1D ELO (3)'!$A$7:$P$33,5)))</f>
        <v/>
      </c>
      <c r="F27" s="492" t="str">
        <f>UPPER(IF($D27="","",VLOOKUP($D27,'1D ELO (3)'!$A$7:$P$33,2)))</f>
        <v/>
      </c>
      <c r="G27" s="492" t="str">
        <f>IF($D27="","",VLOOKUP($D27,'1D ELO (3)'!$A$7:$P$33,3))</f>
        <v/>
      </c>
      <c r="H27" s="504"/>
      <c r="I27" s="492" t="str">
        <f>IF($D27="","",VLOOKUP($D27,'1D ELO (3)'!$A$7:$P$33,4))</f>
        <v/>
      </c>
      <c r="J27" s="322"/>
      <c r="K27" s="168"/>
      <c r="L27" s="323"/>
      <c r="M27" s="206"/>
      <c r="N27" s="327"/>
      <c r="O27" s="168"/>
      <c r="P27" s="323"/>
      <c r="Q27" s="168"/>
      <c r="R27" s="171"/>
      <c r="S27" s="174"/>
    </row>
    <row r="28" spans="1:19" s="38" customFormat="1" ht="9.6" customHeight="1" x14ac:dyDescent="0.25">
      <c r="A28" s="286"/>
      <c r="B28" s="315"/>
      <c r="C28" s="315"/>
      <c r="D28" s="315"/>
      <c r="E28" s="503" t="str">
        <f>UPPER(IF($D27="","",VLOOKUP($D27,'1D ELO (3)'!$A$7:$P$33,11)))</f>
        <v/>
      </c>
      <c r="F28" s="492" t="str">
        <f>UPPER(IF($D27="","",VLOOKUP($D27,'1D ELO (3)'!$A$7:$P$33,8)))</f>
        <v/>
      </c>
      <c r="G28" s="492" t="str">
        <f>IF($D27="","",VLOOKUP($D27,'1D ELO (3)'!$A$7:$P$33,9))</f>
        <v/>
      </c>
      <c r="H28" s="504"/>
      <c r="I28" s="492" t="str">
        <f>IF($D27="","",VLOOKUP($D27,'1D ELO (3)'!$A$7:$P$33,10))</f>
        <v/>
      </c>
      <c r="J28" s="316"/>
      <c r="K28" s="168"/>
      <c r="L28" s="323"/>
      <c r="M28" s="290"/>
      <c r="N28" s="328"/>
      <c r="O28" s="168"/>
      <c r="P28" s="323"/>
      <c r="Q28" s="168"/>
      <c r="R28" s="171"/>
      <c r="S28" s="174"/>
    </row>
    <row r="29" spans="1:19" s="38" customFormat="1" ht="9.6" customHeight="1" x14ac:dyDescent="0.25">
      <c r="A29" s="286"/>
      <c r="B29" s="177"/>
      <c r="C29" s="177"/>
      <c r="D29" s="187"/>
      <c r="E29" s="511"/>
      <c r="F29" s="506"/>
      <c r="G29" s="506"/>
      <c r="H29" s="507"/>
      <c r="I29" s="506"/>
      <c r="J29" s="325"/>
      <c r="K29" s="168"/>
      <c r="L29" s="317"/>
      <c r="M29" s="318" t="str">
        <f>UPPER(IF(OR(L30="a",L30="as"),K25,IF(OR(L30="b",L30="bs"),K33,)))</f>
        <v/>
      </c>
      <c r="N29" s="323"/>
      <c r="O29" s="168"/>
      <c r="P29" s="323"/>
      <c r="Q29" s="168"/>
      <c r="R29" s="171"/>
      <c r="S29" s="174"/>
    </row>
    <row r="30" spans="1:19" s="38" customFormat="1" ht="9.6" customHeight="1" x14ac:dyDescent="0.25">
      <c r="A30" s="286"/>
      <c r="B30" s="177"/>
      <c r="C30" s="177"/>
      <c r="D30" s="187"/>
      <c r="E30" s="511"/>
      <c r="F30" s="506"/>
      <c r="G30" s="506"/>
      <c r="H30" s="507"/>
      <c r="I30" s="506"/>
      <c r="J30" s="325"/>
      <c r="K30" s="180" t="s">
        <v>0</v>
      </c>
      <c r="L30" s="189"/>
      <c r="M30" s="320" t="str">
        <f>UPPER(IF(OR(L30="a",L30="as"),K26,IF(OR(L30="b",L30="bs"),K34,)))</f>
        <v/>
      </c>
      <c r="N30" s="316"/>
      <c r="O30" s="168"/>
      <c r="P30" s="323"/>
      <c r="Q30" s="168"/>
      <c r="R30" s="171"/>
      <c r="S30" s="174"/>
    </row>
    <row r="31" spans="1:19" s="38" customFormat="1" ht="9.6" customHeight="1" x14ac:dyDescent="0.25">
      <c r="A31" s="326">
        <v>7</v>
      </c>
      <c r="B31" s="395" t="str">
        <f>IF($D31="","",VLOOKUP($D31,'1D ELO (3)'!$A$7:$P$23,14))</f>
        <v/>
      </c>
      <c r="C31" s="395" t="str">
        <f>IF($D31="","",VLOOKUP($D31,'1D ELO (3)'!$A$7:$P$33,15))</f>
        <v/>
      </c>
      <c r="D31" s="164"/>
      <c r="E31" s="503" t="str">
        <f>UPPER(IF($D31="","",VLOOKUP($D31,'1D ELO (3)'!$A$7:$P$33,5)))</f>
        <v/>
      </c>
      <c r="F31" s="492" t="str">
        <f>UPPER(IF($D31="","",VLOOKUP($D31,'1D ELO (3)'!$A$7:$P$33,2)))</f>
        <v/>
      </c>
      <c r="G31" s="492" t="str">
        <f>IF($D31="","",VLOOKUP($D31,'1D ELO (3)'!$A$7:$P$33,3))</f>
        <v/>
      </c>
      <c r="H31" s="504"/>
      <c r="I31" s="492" t="str">
        <f>IF($D31="","",VLOOKUP($D31,'1D ELO (3)'!$A$7:$P$33,4))</f>
        <v/>
      </c>
      <c r="J31" s="314"/>
      <c r="K31" s="168"/>
      <c r="L31" s="323"/>
      <c r="M31" s="168"/>
      <c r="N31" s="170"/>
      <c r="O31" s="206"/>
      <c r="P31" s="323"/>
      <c r="Q31" s="168"/>
      <c r="R31" s="171"/>
      <c r="S31" s="174"/>
    </row>
    <row r="32" spans="1:19" s="38" customFormat="1" ht="9.6" customHeight="1" x14ac:dyDescent="0.25">
      <c r="A32" s="286"/>
      <c r="B32" s="315"/>
      <c r="C32" s="315"/>
      <c r="D32" s="315"/>
      <c r="E32" s="503" t="str">
        <f>UPPER(IF($D31="","",VLOOKUP($D31,'1D ELO (3)'!$A$7:$P$33,11)))</f>
        <v/>
      </c>
      <c r="F32" s="492" t="str">
        <f>UPPER(IF($D31="","",VLOOKUP($D31,'1D ELO (3)'!$A$7:$P$33,8)))</f>
        <v/>
      </c>
      <c r="G32" s="492" t="str">
        <f>IF($D31="","",VLOOKUP($D31,'1D ELO (3)'!$A$7:$P$33,9))</f>
        <v/>
      </c>
      <c r="H32" s="504"/>
      <c r="I32" s="492" t="str">
        <f>IF($D31="","",VLOOKUP($D31,'1D ELO (3)'!$A$7:$P$33,10))</f>
        <v/>
      </c>
      <c r="J32" s="316"/>
      <c r="K32" s="161" t="str">
        <f>IF(J32="a",F31,IF(J32="b",F33,""))</f>
        <v/>
      </c>
      <c r="L32" s="323"/>
      <c r="M32" s="168"/>
      <c r="N32" s="170"/>
      <c r="O32" s="168"/>
      <c r="P32" s="323"/>
      <c r="Q32" s="168"/>
      <c r="R32" s="171"/>
      <c r="S32" s="174"/>
    </row>
    <row r="33" spans="1:19" s="38" customFormat="1" ht="9.6" customHeight="1" x14ac:dyDescent="0.25">
      <c r="A33" s="286"/>
      <c r="B33" s="177"/>
      <c r="C33" s="177"/>
      <c r="D33" s="187"/>
      <c r="E33" s="511"/>
      <c r="F33" s="506"/>
      <c r="G33" s="506"/>
      <c r="H33" s="507"/>
      <c r="I33" s="506"/>
      <c r="J33" s="317"/>
      <c r="K33" s="318" t="str">
        <f>UPPER(IF(OR(J34="a",J34="as"),F31,IF(OR(J34="b",J34="bs"),F35,)))</f>
        <v/>
      </c>
      <c r="L33" s="327"/>
      <c r="M33" s="168"/>
      <c r="N33" s="170"/>
      <c r="O33" s="168"/>
      <c r="P33" s="323"/>
      <c r="Q33" s="168"/>
      <c r="R33" s="171"/>
      <c r="S33" s="174"/>
    </row>
    <row r="34" spans="1:19" s="38" customFormat="1" ht="9.6" customHeight="1" x14ac:dyDescent="0.25">
      <c r="A34" s="286"/>
      <c r="B34" s="177"/>
      <c r="C34" s="177"/>
      <c r="D34" s="187"/>
      <c r="E34" s="511"/>
      <c r="F34" s="506"/>
      <c r="G34" s="506"/>
      <c r="H34" s="507"/>
      <c r="I34" s="495" t="s">
        <v>0</v>
      </c>
      <c r="J34" s="189"/>
      <c r="K34" s="320" t="str">
        <f>UPPER(IF(OR(J34="a",J34="as"),F32,IF(OR(J34="b",J34="bs"),F36,)))</f>
        <v/>
      </c>
      <c r="L34" s="316"/>
      <c r="M34" s="168"/>
      <c r="N34" s="170"/>
      <c r="O34" s="168"/>
      <c r="P34" s="323"/>
      <c r="Q34" s="168"/>
      <c r="R34" s="171"/>
      <c r="S34" s="174"/>
    </row>
    <row r="35" spans="1:19" s="38" customFormat="1" ht="9.6" customHeight="1" x14ac:dyDescent="0.25">
      <c r="A35" s="286">
        <v>8</v>
      </c>
      <c r="B35" s="395" t="str">
        <f>IF($D35="","",VLOOKUP($D35,'1D ELO (3)'!$A$7:$P$23,14))</f>
        <v/>
      </c>
      <c r="C35" s="395" t="str">
        <f>IF($D35="","",VLOOKUP($D35,'1D ELO (3)'!$A$7:$P$33,15))</f>
        <v/>
      </c>
      <c r="D35" s="164"/>
      <c r="E35" s="503" t="str">
        <f>UPPER(IF($D35="","",VLOOKUP($D35,'1D ELO (3)'!$A$7:$P$33,5)))</f>
        <v/>
      </c>
      <c r="F35" s="492" t="str">
        <f>UPPER(IF($D35="","",VLOOKUP($D35,'1D ELO (3)'!$A$7:$P$33,2)))</f>
        <v/>
      </c>
      <c r="G35" s="492" t="str">
        <f>IF($D35="","",VLOOKUP($D35,'1D ELO (3)'!$A$7:$P$33,3))</f>
        <v/>
      </c>
      <c r="H35" s="504"/>
      <c r="I35" s="492" t="str">
        <f>IF($D35="","",VLOOKUP($D35,'1D ELO (3)'!$A$7:$P$33,4))</f>
        <v/>
      </c>
      <c r="J35" s="322"/>
      <c r="K35" s="168"/>
      <c r="L35" s="170"/>
      <c r="M35" s="206"/>
      <c r="N35" s="319"/>
      <c r="O35" s="168"/>
      <c r="P35" s="323"/>
      <c r="Q35" s="168"/>
      <c r="R35" s="171"/>
      <c r="S35" s="174"/>
    </row>
    <row r="36" spans="1:19" s="38" customFormat="1" ht="9.6" customHeight="1" x14ac:dyDescent="0.25">
      <c r="A36" s="286"/>
      <c r="B36" s="315"/>
      <c r="C36" s="315"/>
      <c r="D36" s="315"/>
      <c r="E36" s="503" t="str">
        <f>UPPER(IF($D35="","",VLOOKUP($D35,'1D ELO (3)'!$A$7:$P$33,11)))</f>
        <v/>
      </c>
      <c r="F36" s="492" t="str">
        <f>UPPER(IF($D35="","",VLOOKUP($D35,'1D ELO (3)'!$A$7:$P$33,8)))</f>
        <v/>
      </c>
      <c r="G36" s="492" t="str">
        <f>IF($D35="","",VLOOKUP($D35,'1D ELO (3)'!$A$7:$P$33,9))</f>
        <v/>
      </c>
      <c r="H36" s="504"/>
      <c r="I36" s="492" t="str">
        <f>IF($D35="","",VLOOKUP($D35,'1D ELO (3)'!$A$7:$P$33,10))</f>
        <v/>
      </c>
      <c r="J36" s="316"/>
      <c r="K36" s="168"/>
      <c r="L36" s="170"/>
      <c r="M36" s="290"/>
      <c r="N36" s="324"/>
      <c r="O36" s="168"/>
      <c r="P36" s="323"/>
      <c r="Q36" s="168"/>
      <c r="R36" s="171"/>
      <c r="S36" s="174"/>
    </row>
    <row r="37" spans="1:19" s="38" customFormat="1" ht="9.6" customHeight="1" x14ac:dyDescent="0.25">
      <c r="A37" s="286"/>
      <c r="B37" s="177"/>
      <c r="C37" s="177"/>
      <c r="D37" s="187"/>
      <c r="E37" s="511"/>
      <c r="F37" s="506"/>
      <c r="G37" s="506"/>
      <c r="H37" s="507"/>
      <c r="I37" s="506"/>
      <c r="J37" s="325"/>
      <c r="K37" s="168"/>
      <c r="L37" s="170"/>
      <c r="M37" s="168"/>
      <c r="N37" s="170"/>
      <c r="O37" s="170"/>
      <c r="P37" s="317"/>
      <c r="Q37" s="318" t="str">
        <f>UPPER(IF(OR(P38="a",P38="as"),O21,IF(OR(P38="b",P38="bs"),O53,)))</f>
        <v/>
      </c>
      <c r="R37" s="329"/>
      <c r="S37" s="174"/>
    </row>
    <row r="38" spans="1:19" s="38" customFormat="1" ht="9.6" customHeight="1" x14ac:dyDescent="0.25">
      <c r="A38" s="286"/>
      <c r="B38" s="177"/>
      <c r="C38" s="177"/>
      <c r="D38" s="187"/>
      <c r="E38" s="511"/>
      <c r="F38" s="506"/>
      <c r="G38" s="506"/>
      <c r="H38" s="507"/>
      <c r="I38" s="506"/>
      <c r="J38" s="325"/>
      <c r="K38" s="168"/>
      <c r="L38" s="170"/>
      <c r="M38" s="168"/>
      <c r="N38" s="170"/>
      <c r="O38" s="180" t="s">
        <v>0</v>
      </c>
      <c r="P38" s="189"/>
      <c r="Q38" s="320" t="str">
        <f>UPPER(IF(OR(P38="a",P38="as"),O22,IF(OR(P38="b",P38="bs"),O54,)))</f>
        <v/>
      </c>
      <c r="R38" s="330"/>
      <c r="S38" s="174"/>
    </row>
    <row r="39" spans="1:19" s="38" customFormat="1" ht="9.6" customHeight="1" x14ac:dyDescent="0.25">
      <c r="A39" s="326">
        <v>9</v>
      </c>
      <c r="B39" s="395" t="str">
        <f>IF($D39="","",VLOOKUP($D39,'1D ELO (3)'!$A$7:$P$23,14))</f>
        <v/>
      </c>
      <c r="C39" s="395" t="str">
        <f>IF($D39="","",VLOOKUP($D39,'1D ELO (3)'!$A$7:$P$33,15))</f>
        <v/>
      </c>
      <c r="D39" s="164"/>
      <c r="E39" s="503" t="str">
        <f>UPPER(IF($D39="","",VLOOKUP($D39,'1D ELO (3)'!$A$7:$P$33,5)))</f>
        <v/>
      </c>
      <c r="F39" s="492" t="str">
        <f>UPPER(IF($D39="","",VLOOKUP($D39,'1D ELO (3)'!$A$7:$P$33,2)))</f>
        <v/>
      </c>
      <c r="G39" s="492" t="str">
        <f>IF($D39="","",VLOOKUP($D39,'1D ELO (3)'!$A$7:$P$33,3))</f>
        <v/>
      </c>
      <c r="H39" s="504"/>
      <c r="I39" s="492" t="str">
        <f>IF($D39="","",VLOOKUP($D39,'1D ELO (3)'!$A$7:$P$33,4))</f>
        <v/>
      </c>
      <c r="J39" s="314"/>
      <c r="K39" s="168"/>
      <c r="L39" s="170"/>
      <c r="M39" s="168"/>
      <c r="N39" s="170"/>
      <c r="O39" s="168"/>
      <c r="P39" s="323"/>
      <c r="Q39" s="206"/>
      <c r="R39" s="171"/>
      <c r="S39" s="174"/>
    </row>
    <row r="40" spans="1:19" s="38" customFormat="1" ht="9.6" customHeight="1" x14ac:dyDescent="0.25">
      <c r="A40" s="286"/>
      <c r="B40" s="315"/>
      <c r="C40" s="315"/>
      <c r="D40" s="315"/>
      <c r="E40" s="503" t="str">
        <f>UPPER(IF($D39="","",VLOOKUP($D39,'1D ELO (3)'!$A$7:$P$33,11)))</f>
        <v/>
      </c>
      <c r="F40" s="492" t="str">
        <f>UPPER(IF($D39="","",VLOOKUP($D39,'1D ELO (3)'!$A$7:$P$33,8)))</f>
        <v/>
      </c>
      <c r="G40" s="492" t="str">
        <f>IF($D39="","",VLOOKUP($D39,'1D ELO (3)'!$A$7:$P$33,9))</f>
        <v/>
      </c>
      <c r="H40" s="504"/>
      <c r="I40" s="492" t="str">
        <f>IF($D39="","",VLOOKUP($D39,'1D ELO (3)'!$A$7:$P$33,10))</f>
        <v/>
      </c>
      <c r="J40" s="316"/>
      <c r="K40" s="161" t="str">
        <f>IF(J40="a",F39,IF(J40="b",F41,""))</f>
        <v/>
      </c>
      <c r="L40" s="170"/>
      <c r="M40" s="168"/>
      <c r="N40" s="170"/>
      <c r="O40" s="168"/>
      <c r="P40" s="323"/>
      <c r="Q40" s="290"/>
      <c r="R40" s="331"/>
      <c r="S40" s="174"/>
    </row>
    <row r="41" spans="1:19" s="38" customFormat="1" ht="9.6" customHeight="1" x14ac:dyDescent="0.25">
      <c r="A41" s="286"/>
      <c r="B41" s="177"/>
      <c r="C41" s="177"/>
      <c r="D41" s="187"/>
      <c r="E41" s="511"/>
      <c r="F41" s="506"/>
      <c r="G41" s="506"/>
      <c r="H41" s="507"/>
      <c r="I41" s="506"/>
      <c r="J41" s="317"/>
      <c r="K41" s="318" t="str">
        <f>UPPER(IF(OR(J42="a",J42="as"),F39,IF(OR(J42="b",J42="bs"),F43,)))</f>
        <v/>
      </c>
      <c r="L41" s="319"/>
      <c r="M41" s="168"/>
      <c r="N41" s="170"/>
      <c r="O41" s="168"/>
      <c r="P41" s="323"/>
      <c r="Q41" s="168"/>
      <c r="R41" s="171"/>
      <c r="S41" s="174"/>
    </row>
    <row r="42" spans="1:19" s="38" customFormat="1" ht="9.6" customHeight="1" x14ac:dyDescent="0.25">
      <c r="A42" s="286"/>
      <c r="B42" s="177"/>
      <c r="C42" s="177"/>
      <c r="D42" s="187"/>
      <c r="E42" s="511"/>
      <c r="F42" s="506"/>
      <c r="G42" s="506"/>
      <c r="H42" s="507"/>
      <c r="I42" s="495" t="s">
        <v>0</v>
      </c>
      <c r="J42" s="189"/>
      <c r="K42" s="320" t="str">
        <f>UPPER(IF(OR(J42="a",J42="as"),F40,IF(OR(J42="b",J42="bs"),F44,)))</f>
        <v/>
      </c>
      <c r="L42" s="321"/>
      <c r="M42" s="168"/>
      <c r="N42" s="170"/>
      <c r="O42" s="168"/>
      <c r="P42" s="323"/>
      <c r="Q42" s="168"/>
      <c r="R42" s="171"/>
      <c r="S42" s="174"/>
    </row>
    <row r="43" spans="1:19" s="38" customFormat="1" ht="9.6" customHeight="1" x14ac:dyDescent="0.25">
      <c r="A43" s="286">
        <v>10</v>
      </c>
      <c r="B43" s="395" t="str">
        <f>IF($D43="","",VLOOKUP($D43,'1D ELO (3)'!$A$7:$P$23,14))</f>
        <v/>
      </c>
      <c r="C43" s="395" t="str">
        <f>IF($D43="","",VLOOKUP($D43,'1D ELO (3)'!$A$7:$P$33,15))</f>
        <v/>
      </c>
      <c r="D43" s="164"/>
      <c r="E43" s="503" t="str">
        <f>UPPER(IF($D43="","",VLOOKUP($D43,'1D ELO (3)'!$A$7:$P$33,5)))</f>
        <v/>
      </c>
      <c r="F43" s="492" t="str">
        <f>UPPER(IF($D43="","",VLOOKUP($D43,'1D ELO (3)'!$A$7:$P$33,2)))</f>
        <v/>
      </c>
      <c r="G43" s="492" t="str">
        <f>IF($D43="","",VLOOKUP($D43,'1D ELO (3)'!$A$7:$P$33,3))</f>
        <v/>
      </c>
      <c r="H43" s="504"/>
      <c r="I43" s="492" t="str">
        <f>IF($D43="","",VLOOKUP($D43,'1D ELO (3)'!$A$7:$P$33,4))</f>
        <v/>
      </c>
      <c r="J43" s="322"/>
      <c r="K43" s="168"/>
      <c r="L43" s="323"/>
      <c r="M43" s="206"/>
      <c r="N43" s="319"/>
      <c r="O43" s="168"/>
      <c r="P43" s="323"/>
      <c r="Q43" s="168"/>
      <c r="R43" s="171"/>
      <c r="S43" s="174"/>
    </row>
    <row r="44" spans="1:19" s="38" customFormat="1" ht="9.6" customHeight="1" x14ac:dyDescent="0.25">
      <c r="A44" s="286"/>
      <c r="B44" s="315"/>
      <c r="C44" s="315"/>
      <c r="D44" s="315"/>
      <c r="E44" s="503" t="str">
        <f>UPPER(IF($D43="","",VLOOKUP($D43,'1D ELO (3)'!$A$7:$P$33,11)))</f>
        <v/>
      </c>
      <c r="F44" s="492" t="str">
        <f>UPPER(IF($D43="","",VLOOKUP($D43,'1D ELO (3)'!$A$7:$P$33,8)))</f>
        <v/>
      </c>
      <c r="G44" s="492" t="str">
        <f>IF($D43="","",VLOOKUP($D43,'1D ELO (3)'!$A$7:$P$33,9))</f>
        <v/>
      </c>
      <c r="H44" s="504"/>
      <c r="I44" s="492" t="str">
        <f>IF($D43="","",VLOOKUP($D43,'1D ELO (3)'!$A$7:$P$33,10))</f>
        <v/>
      </c>
      <c r="J44" s="316"/>
      <c r="K44" s="168"/>
      <c r="L44" s="323"/>
      <c r="M44" s="290"/>
      <c r="N44" s="324"/>
      <c r="O44" s="168"/>
      <c r="P44" s="323"/>
      <c r="Q44" s="168"/>
      <c r="R44" s="171"/>
      <c r="S44" s="174"/>
    </row>
    <row r="45" spans="1:19" s="38" customFormat="1" ht="9.6" customHeight="1" x14ac:dyDescent="0.25">
      <c r="A45" s="286"/>
      <c r="B45" s="177"/>
      <c r="C45" s="177"/>
      <c r="D45" s="187"/>
      <c r="E45" s="511"/>
      <c r="F45" s="506"/>
      <c r="G45" s="506"/>
      <c r="H45" s="507"/>
      <c r="I45" s="506"/>
      <c r="J45" s="325"/>
      <c r="K45" s="168"/>
      <c r="L45" s="317"/>
      <c r="M45" s="318" t="str">
        <f>UPPER(IF(OR(L46="a",L46="as"),K41,IF(OR(L46="b",L46="bs"),K49,)))</f>
        <v/>
      </c>
      <c r="N45" s="170"/>
      <c r="O45" s="168"/>
      <c r="P45" s="323"/>
      <c r="Q45" s="168"/>
      <c r="R45" s="171"/>
      <c r="S45" s="174"/>
    </row>
    <row r="46" spans="1:19" s="38" customFormat="1" ht="9.6" customHeight="1" x14ac:dyDescent="0.25">
      <c r="A46" s="286"/>
      <c r="B46" s="177"/>
      <c r="C46" s="177"/>
      <c r="D46" s="187"/>
      <c r="E46" s="511"/>
      <c r="F46" s="506"/>
      <c r="G46" s="506"/>
      <c r="H46" s="507"/>
      <c r="I46" s="506"/>
      <c r="J46" s="325"/>
      <c r="K46" s="180" t="s">
        <v>0</v>
      </c>
      <c r="L46" s="189"/>
      <c r="M46" s="320" t="str">
        <f>UPPER(IF(OR(L46="a",L46="as"),K42,IF(OR(L46="b",L46="bs"),K50,)))</f>
        <v/>
      </c>
      <c r="N46" s="321"/>
      <c r="O46" s="168"/>
      <c r="P46" s="323"/>
      <c r="Q46" s="168"/>
      <c r="R46" s="171"/>
      <c r="S46" s="174"/>
    </row>
    <row r="47" spans="1:19" s="38" customFormat="1" ht="9.6" customHeight="1" x14ac:dyDescent="0.25">
      <c r="A47" s="326">
        <v>11</v>
      </c>
      <c r="B47" s="395" t="str">
        <f>IF($D47="","",VLOOKUP($D47,'1D ELO (3)'!$A$7:$P$23,14))</f>
        <v/>
      </c>
      <c r="C47" s="395" t="str">
        <f>IF($D47="","",VLOOKUP($D47,'1D ELO (3)'!$A$7:$P$33,15))</f>
        <v/>
      </c>
      <c r="D47" s="164"/>
      <c r="E47" s="503" t="str">
        <f>UPPER(IF($D47="","",VLOOKUP($D47,'1D ELO (3)'!$A$7:$P$33,5)))</f>
        <v/>
      </c>
      <c r="F47" s="492" t="str">
        <f>UPPER(IF($D47="","",VLOOKUP($D47,'1D ELO (3)'!$A$7:$P$33,2)))</f>
        <v/>
      </c>
      <c r="G47" s="492" t="str">
        <f>IF($D47="","",VLOOKUP($D47,'1D ELO (3)'!$A$7:$P$33,3))</f>
        <v/>
      </c>
      <c r="H47" s="504"/>
      <c r="I47" s="492" t="str">
        <f>IF($D47="","",VLOOKUP($D47,'1D ELO (3)'!$A$7:$P$33,4))</f>
        <v/>
      </c>
      <c r="J47" s="314"/>
      <c r="K47" s="168"/>
      <c r="L47" s="323"/>
      <c r="M47" s="168"/>
      <c r="N47" s="323"/>
      <c r="O47" s="206"/>
      <c r="P47" s="323"/>
      <c r="Q47" s="168"/>
      <c r="R47" s="171"/>
      <c r="S47" s="174"/>
    </row>
    <row r="48" spans="1:19" s="38" customFormat="1" ht="9.6" customHeight="1" x14ac:dyDescent="0.25">
      <c r="A48" s="286"/>
      <c r="B48" s="315"/>
      <c r="C48" s="315"/>
      <c r="D48" s="315"/>
      <c r="E48" s="503" t="str">
        <f>UPPER(IF($D47="","",VLOOKUP($D47,'1D ELO (3)'!$A$7:$P$33,11)))</f>
        <v/>
      </c>
      <c r="F48" s="492" t="str">
        <f>UPPER(IF($D47="","",VLOOKUP($D47,'1D ELO (3)'!$A$7:$P$33,8)))</f>
        <v/>
      </c>
      <c r="G48" s="492" t="str">
        <f>IF($D47="","",VLOOKUP($D47,'1D ELO (3)'!$A$7:$P$33,9))</f>
        <v/>
      </c>
      <c r="H48" s="504"/>
      <c r="I48" s="492" t="str">
        <f>IF($D47="","",VLOOKUP($D47,'1D ELO (3)'!$A$7:$P$33,10))</f>
        <v/>
      </c>
      <c r="J48" s="316"/>
      <c r="K48" s="161" t="str">
        <f>IF(J48="a",F47,IF(J48="b",F49,""))</f>
        <v/>
      </c>
      <c r="L48" s="323"/>
      <c r="M48" s="168"/>
      <c r="N48" s="323"/>
      <c r="O48" s="168"/>
      <c r="P48" s="323"/>
      <c r="Q48" s="168"/>
      <c r="R48" s="171"/>
      <c r="S48" s="174"/>
    </row>
    <row r="49" spans="1:19" s="38" customFormat="1" ht="9.6" customHeight="1" x14ac:dyDescent="0.25">
      <c r="A49" s="286"/>
      <c r="B49" s="177"/>
      <c r="C49" s="177"/>
      <c r="D49" s="177"/>
      <c r="E49" s="510"/>
      <c r="F49" s="506"/>
      <c r="G49" s="506"/>
      <c r="H49" s="507"/>
      <c r="I49" s="506"/>
      <c r="J49" s="317"/>
      <c r="K49" s="318" t="str">
        <f>UPPER(IF(OR(J50="a",J50="as"),F47,IF(OR(J50="b",J50="bs"),F51,)))</f>
        <v/>
      </c>
      <c r="L49" s="327"/>
      <c r="M49" s="168"/>
      <c r="N49" s="323"/>
      <c r="O49" s="168"/>
      <c r="P49" s="323"/>
      <c r="Q49" s="168"/>
      <c r="R49" s="171"/>
      <c r="S49" s="174"/>
    </row>
    <row r="50" spans="1:19" s="38" customFormat="1" ht="9.6" customHeight="1" x14ac:dyDescent="0.25">
      <c r="A50" s="286"/>
      <c r="B50" s="177"/>
      <c r="C50" s="177"/>
      <c r="D50" s="177"/>
      <c r="E50" s="509"/>
      <c r="F50" s="163"/>
      <c r="G50" s="163"/>
      <c r="H50" s="101"/>
      <c r="I50" s="180" t="s">
        <v>0</v>
      </c>
      <c r="J50" s="189"/>
      <c r="K50" s="320" t="str">
        <f>UPPER(IF(OR(J50="a",J50="as"),F48,IF(OR(J50="b",J50="bs"),F52,)))</f>
        <v/>
      </c>
      <c r="L50" s="316"/>
      <c r="M50" s="168"/>
      <c r="N50" s="323"/>
      <c r="O50" s="168"/>
      <c r="P50" s="323"/>
      <c r="Q50" s="168"/>
      <c r="R50" s="171"/>
      <c r="S50" s="174"/>
    </row>
    <row r="51" spans="1:19" s="38" customFormat="1" ht="9.6" customHeight="1" x14ac:dyDescent="0.25">
      <c r="A51" s="332">
        <v>12</v>
      </c>
      <c r="B51" s="395" t="str">
        <f>IF($D51="","",VLOOKUP($D51,'1D ELO (3)'!$A$7:$P$23,14))</f>
        <v/>
      </c>
      <c r="C51" s="395" t="str">
        <f>IF($D51="","",VLOOKUP($D51,'1D ELO (3)'!$A$7:$P$33,15))</f>
        <v/>
      </c>
      <c r="D51" s="164"/>
      <c r="E51" s="508" t="str">
        <f>UPPER(IF($D51="","",VLOOKUP($D51,'1D ELO (3)'!$A$7:$P$33,5)))</f>
        <v/>
      </c>
      <c r="F51" s="165" t="str">
        <f>UPPER(IF($D51="","",VLOOKUP($D51,'1D ELO (3)'!$A$7:$P$33,2)))</f>
        <v/>
      </c>
      <c r="G51" s="165" t="str">
        <f>IF($D51="","",VLOOKUP($D51,'1D ELO (3)'!$A$7:$P$33,3))</f>
        <v/>
      </c>
      <c r="H51" s="313"/>
      <c r="I51" s="165" t="str">
        <f>IF($D51="","",VLOOKUP($D51,'1D ELO (3)'!$A$7:$P$33,4))</f>
        <v/>
      </c>
      <c r="J51" s="322"/>
      <c r="K51" s="168"/>
      <c r="L51" s="170"/>
      <c r="M51" s="206"/>
      <c r="N51" s="327"/>
      <c r="O51" s="168"/>
      <c r="P51" s="323"/>
      <c r="Q51" s="168"/>
      <c r="R51" s="171"/>
      <c r="S51" s="174"/>
    </row>
    <row r="52" spans="1:19" s="38" customFormat="1" ht="9.6" customHeight="1" x14ac:dyDescent="0.25">
      <c r="A52" s="286"/>
      <c r="B52" s="315"/>
      <c r="C52" s="315"/>
      <c r="D52" s="315"/>
      <c r="E52" s="694" t="str">
        <f>UPPER(IF($D51="","",VLOOKUP($D51,'1D ELO (3)'!$A$7:$P$33,11)))</f>
        <v/>
      </c>
      <c r="F52" s="695" t="str">
        <f>UPPER(IF($D51="","",VLOOKUP($D51,'1D ELO (3)'!$A$7:$P$33,8)))</f>
        <v/>
      </c>
      <c r="G52" s="695" t="str">
        <f>IF($D51="","",VLOOKUP($D51,'1D ELO (3)'!$A$7:$P$33,9))</f>
        <v/>
      </c>
      <c r="H52" s="696"/>
      <c r="I52" s="695" t="str">
        <f>IF($D51="","",VLOOKUP($D51,'1D ELO (3)'!$A$7:$P$33,10))</f>
        <v/>
      </c>
      <c r="J52" s="316"/>
      <c r="K52" s="168"/>
      <c r="L52" s="170"/>
      <c r="M52" s="290"/>
      <c r="N52" s="328"/>
      <c r="O52" s="168"/>
      <c r="P52" s="323"/>
      <c r="Q52" s="168"/>
      <c r="R52" s="171"/>
      <c r="S52" s="174"/>
    </row>
    <row r="53" spans="1:19" s="38" customFormat="1" ht="9.6" customHeight="1" x14ac:dyDescent="0.25">
      <c r="A53" s="286"/>
      <c r="B53" s="177"/>
      <c r="C53" s="177"/>
      <c r="D53" s="177"/>
      <c r="E53" s="509"/>
      <c r="F53" s="163"/>
      <c r="G53" s="163"/>
      <c r="H53" s="101"/>
      <c r="I53" s="163"/>
      <c r="J53" s="325"/>
      <c r="K53" s="168"/>
      <c r="L53" s="170"/>
      <c r="M53" s="168"/>
      <c r="N53" s="317"/>
      <c r="O53" s="318" t="str">
        <f>UPPER(IF(OR(N54="a",N54="as"),M45,IF(OR(N54="b",N54="bs"),M61,)))</f>
        <v/>
      </c>
      <c r="P53" s="323"/>
      <c r="Q53" s="168"/>
      <c r="R53" s="171"/>
      <c r="S53" s="174"/>
    </row>
    <row r="54" spans="1:19" s="38" customFormat="1" ht="9.6" customHeight="1" x14ac:dyDescent="0.25">
      <c r="A54" s="286"/>
      <c r="B54" s="177"/>
      <c r="C54" s="177"/>
      <c r="D54" s="177"/>
      <c r="E54" s="510"/>
      <c r="F54" s="506"/>
      <c r="G54" s="506"/>
      <c r="H54" s="507"/>
      <c r="I54" s="506"/>
      <c r="J54" s="325"/>
      <c r="K54" s="168"/>
      <c r="L54" s="170"/>
      <c r="M54" s="180" t="s">
        <v>0</v>
      </c>
      <c r="N54" s="189"/>
      <c r="O54" s="320" t="str">
        <f>UPPER(IF(OR(N54="a",N54="as"),M46,IF(OR(N54="b",N54="bs"),M62,)))</f>
        <v/>
      </c>
      <c r="P54" s="316"/>
      <c r="Q54" s="168"/>
      <c r="R54" s="171"/>
      <c r="S54" s="174"/>
    </row>
    <row r="55" spans="1:19" s="38" customFormat="1" ht="9.6" customHeight="1" x14ac:dyDescent="0.25">
      <c r="A55" s="326">
        <v>13</v>
      </c>
      <c r="B55" s="395" t="str">
        <f>IF($D55="","",VLOOKUP($D55,'1D ELO (3)'!$A$7:$P$23,14))</f>
        <v/>
      </c>
      <c r="C55" s="395" t="str">
        <f>IF($D55="","",VLOOKUP($D55,'1D ELO (3)'!$A$7:$P$33,15))</f>
        <v/>
      </c>
      <c r="D55" s="164"/>
      <c r="E55" s="503" t="str">
        <f>UPPER(IF($D55="","",VLOOKUP($D55,'1D ELO (3)'!$A$7:$P$33,5)))</f>
        <v/>
      </c>
      <c r="F55" s="492" t="str">
        <f>UPPER(IF($D55="","",VLOOKUP($D55,'1D ELO (3)'!$A$7:$P$33,2)))</f>
        <v/>
      </c>
      <c r="G55" s="492" t="str">
        <f>IF($D55="","",VLOOKUP($D55,'1D ELO (3)'!$A$7:$P$33,3))</f>
        <v/>
      </c>
      <c r="H55" s="504"/>
      <c r="I55" s="492" t="str">
        <f>IF($D55="","",VLOOKUP($D55,'1D ELO (3)'!$A$7:$P$33,4))</f>
        <v/>
      </c>
      <c r="J55" s="314"/>
      <c r="K55" s="168"/>
      <c r="L55" s="170"/>
      <c r="M55" s="168"/>
      <c r="N55" s="323"/>
      <c r="O55" s="168"/>
      <c r="P55" s="170"/>
      <c r="Q55" s="168"/>
      <c r="R55" s="171"/>
      <c r="S55" s="174"/>
    </row>
    <row r="56" spans="1:19" s="38" customFormat="1" ht="9.6" customHeight="1" x14ac:dyDescent="0.25">
      <c r="A56" s="286"/>
      <c r="B56" s="315"/>
      <c r="C56" s="315"/>
      <c r="D56" s="315"/>
      <c r="E56" s="503" t="str">
        <f>UPPER(IF($D55="","",VLOOKUP($D55,'1D ELO (3)'!$A$7:$P$33,11)))</f>
        <v/>
      </c>
      <c r="F56" s="492" t="str">
        <f>UPPER(IF($D55="","",VLOOKUP($D55,'1D ELO (3)'!$A$7:$P$33,8)))</f>
        <v/>
      </c>
      <c r="G56" s="492" t="str">
        <f>IF($D55="","",VLOOKUP($D55,'1D ELO (3)'!$A$7:$P$33,9))</f>
        <v/>
      </c>
      <c r="H56" s="504"/>
      <c r="I56" s="492" t="str">
        <f>IF($D55="","",VLOOKUP($D55,'1D ELO (3)'!$A$7:$P$33,10))</f>
        <v/>
      </c>
      <c r="J56" s="316"/>
      <c r="K56" s="161" t="str">
        <f>IF(J56="a",F55,IF(J56="b",F57,""))</f>
        <v/>
      </c>
      <c r="L56" s="170"/>
      <c r="M56" s="168"/>
      <c r="N56" s="323"/>
      <c r="O56" s="168"/>
      <c r="P56" s="170"/>
      <c r="Q56" s="168"/>
      <c r="R56" s="171"/>
      <c r="S56" s="174"/>
    </row>
    <row r="57" spans="1:19" s="38" customFormat="1" ht="9.6" customHeight="1" x14ac:dyDescent="0.25">
      <c r="A57" s="286"/>
      <c r="B57" s="177"/>
      <c r="C57" s="177"/>
      <c r="D57" s="187"/>
      <c r="E57" s="511"/>
      <c r="F57" s="506"/>
      <c r="G57" s="506"/>
      <c r="H57" s="507"/>
      <c r="I57" s="506"/>
      <c r="J57" s="317"/>
      <c r="K57" s="318" t="str">
        <f>UPPER(IF(OR(J58="a",J58="as"),F55,IF(OR(J58="b",J58="bs"),F59,)))</f>
        <v/>
      </c>
      <c r="L57" s="319"/>
      <c r="M57" s="168"/>
      <c r="N57" s="323"/>
      <c r="O57" s="168"/>
      <c r="P57" s="170"/>
      <c r="Q57" s="168"/>
      <c r="R57" s="171"/>
      <c r="S57" s="174"/>
    </row>
    <row r="58" spans="1:19" s="38" customFormat="1" ht="9.6" customHeight="1" x14ac:dyDescent="0.25">
      <c r="A58" s="286"/>
      <c r="B58" s="177"/>
      <c r="C58" s="177"/>
      <c r="D58" s="187"/>
      <c r="E58" s="511"/>
      <c r="F58" s="506"/>
      <c r="G58" s="506"/>
      <c r="H58" s="507"/>
      <c r="I58" s="495" t="s">
        <v>0</v>
      </c>
      <c r="J58" s="189"/>
      <c r="K58" s="320" t="str">
        <f>UPPER(IF(OR(J58="a",J58="as"),F56,IF(OR(J58="b",J58="bs"),F60,)))</f>
        <v/>
      </c>
      <c r="L58" s="321"/>
      <c r="M58" s="168"/>
      <c r="N58" s="323"/>
      <c r="O58" s="168"/>
      <c r="P58" s="170"/>
      <c r="Q58" s="168"/>
      <c r="R58" s="171"/>
      <c r="S58" s="174"/>
    </row>
    <row r="59" spans="1:19" s="38" customFormat="1" ht="9.6" customHeight="1" x14ac:dyDescent="0.25">
      <c r="A59" s="286">
        <v>14</v>
      </c>
      <c r="B59" s="395" t="str">
        <f>IF($D59="","",VLOOKUP($D59,'1D ELO (3)'!$A$7:$P$23,14))</f>
        <v/>
      </c>
      <c r="C59" s="395" t="str">
        <f>IF($D59="","",VLOOKUP($D59,'1D ELO (3)'!$A$7:$P$33,15))</f>
        <v/>
      </c>
      <c r="D59" s="164"/>
      <c r="E59" s="503" t="str">
        <f>UPPER(IF($D59="","",VLOOKUP($D59,'1D ELO (3)'!$A$7:$P$33,5)))</f>
        <v/>
      </c>
      <c r="F59" s="492" t="str">
        <f>UPPER(IF($D59="","",VLOOKUP($D59,'1D ELO (3)'!$A$7:$P$33,2)))</f>
        <v/>
      </c>
      <c r="G59" s="492" t="str">
        <f>IF($D59="","",VLOOKUP($D59,'1D ELO (3)'!$A$7:$P$33,3))</f>
        <v/>
      </c>
      <c r="H59" s="504"/>
      <c r="I59" s="492" t="str">
        <f>IF($D59="","",VLOOKUP($D59,'1D ELO (3)'!$A$7:$P$33,4))</f>
        <v/>
      </c>
      <c r="J59" s="322"/>
      <c r="K59" s="168"/>
      <c r="L59" s="323"/>
      <c r="M59" s="206"/>
      <c r="N59" s="327"/>
      <c r="O59" s="168"/>
      <c r="P59" s="170"/>
      <c r="Q59" s="168"/>
      <c r="R59" s="171"/>
      <c r="S59" s="174"/>
    </row>
    <row r="60" spans="1:19" s="38" customFormat="1" ht="9.6" customHeight="1" x14ac:dyDescent="0.25">
      <c r="A60" s="286"/>
      <c r="B60" s="315"/>
      <c r="C60" s="315"/>
      <c r="D60" s="315"/>
      <c r="E60" s="503" t="str">
        <f>UPPER(IF($D59="","",VLOOKUP($D59,'1D ELO (3)'!$A$7:$P$33,11)))</f>
        <v/>
      </c>
      <c r="F60" s="492" t="str">
        <f>UPPER(IF($D59="","",VLOOKUP($D59,'1D ELO (3)'!$A$7:$P$33,8)))</f>
        <v/>
      </c>
      <c r="G60" s="492" t="str">
        <f>IF($D59="","",VLOOKUP($D59,'1D ELO (3)'!$A$7:$P$33,9))</f>
        <v/>
      </c>
      <c r="H60" s="504"/>
      <c r="I60" s="492" t="str">
        <f>IF($D59="","",VLOOKUP($D59,'1D ELO (3)'!$A$7:$P$33,10))</f>
        <v/>
      </c>
      <c r="J60" s="316"/>
      <c r="K60" s="168"/>
      <c r="L60" s="323"/>
      <c r="M60" s="290"/>
      <c r="N60" s="328"/>
      <c r="O60" s="168"/>
      <c r="P60" s="170"/>
      <c r="Q60" s="168"/>
      <c r="R60" s="171"/>
      <c r="S60" s="174"/>
    </row>
    <row r="61" spans="1:19" s="38" customFormat="1" ht="9.6" customHeight="1" x14ac:dyDescent="0.25">
      <c r="A61" s="286"/>
      <c r="B61" s="177"/>
      <c r="C61" s="177"/>
      <c r="D61" s="187"/>
      <c r="E61" s="511"/>
      <c r="F61" s="506"/>
      <c r="G61" s="506"/>
      <c r="H61" s="507"/>
      <c r="I61" s="506"/>
      <c r="J61" s="325"/>
      <c r="K61" s="168"/>
      <c r="L61" s="317"/>
      <c r="M61" s="318" t="str">
        <f>UPPER(IF(OR(L62="a",L62="as"),K57,IF(OR(L62="b",L62="bs"),K65,)))</f>
        <v/>
      </c>
      <c r="N61" s="323"/>
      <c r="O61" s="168"/>
      <c r="P61" s="170"/>
      <c r="Q61" s="168"/>
      <c r="R61" s="171"/>
      <c r="S61" s="174"/>
    </row>
    <row r="62" spans="1:19" s="38" customFormat="1" ht="9.6" customHeight="1" x14ac:dyDescent="0.25">
      <c r="A62" s="286"/>
      <c r="B62" s="177"/>
      <c r="C62" s="177"/>
      <c r="D62" s="187"/>
      <c r="E62" s="511"/>
      <c r="F62" s="506"/>
      <c r="G62" s="506"/>
      <c r="H62" s="507"/>
      <c r="I62" s="506"/>
      <c r="J62" s="325"/>
      <c r="K62" s="180" t="s">
        <v>0</v>
      </c>
      <c r="L62" s="189"/>
      <c r="M62" s="320" t="str">
        <f>UPPER(IF(OR(L62="a",L62="as"),K58,IF(OR(L62="b",L62="bs"),K66,)))</f>
        <v/>
      </c>
      <c r="N62" s="316"/>
      <c r="O62" s="168"/>
      <c r="P62" s="170"/>
      <c r="Q62" s="168"/>
      <c r="R62" s="171"/>
      <c r="S62" s="174"/>
    </row>
    <row r="63" spans="1:19" s="38" customFormat="1" ht="9.6" customHeight="1" x14ac:dyDescent="0.25">
      <c r="A63" s="326">
        <v>15</v>
      </c>
      <c r="B63" s="395" t="str">
        <f>IF($D63="","",VLOOKUP($D63,'1D ELO (3)'!$A$7:$P$23,14))</f>
        <v/>
      </c>
      <c r="C63" s="395" t="str">
        <f>IF($D63="","",VLOOKUP($D63,'1D ELO (3)'!$A$7:$P$33,15))</f>
        <v/>
      </c>
      <c r="D63" s="164"/>
      <c r="E63" s="503" t="str">
        <f>UPPER(IF($D63="","",VLOOKUP($D63,'1D ELO (3)'!$A$7:$P$33,5)))</f>
        <v/>
      </c>
      <c r="F63" s="492" t="str">
        <f>UPPER(IF($D63="","",VLOOKUP($D63,'1D ELO (3)'!$A$7:$P$33,2)))</f>
        <v/>
      </c>
      <c r="G63" s="492" t="str">
        <f>IF($D63="","",VLOOKUP($D63,'1D ELO (3)'!$A$7:$P$33,3))</f>
        <v/>
      </c>
      <c r="H63" s="504"/>
      <c r="I63" s="492" t="str">
        <f>IF($D63="","",VLOOKUP($D63,'1D ELO (3)'!$A$7:$P$33,4))</f>
        <v/>
      </c>
      <c r="J63" s="314"/>
      <c r="K63" s="168"/>
      <c r="L63" s="323"/>
      <c r="M63" s="168"/>
      <c r="N63" s="170"/>
      <c r="O63" s="206"/>
      <c r="P63" s="170"/>
      <c r="Q63" s="168"/>
      <c r="R63" s="171"/>
      <c r="S63" s="174"/>
    </row>
    <row r="64" spans="1:19" s="38" customFormat="1" ht="9.6" customHeight="1" x14ac:dyDescent="0.25">
      <c r="A64" s="286"/>
      <c r="B64" s="315"/>
      <c r="C64" s="315"/>
      <c r="D64" s="315"/>
      <c r="E64" s="503" t="str">
        <f>UPPER(IF($D63="","",VLOOKUP($D63,'1D ELO (3)'!$A$7:$P$33,11)))</f>
        <v/>
      </c>
      <c r="F64" s="492" t="str">
        <f>UPPER(IF($D63="","",VLOOKUP($D63,'1D ELO (3)'!$A$7:$P$33,8)))</f>
        <v/>
      </c>
      <c r="G64" s="492" t="str">
        <f>IF($D63="","",VLOOKUP($D63,'1D ELO (3)'!$A$7:$P$33,9))</f>
        <v/>
      </c>
      <c r="H64" s="504"/>
      <c r="I64" s="492" t="str">
        <f>IF($D63="","",VLOOKUP($D63,'1D ELO (3)'!$A$7:$P$33,10))</f>
        <v/>
      </c>
      <c r="J64" s="316"/>
      <c r="K64" s="161" t="str">
        <f>IF(J64="a",F63,IF(J64="b",F65,""))</f>
        <v/>
      </c>
      <c r="L64" s="323"/>
      <c r="M64" s="168"/>
      <c r="N64" s="170"/>
      <c r="O64" s="168"/>
      <c r="P64" s="170"/>
      <c r="Q64" s="168"/>
      <c r="R64" s="171"/>
      <c r="S64" s="174"/>
    </row>
    <row r="65" spans="1:19" s="38" customFormat="1" ht="9.6" customHeight="1" x14ac:dyDescent="0.25">
      <c r="A65" s="286"/>
      <c r="B65" s="177"/>
      <c r="C65" s="177"/>
      <c r="D65" s="177"/>
      <c r="E65" s="510"/>
      <c r="F65" s="506"/>
      <c r="G65" s="506"/>
      <c r="H65" s="507"/>
      <c r="I65" s="506"/>
      <c r="J65" s="317"/>
      <c r="K65" s="318" t="str">
        <f>UPPER(IF(OR(J66="a",J66="as"),F63,IF(OR(J66="b",J66="bs"),F67,)))</f>
        <v/>
      </c>
      <c r="L65" s="327"/>
      <c r="M65" s="168"/>
      <c r="N65" s="170"/>
      <c r="O65" s="168"/>
      <c r="P65" s="170"/>
      <c r="Q65" s="168"/>
      <c r="R65" s="171"/>
      <c r="S65" s="174"/>
    </row>
    <row r="66" spans="1:19" s="38" customFormat="1" ht="9.6" customHeight="1" x14ac:dyDescent="0.25">
      <c r="A66" s="286"/>
      <c r="B66" s="177"/>
      <c r="C66" s="177"/>
      <c r="D66" s="177"/>
      <c r="E66" s="509"/>
      <c r="F66" s="168"/>
      <c r="G66" s="168"/>
      <c r="H66" s="101"/>
      <c r="I66" s="180" t="s">
        <v>0</v>
      </c>
      <c r="J66" s="189"/>
      <c r="K66" s="320" t="str">
        <f>UPPER(IF(OR(J66="a",J66="as"),F64,IF(OR(J66="b",J66="bs"),F68,)))</f>
        <v/>
      </c>
      <c r="L66" s="316"/>
      <c r="M66" s="168"/>
      <c r="N66" s="170"/>
      <c r="O66" s="168"/>
      <c r="P66" s="170"/>
      <c r="Q66" s="168"/>
      <c r="R66" s="171"/>
      <c r="S66" s="174"/>
    </row>
    <row r="67" spans="1:19" s="38" customFormat="1" ht="9.6" customHeight="1" x14ac:dyDescent="0.25">
      <c r="A67" s="332">
        <v>16</v>
      </c>
      <c r="B67" s="395" t="str">
        <f>IF($D67="","",VLOOKUP($D67,'1D ELO (3)'!$A$7:$P$23,14))</f>
        <v/>
      </c>
      <c r="C67" s="395" t="str">
        <f>IF($D67="","",VLOOKUP($D67,'1D ELO (3)'!$A$7:$P$33,15))</f>
        <v/>
      </c>
      <c r="D67" s="164"/>
      <c r="E67" s="508" t="str">
        <f>UPPER(IF($D67="","",VLOOKUP($D67,'1D ELO (3)'!$A$7:$P$33,5)))</f>
        <v/>
      </c>
      <c r="F67" s="165" t="str">
        <f>UPPER(IF($D67="","",VLOOKUP($D67,'1D ELO (3)'!$A$7:$P$33,2)))</f>
        <v/>
      </c>
      <c r="G67" s="165" t="str">
        <f>IF($D67="","",VLOOKUP($D67,'1D ELO (3)'!$A$7:$P$33,3))</f>
        <v/>
      </c>
      <c r="H67" s="313"/>
      <c r="I67" s="165" t="str">
        <f>IF($D67="","",VLOOKUP($D67,'1D ELO (3)'!$A$7:$P$33,4))</f>
        <v/>
      </c>
      <c r="J67" s="322"/>
      <c r="K67" s="168"/>
      <c r="L67" s="170"/>
      <c r="M67" s="206"/>
      <c r="N67" s="319"/>
      <c r="O67" s="168"/>
      <c r="P67" s="170"/>
      <c r="Q67" s="168"/>
      <c r="R67" s="171"/>
      <c r="S67" s="174"/>
    </row>
    <row r="68" spans="1:19" s="38" customFormat="1" ht="9.6" customHeight="1" x14ac:dyDescent="0.25">
      <c r="A68" s="286"/>
      <c r="B68" s="315"/>
      <c r="C68" s="315"/>
      <c r="D68" s="315"/>
      <c r="E68" s="694" t="str">
        <f>UPPER(IF($D67="","",VLOOKUP($D67,'1D ELO (3)'!$A$7:$P$33,11)))</f>
        <v/>
      </c>
      <c r="F68" s="695" t="str">
        <f>UPPER(IF($D67="","",VLOOKUP($D67,'1D ELO (3)'!$A$7:$P$33,8)))</f>
        <v/>
      </c>
      <c r="G68" s="695" t="str">
        <f>IF($D67="","",VLOOKUP($D67,'1D ELO (3)'!$A$7:$P$33,9))</f>
        <v/>
      </c>
      <c r="H68" s="696"/>
      <c r="I68" s="695" t="str">
        <f>IF($D67="","",VLOOKUP($D67,'1D ELO (3)'!$A$7:$P$33,10))</f>
        <v/>
      </c>
      <c r="J68" s="316"/>
      <c r="K68" s="168"/>
      <c r="L68" s="170"/>
      <c r="M68" s="290"/>
      <c r="N68" s="324"/>
      <c r="O68" s="168"/>
      <c r="P68" s="170"/>
      <c r="Q68" s="168"/>
      <c r="R68" s="171"/>
      <c r="S68" s="174"/>
    </row>
    <row r="69" spans="1:19" s="38" customFormat="1" ht="9.6" customHeight="1" x14ac:dyDescent="0.25">
      <c r="A69" s="333"/>
      <c r="B69" s="334"/>
      <c r="C69" s="334"/>
      <c r="D69" s="335"/>
      <c r="E69" s="335"/>
      <c r="F69" s="204"/>
      <c r="G69" s="204"/>
      <c r="H69" s="158"/>
      <c r="I69" s="204"/>
      <c r="J69" s="336"/>
      <c r="K69" s="172"/>
      <c r="L69" s="173"/>
      <c r="M69" s="172"/>
      <c r="N69" s="173"/>
      <c r="O69" s="172"/>
      <c r="P69" s="173"/>
      <c r="Q69" s="172"/>
      <c r="R69" s="173"/>
      <c r="S69" s="174"/>
    </row>
    <row r="70" spans="1:19" s="2" customFormat="1" ht="6" customHeight="1" x14ac:dyDescent="0.25">
      <c r="A70" s="333"/>
      <c r="B70" s="334"/>
      <c r="C70" s="334"/>
      <c r="D70" s="335"/>
      <c r="E70" s="335"/>
      <c r="F70" s="204"/>
      <c r="G70" s="204"/>
      <c r="H70" s="337"/>
      <c r="I70" s="204"/>
      <c r="J70" s="336"/>
      <c r="K70" s="172"/>
      <c r="L70" s="173"/>
      <c r="M70" s="211"/>
      <c r="N70" s="212"/>
      <c r="O70" s="211"/>
      <c r="P70" s="212"/>
      <c r="Q70" s="211"/>
      <c r="R70" s="212"/>
      <c r="S70" s="213"/>
    </row>
    <row r="71" spans="1:19" s="18" customFormat="1" ht="10.5" customHeight="1" x14ac:dyDescent="0.25">
      <c r="A71" s="214" t="s">
        <v>105</v>
      </c>
      <c r="B71" s="215"/>
      <c r="C71" s="216"/>
      <c r="D71" s="217" t="s">
        <v>6</v>
      </c>
      <c r="E71" s="217"/>
      <c r="F71" s="218" t="s">
        <v>155</v>
      </c>
      <c r="G71" s="218"/>
      <c r="H71" s="218"/>
      <c r="I71" s="287"/>
      <c r="J71" s="218" t="s">
        <v>6</v>
      </c>
      <c r="K71" s="218" t="s">
        <v>108</v>
      </c>
      <c r="L71" s="221"/>
      <c r="M71" s="218" t="s">
        <v>109</v>
      </c>
      <c r="N71" s="222"/>
      <c r="O71" s="223" t="s">
        <v>156</v>
      </c>
      <c r="P71" s="223"/>
      <c r="Q71" s="224"/>
      <c r="R71" s="225"/>
    </row>
    <row r="72" spans="1:19" s="18" customFormat="1" ht="9" customHeight="1" x14ac:dyDescent="0.25">
      <c r="A72" s="227" t="s">
        <v>158</v>
      </c>
      <c r="B72" s="226"/>
      <c r="C72" s="228"/>
      <c r="D72" s="229">
        <v>1</v>
      </c>
      <c r="E72" s="229"/>
      <c r="F72" s="92">
        <f>IF(D72&gt;$R$79,,UPPER(VLOOKUP(D72,'1D ELO (3)'!$A$7:$L$23,2)))</f>
        <v>0</v>
      </c>
      <c r="G72" s="90"/>
      <c r="H72" s="90"/>
      <c r="I72" s="338"/>
      <c r="J72" s="339" t="s">
        <v>7</v>
      </c>
      <c r="K72" s="226"/>
      <c r="L72" s="232"/>
      <c r="M72" s="226"/>
      <c r="N72" s="233"/>
      <c r="O72" s="234" t="s">
        <v>157</v>
      </c>
      <c r="P72" s="235"/>
      <c r="Q72" s="235"/>
      <c r="R72" s="236"/>
    </row>
    <row r="73" spans="1:19" s="18" customFormat="1" ht="9" customHeight="1" x14ac:dyDescent="0.25">
      <c r="A73" s="241" t="s">
        <v>124</v>
      </c>
      <c r="B73" s="239"/>
      <c r="C73" s="242"/>
      <c r="D73" s="229"/>
      <c r="E73" s="229"/>
      <c r="F73" s="92">
        <f>IF(D72&gt;$R$79,,UPPER(VLOOKUP(D72,'1D ELO (3)'!$A$7:$L$23,8)))</f>
        <v>0</v>
      </c>
      <c r="G73" s="90"/>
      <c r="H73" s="90"/>
      <c r="I73" s="338"/>
      <c r="J73" s="339"/>
      <c r="K73" s="226"/>
      <c r="L73" s="232"/>
      <c r="M73" s="226"/>
      <c r="N73" s="233"/>
      <c r="O73" s="239"/>
      <c r="P73" s="238"/>
      <c r="Q73" s="239"/>
      <c r="R73" s="240"/>
    </row>
    <row r="74" spans="1:19" s="18" customFormat="1" ht="9" customHeight="1" x14ac:dyDescent="0.25">
      <c r="A74" s="384"/>
      <c r="B74" s="385"/>
      <c r="C74" s="386"/>
      <c r="D74" s="229">
        <v>2</v>
      </c>
      <c r="E74" s="229"/>
      <c r="F74" s="92">
        <f>IF(D74&gt;$R$79,,UPPER(VLOOKUP(D74,'1D ELO (3)'!$A$7:$L$23,2)))</f>
        <v>0</v>
      </c>
      <c r="G74" s="90"/>
      <c r="H74" s="90"/>
      <c r="I74" s="338"/>
      <c r="J74" s="339" t="s">
        <v>8</v>
      </c>
      <c r="K74" s="226"/>
      <c r="L74" s="232"/>
      <c r="M74" s="226"/>
      <c r="N74" s="233"/>
      <c r="O74" s="234" t="s">
        <v>112</v>
      </c>
      <c r="P74" s="235"/>
      <c r="Q74" s="235"/>
      <c r="R74" s="236"/>
    </row>
    <row r="75" spans="1:19" s="18" customFormat="1" ht="9" customHeight="1" x14ac:dyDescent="0.25">
      <c r="A75" s="243"/>
      <c r="B75" s="150"/>
      <c r="C75" s="244"/>
      <c r="D75" s="229"/>
      <c r="E75" s="229"/>
      <c r="F75" s="92">
        <f>IF(D74&gt;$R$79,,UPPER(VLOOKUP(D74,'1D ELO (3)'!$A$7:$L$23,8)))</f>
        <v>0</v>
      </c>
      <c r="G75" s="90"/>
      <c r="H75" s="90"/>
      <c r="I75" s="338"/>
      <c r="J75" s="339"/>
      <c r="K75" s="226"/>
      <c r="L75" s="232"/>
      <c r="M75" s="226"/>
      <c r="N75" s="233"/>
      <c r="O75" s="226"/>
      <c r="P75" s="232"/>
      <c r="Q75" s="226"/>
      <c r="R75" s="233"/>
    </row>
    <row r="76" spans="1:19" s="18" customFormat="1" ht="9" customHeight="1" x14ac:dyDescent="0.25">
      <c r="A76" s="371"/>
      <c r="B76" s="387"/>
      <c r="C76" s="388"/>
      <c r="D76" s="229">
        <v>3</v>
      </c>
      <c r="E76" s="229"/>
      <c r="F76" s="92">
        <f>IF(D76&gt;$R$79,,UPPER(VLOOKUP(D76,'1D ELO (3)'!$A$7:$L$23,2)))</f>
        <v>0</v>
      </c>
      <c r="G76" s="90"/>
      <c r="H76" s="90"/>
      <c r="I76" s="338"/>
      <c r="J76" s="339" t="s">
        <v>9</v>
      </c>
      <c r="K76" s="226"/>
      <c r="L76" s="232"/>
      <c r="M76" s="226"/>
      <c r="N76" s="233"/>
      <c r="O76" s="239"/>
      <c r="P76" s="238"/>
      <c r="Q76" s="239"/>
      <c r="R76" s="240"/>
    </row>
    <row r="77" spans="1:19" s="18" customFormat="1" ht="9" customHeight="1" x14ac:dyDescent="0.25">
      <c r="A77" s="372"/>
      <c r="B77" s="24"/>
      <c r="C77" s="244"/>
      <c r="D77" s="229"/>
      <c r="E77" s="229"/>
      <c r="F77" s="92">
        <f>IF(D76&gt;$R$79,,UPPER(VLOOKUP(D76,'1D ELO (3)'!$A$7:$L$23,8)))</f>
        <v>0</v>
      </c>
      <c r="G77" s="90"/>
      <c r="H77" s="90"/>
      <c r="I77" s="338"/>
      <c r="J77" s="339"/>
      <c r="K77" s="226"/>
      <c r="L77" s="232"/>
      <c r="M77" s="226"/>
      <c r="N77" s="233"/>
      <c r="O77" s="234" t="s">
        <v>92</v>
      </c>
      <c r="P77" s="235"/>
      <c r="Q77" s="235"/>
      <c r="R77" s="236"/>
    </row>
    <row r="78" spans="1:19" s="18" customFormat="1" ht="9" customHeight="1" x14ac:dyDescent="0.25">
      <c r="A78" s="372"/>
      <c r="B78" s="24"/>
      <c r="C78" s="382"/>
      <c r="D78" s="229">
        <v>4</v>
      </c>
      <c r="E78" s="229"/>
      <c r="F78" s="92">
        <f>IF(D78&gt;$R$79,,UPPER(VLOOKUP(D78,'1D ELO (3)'!$A$7:$L$23,2)))</f>
        <v>0</v>
      </c>
      <c r="G78" s="90"/>
      <c r="H78" s="90"/>
      <c r="I78" s="338"/>
      <c r="J78" s="339" t="s">
        <v>10</v>
      </c>
      <c r="K78" s="226"/>
      <c r="L78" s="232"/>
      <c r="M78" s="226"/>
      <c r="N78" s="233"/>
      <c r="O78" s="226"/>
      <c r="P78" s="232"/>
      <c r="Q78" s="226"/>
      <c r="R78" s="233"/>
    </row>
    <row r="79" spans="1:19" s="18" customFormat="1" ht="9" customHeight="1" x14ac:dyDescent="0.25">
      <c r="A79" s="373"/>
      <c r="B79" s="370"/>
      <c r="C79" s="383"/>
      <c r="D79" s="245"/>
      <c r="E79" s="245"/>
      <c r="F79" s="92">
        <f>IF(D78&gt;$R$79,,UPPER(VLOOKUP(D78,'1D ELO (3)'!$A$7:$L$23,8)))</f>
        <v>0</v>
      </c>
      <c r="G79" s="340"/>
      <c r="H79" s="340"/>
      <c r="I79" s="341"/>
      <c r="J79" s="342"/>
      <c r="K79" s="239"/>
      <c r="L79" s="238"/>
      <c r="M79" s="239"/>
      <c r="N79" s="240"/>
      <c r="O79" s="239" t="str">
        <f>R4</f>
        <v>Lakatosné Klopcsik Diana</v>
      </c>
      <c r="P79" s="238"/>
      <c r="Q79" s="239"/>
      <c r="R79" s="343">
        <f>MIN(4,'1D ELO (3)'!$P$5)</f>
        <v>0</v>
      </c>
    </row>
    <row r="80" spans="1:19" ht="15.75" customHeight="1" x14ac:dyDescent="0.25"/>
    <row r="81" ht="9" customHeight="1" x14ac:dyDescent="0.25"/>
  </sheetData>
  <mergeCells count="1">
    <mergeCell ref="A4:C4"/>
  </mergeCells>
  <conditionalFormatting sqref="I10 I58 I42 I50 I34 I26 I18 I66 K30 M22 O38 K62 K46 M54 K14">
    <cfRule type="expression" dxfId="397" priority="8" stopIfTrue="1">
      <formula>AND($O$1="CU",I10="Umpire")</formula>
    </cfRule>
    <cfRule type="expression" dxfId="396" priority="9" stopIfTrue="1">
      <formula>AND($O$1="CU",I10&lt;&gt;"Umpire",J10&lt;&gt;"")</formula>
    </cfRule>
    <cfRule type="expression" dxfId="395" priority="10" stopIfTrue="1">
      <formula>AND($O$1="CU",I10&lt;&gt;"Umpire")</formula>
    </cfRule>
  </conditionalFormatting>
  <conditionalFormatting sqref="M13 M29 M45 M61 O21 O53 Q37 K9 K17 K25 K33 K41 K49 K57 K65">
    <cfRule type="expression" dxfId="394" priority="6" stopIfTrue="1">
      <formula>J10="as"</formula>
    </cfRule>
    <cfRule type="expression" dxfId="393" priority="7" stopIfTrue="1">
      <formula>J10="bs"</formula>
    </cfRule>
  </conditionalFormatting>
  <conditionalFormatting sqref="M14 M30 M46 M62 O22 O54 Q38 K10 K18 K26 K34 K42 K50 K58 K66">
    <cfRule type="expression" dxfId="392" priority="4" stopIfTrue="1">
      <formula>J10="as"</formula>
    </cfRule>
    <cfRule type="expression" dxfId="391" priority="5" stopIfTrue="1">
      <formula>J10="bs"</formula>
    </cfRule>
  </conditionalFormatting>
  <conditionalFormatting sqref="J10 J18 J26 J34 J42 J50 J58 J66 L62 L46 L30 L14 N22 N54 P38">
    <cfRule type="expression" dxfId="390" priority="3" stopIfTrue="1">
      <formula>$O$1="CU"</formula>
    </cfRule>
  </conditionalFormatting>
  <conditionalFormatting sqref="E7:F7 E63:F63 E11:F11 E15:F15 E19:F19 E23:F23 E27:F27 E31:F31 E35:F35 E39:F39 E43:F43 E47:F47 E51:F51 E55:F55 E59:F59 E67:F67">
    <cfRule type="cellIs" dxfId="389" priority="2" stopIfTrue="1" operator="equal">
      <formula>"Bye"</formula>
    </cfRule>
  </conditionalFormatting>
  <conditionalFormatting sqref="D63 D7 D11 D15 D19 D23 D27 D31 D35 D39 D43 D47 D51 D55 D59 D67">
    <cfRule type="cellIs" dxfId="388" priority="1" stopIfTrue="1" operator="lessThan">
      <formula>5</formula>
    </cfRule>
  </conditionalFormatting>
  <dataValidations count="1">
    <dataValidation type="list" allowBlank="1" showInputMessage="1" sqref="I10 K14 M22 K30 O38 M54 K46 K62 I66 I34 I50 I26 I58 I18 I42" xr:uid="{03AD6656-DE5D-4888-A8E5-7A43676F610B}">
      <formula1>$U$7:$U$16</formula1>
    </dataValidation>
  </dataValidations>
  <printOptions horizontalCentered="1"/>
  <pageMargins left="0.35" right="0.35" top="0.39" bottom="0.39" header="0" footer="0"/>
  <pageSetup paperSize="9" orientation="portrait" horizontalDpi="300" verticalDpi="3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695297" r:id="rId3" name="Button 1">
              <controlPr defaultSize="0" print="0" autoFill="0" autoPict="0" macro="[0]!Jun_Show_CU">
                <anchor moveWithCells="1" sizeWithCells="1">
                  <from>
                    <xdr:col>12</xdr:col>
                    <xdr:colOff>510540</xdr:colOff>
                    <xdr:row>0</xdr:row>
                    <xdr:rowOff>7620</xdr:rowOff>
                  </from>
                  <to>
                    <xdr:col>14</xdr:col>
                    <xdr:colOff>350520</xdr:colOff>
                    <xdr:row>0</xdr:row>
                    <xdr:rowOff>175260</xdr:rowOff>
                  </to>
                </anchor>
              </controlPr>
            </control>
          </mc:Choice>
        </mc:AlternateContent>
        <mc:AlternateContent xmlns:mc="http://schemas.openxmlformats.org/markup-compatibility/2006">
          <mc:Choice Requires="x14">
            <control shapeId="695298" r:id="rId4" name="Button 2">
              <controlPr defaultSize="0" print="0" autoFill="0" autoPict="0" macro="[0]!Jun_Hide_CU">
                <anchor moveWithCells="1" sizeWithCells="1">
                  <from>
                    <xdr:col>12</xdr:col>
                    <xdr:colOff>495300</xdr:colOff>
                    <xdr:row>0</xdr:row>
                    <xdr:rowOff>175260</xdr:rowOff>
                  </from>
                  <to>
                    <xdr:col>14</xdr:col>
                    <xdr:colOff>350520</xdr:colOff>
                    <xdr:row>1</xdr:row>
                    <xdr:rowOff>45720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CF8C73-A343-41F1-BA8F-BF216D9A13C1}">
  <sheetPr codeName="Sheet37">
    <tabColor indexed="17"/>
  </sheetPr>
  <dimension ref="A1:U154"/>
  <sheetViews>
    <sheetView showGridLines="0" showZeros="0" workbookViewId="0">
      <selection activeCell="D7" sqref="D7"/>
    </sheetView>
  </sheetViews>
  <sheetFormatPr defaultRowHeight="13.2" x14ac:dyDescent="0.25"/>
  <cols>
    <col min="1" max="2" width="3.33203125" customWidth="1"/>
    <col min="3" max="3" width="4.6640625" customWidth="1"/>
    <col min="4" max="4" width="4.33203125" customWidth="1"/>
    <col min="5" max="5" width="5.5546875" style="2" customWidth="1"/>
    <col min="6" max="6" width="10.109375" customWidth="1"/>
    <col min="7" max="7" width="2.6640625" customWidth="1"/>
    <col min="8" max="8" width="6.109375" customWidth="1"/>
    <col min="9" max="9" width="5.88671875" customWidth="1"/>
    <col min="10" max="10" width="1.6640625" style="134" customWidth="1"/>
    <col min="11" max="11" width="10.6640625" customWidth="1"/>
    <col min="12" max="12" width="1.6640625" style="134" customWidth="1"/>
    <col min="13" max="13" width="10.6640625" customWidth="1"/>
    <col min="14" max="14" width="1.6640625" style="135" customWidth="1"/>
    <col min="15" max="15" width="10.6640625" customWidth="1"/>
    <col min="16" max="16" width="1.6640625" style="134" customWidth="1"/>
    <col min="17" max="17" width="10.6640625" customWidth="1"/>
    <col min="18" max="18" width="1.6640625" style="135" customWidth="1"/>
    <col min="20" max="20" width="8.6640625" customWidth="1"/>
    <col min="21" max="21" width="8.88671875" hidden="1" customWidth="1"/>
    <col min="22" max="22" width="5.6640625" customWidth="1"/>
  </cols>
  <sheetData>
    <row r="1" spans="1:21" s="136" customFormat="1" ht="21.75" customHeight="1" x14ac:dyDescent="0.4">
      <c r="A1" s="93" t="str">
        <f>Altalanos!$A$6</f>
        <v xml:space="preserve">Diákolimpia Tolna megye - Paks </v>
      </c>
      <c r="B1" s="138"/>
      <c r="E1" s="6"/>
      <c r="I1" s="389"/>
      <c r="J1" s="137"/>
      <c r="K1" s="302" t="s">
        <v>145</v>
      </c>
      <c r="L1" s="302"/>
      <c r="M1" s="303"/>
      <c r="N1" s="137"/>
      <c r="O1" s="137"/>
      <c r="P1" s="137"/>
      <c r="R1" s="137"/>
    </row>
    <row r="2" spans="1:21" s="108" customFormat="1" x14ac:dyDescent="0.25">
      <c r="A2" s="491" t="s">
        <v>122</v>
      </c>
      <c r="B2" s="96"/>
      <c r="C2" s="96"/>
      <c r="D2" s="96"/>
      <c r="E2" s="87"/>
      <c r="F2" s="469">
        <f>Altalanos!$C$8</f>
        <v>0</v>
      </c>
      <c r="G2" s="141"/>
      <c r="J2" s="135"/>
      <c r="K2" s="302"/>
      <c r="L2" s="302"/>
      <c r="M2" s="302"/>
      <c r="N2" s="135"/>
      <c r="P2" s="135"/>
      <c r="R2" s="135"/>
    </row>
    <row r="3" spans="1:21" s="19" customFormat="1" ht="10.5" customHeight="1" x14ac:dyDescent="0.25">
      <c r="A3" s="54" t="s">
        <v>82</v>
      </c>
      <c r="B3" s="54"/>
      <c r="C3" s="54"/>
      <c r="D3" s="54"/>
      <c r="E3" s="54"/>
      <c r="F3" s="54"/>
      <c r="G3" s="54" t="s">
        <v>79</v>
      </c>
      <c r="H3" s="54"/>
      <c r="I3" s="54"/>
      <c r="J3" s="304"/>
      <c r="K3" s="55" t="s">
        <v>87</v>
      </c>
      <c r="L3" s="144"/>
      <c r="M3" s="88"/>
      <c r="N3" s="304"/>
      <c r="O3" s="54"/>
      <c r="P3" s="304"/>
      <c r="Q3" s="54"/>
      <c r="R3" s="305" t="s">
        <v>88</v>
      </c>
    </row>
    <row r="4" spans="1:21" s="31" customFormat="1" ht="11.25" customHeight="1" thickBot="1" x14ac:dyDescent="0.3">
      <c r="A4" s="821" t="str">
        <f>Altalanos!$A$10</f>
        <v>2025.04.28-29</v>
      </c>
      <c r="B4" s="821"/>
      <c r="C4" s="821"/>
      <c r="D4" s="145"/>
      <c r="E4" s="145"/>
      <c r="F4" s="145"/>
      <c r="G4" s="146" t="str">
        <f>Altalanos!$C$10</f>
        <v>Paks</v>
      </c>
      <c r="H4" s="306"/>
      <c r="I4" s="145"/>
      <c r="J4" s="307"/>
      <c r="K4" s="148"/>
      <c r="L4" s="147"/>
      <c r="M4" s="104"/>
      <c r="N4" s="307"/>
      <c r="O4" s="145"/>
      <c r="P4" s="307"/>
      <c r="Q4" s="145"/>
      <c r="R4" s="89" t="str">
        <f>Altalanos!$E$10</f>
        <v>Lakatosné Klopcsik Diana</v>
      </c>
    </row>
    <row r="5" spans="1:21" s="19" customFormat="1" ht="9.6" x14ac:dyDescent="0.25">
      <c r="A5" s="308"/>
      <c r="B5" s="57" t="s">
        <v>4</v>
      </c>
      <c r="C5" s="57" t="s">
        <v>152</v>
      </c>
      <c r="D5" s="57" t="s">
        <v>120</v>
      </c>
      <c r="E5" s="57" t="s">
        <v>162</v>
      </c>
      <c r="F5" s="67" t="s">
        <v>85</v>
      </c>
      <c r="G5" s="67" t="s">
        <v>86</v>
      </c>
      <c r="H5" s="67"/>
      <c r="I5" s="67" t="s">
        <v>90</v>
      </c>
      <c r="J5" s="67"/>
      <c r="K5" s="57" t="s">
        <v>102</v>
      </c>
      <c r="L5" s="309"/>
      <c r="M5" s="57" t="s">
        <v>116</v>
      </c>
      <c r="N5" s="309"/>
      <c r="O5" s="57" t="s">
        <v>151</v>
      </c>
      <c r="P5" s="309"/>
      <c r="Q5" s="57" t="s">
        <v>150</v>
      </c>
      <c r="R5" s="310"/>
    </row>
    <row r="6" spans="1:21" s="19" customFormat="1" ht="3.75" customHeight="1" thickBot="1" x14ac:dyDescent="0.3">
      <c r="A6" s="311"/>
      <c r="B6" s="99"/>
      <c r="C6" s="99"/>
      <c r="D6" s="99"/>
      <c r="E6" s="99"/>
      <c r="F6" s="22"/>
      <c r="G6" s="22"/>
      <c r="H6" s="101"/>
      <c r="I6" s="22"/>
      <c r="J6" s="122"/>
      <c r="K6" s="99"/>
      <c r="L6" s="122"/>
      <c r="M6" s="99"/>
      <c r="N6" s="122"/>
      <c r="O6" s="99"/>
      <c r="P6" s="122"/>
      <c r="Q6" s="99"/>
      <c r="R6" s="143"/>
    </row>
    <row r="7" spans="1:21" s="38" customFormat="1" ht="10.5" customHeight="1" x14ac:dyDescent="0.25">
      <c r="A7" s="312">
        <v>1</v>
      </c>
      <c r="B7" s="395" t="str">
        <f>IF($D7="","",VLOOKUP($D7,'1D ELO (3)'!$A$7:$P$39,14))</f>
        <v/>
      </c>
      <c r="C7" s="395" t="str">
        <f>IF($D7="","",VLOOKUP($D7,'1D ELO (3)'!$A$7:$P$39,15))</f>
        <v/>
      </c>
      <c r="D7" s="164"/>
      <c r="E7" s="508" t="str">
        <f>UPPER(IF($D7="","",VLOOKUP($D7,'1D ELO (3)'!$A$7:$P$33,5)))</f>
        <v/>
      </c>
      <c r="F7" s="165" t="str">
        <f>UPPER(IF($D7="","",VLOOKUP($D7,'1D ELO (3)'!$A$7:$P$33,2)))</f>
        <v/>
      </c>
      <c r="G7" s="165" t="str">
        <f>IF($D7="","",VLOOKUP($D7,'1D ELO (3)'!$A$7:$P$33,3))</f>
        <v/>
      </c>
      <c r="H7" s="313"/>
      <c r="I7" s="165" t="str">
        <f>IF($D7="","",VLOOKUP($D7,'1D ELO (3)'!$A$7:$P$33,4))</f>
        <v/>
      </c>
      <c r="J7" s="314"/>
      <c r="K7" s="168"/>
      <c r="L7" s="170"/>
      <c r="M7" s="168"/>
      <c r="N7" s="170"/>
      <c r="O7" s="168"/>
      <c r="P7" s="170"/>
      <c r="Q7" s="168"/>
      <c r="R7" s="285" t="s">
        <v>153</v>
      </c>
      <c r="S7" s="174"/>
      <c r="U7" s="175" t="str">
        <f>Birók!P21</f>
        <v>Bíró</v>
      </c>
    </row>
    <row r="8" spans="1:21" s="38" customFormat="1" ht="9.6" customHeight="1" x14ac:dyDescent="0.25">
      <c r="A8" s="286"/>
      <c r="B8" s="315"/>
      <c r="C8" s="315"/>
      <c r="D8" s="315"/>
      <c r="E8" s="508" t="str">
        <f>UPPER(IF($D7="","",VLOOKUP($D7,'1D ELO (3)'!$A$7:$P$33,11)))</f>
        <v/>
      </c>
      <c r="F8" s="165" t="str">
        <f>UPPER(IF($D7="","",VLOOKUP($D7,'1D ELO (3)'!$A$7:$P$33,8)))</f>
        <v/>
      </c>
      <c r="G8" s="165" t="str">
        <f>IF($D7="","",VLOOKUP($D7,'1D ELO (3)'!$A$7:$P$33,9))</f>
        <v/>
      </c>
      <c r="H8" s="313"/>
      <c r="I8" s="165" t="str">
        <f>IF($D7="","",VLOOKUP($D7,'1D ELO (3)'!$A$7:$P$33,10))</f>
        <v/>
      </c>
      <c r="J8" s="316"/>
      <c r="K8" s="161" t="str">
        <f>IF(J8="a",F7,IF(J8="b",F9,""))</f>
        <v/>
      </c>
      <c r="L8" s="170"/>
      <c r="M8" s="168"/>
      <c r="N8" s="170"/>
      <c r="O8" s="168"/>
      <c r="P8" s="170"/>
      <c r="Q8" s="168"/>
      <c r="R8" s="171"/>
      <c r="S8" s="174"/>
      <c r="U8" s="183" t="str">
        <f>Birók!P22</f>
        <v xml:space="preserve">T Lisztmajer </v>
      </c>
    </row>
    <row r="9" spans="1:21" s="38" customFormat="1" ht="9.6" customHeight="1" x14ac:dyDescent="0.25">
      <c r="A9" s="286"/>
      <c r="B9" s="177"/>
      <c r="C9" s="177"/>
      <c r="D9" s="177"/>
      <c r="E9" s="509"/>
      <c r="F9" s="163"/>
      <c r="G9" s="163"/>
      <c r="H9" s="101"/>
      <c r="I9" s="163"/>
      <c r="J9" s="317"/>
      <c r="K9" s="318" t="str">
        <f>UPPER(IF(OR(J10="a",J10="as"),F7,IF(OR(J10="b",J10="bs"),F11,)))</f>
        <v/>
      </c>
      <c r="L9" s="319"/>
      <c r="M9" s="168"/>
      <c r="N9" s="170"/>
      <c r="O9" s="168"/>
      <c r="P9" s="170"/>
      <c r="Q9" s="168"/>
      <c r="R9" s="171"/>
      <c r="S9" s="174"/>
      <c r="U9" s="183" t="str">
        <f>Birók!P23</f>
        <v xml:space="preserve">P Lisztmajer </v>
      </c>
    </row>
    <row r="10" spans="1:21" s="38" customFormat="1" ht="9.6" customHeight="1" x14ac:dyDescent="0.25">
      <c r="A10" s="286"/>
      <c r="B10" s="177"/>
      <c r="C10" s="177"/>
      <c r="D10" s="177"/>
      <c r="E10" s="510"/>
      <c r="F10" s="506"/>
      <c r="G10" s="506"/>
      <c r="H10" s="507"/>
      <c r="I10" s="495" t="s">
        <v>0</v>
      </c>
      <c r="J10" s="189"/>
      <c r="K10" s="320" t="str">
        <f>UPPER(IF(OR(J10="a",J10="as"),F8,IF(OR(J10="b",J10="bs"),F12,)))</f>
        <v/>
      </c>
      <c r="L10" s="321"/>
      <c r="M10" s="168"/>
      <c r="N10" s="170"/>
      <c r="O10" s="168"/>
      <c r="P10" s="170"/>
      <c r="Q10" s="168"/>
      <c r="R10" s="171"/>
      <c r="S10" s="174"/>
      <c r="U10" s="183" t="str">
        <f>Birók!P24</f>
        <v xml:space="preserve">N Németh </v>
      </c>
    </row>
    <row r="11" spans="1:21" s="38" customFormat="1" ht="9.6" customHeight="1" x14ac:dyDescent="0.25">
      <c r="A11" s="286">
        <v>2</v>
      </c>
      <c r="B11" s="395" t="str">
        <f>IF($D11="","",VLOOKUP($D11,'1D ELO (3)'!$A$7:$P$39,14))</f>
        <v/>
      </c>
      <c r="C11" s="395" t="str">
        <f>IF($D11="","",VLOOKUP($D11,'1D ELO (3)'!$A$7:$P$39,15))</f>
        <v/>
      </c>
      <c r="D11" s="164"/>
      <c r="E11" s="503" t="str">
        <f>UPPER(IF($D11="","",VLOOKUP($D11,'1D ELO (3)'!$A$7:$P$39,5)))</f>
        <v/>
      </c>
      <c r="F11" s="492" t="str">
        <f>UPPER(IF($D11="","",VLOOKUP($D11,'1D ELO (3)'!$A$7:$P$39,2)))</f>
        <v/>
      </c>
      <c r="G11" s="492" t="str">
        <f>IF($D11="","",VLOOKUP($D11,'1D ELO (3)'!$A$7:$P$39,3))</f>
        <v/>
      </c>
      <c r="H11" s="504"/>
      <c r="I11" s="492" t="str">
        <f>IF($D11="","",VLOOKUP($D11,'1D ELO (3)'!$A$7:$P$39,4))</f>
        <v/>
      </c>
      <c r="J11" s="322"/>
      <c r="K11" s="168"/>
      <c r="L11" s="323"/>
      <c r="M11" s="206"/>
      <c r="N11" s="319"/>
      <c r="O11" s="168"/>
      <c r="P11" s="170"/>
      <c r="Q11" s="168"/>
      <c r="R11" s="171"/>
      <c r="S11" s="174"/>
      <c r="U11" s="183" t="str">
        <f>Birók!P25</f>
        <v xml:space="preserve">D Gerzsei </v>
      </c>
    </row>
    <row r="12" spans="1:21" s="38" customFormat="1" ht="9.6" customHeight="1" x14ac:dyDescent="0.25">
      <c r="A12" s="286"/>
      <c r="B12" s="315"/>
      <c r="C12" s="315"/>
      <c r="D12" s="315"/>
      <c r="E12" s="503" t="str">
        <f>UPPER(IF($D11="","",VLOOKUP($D11,'1D ELO (3)'!$A$7:$P$33,11)))</f>
        <v/>
      </c>
      <c r="F12" s="492" t="str">
        <f>UPPER(IF($D11="","",VLOOKUP($D11,'1D ELO (3)'!$A$7:$P$33,8)))</f>
        <v/>
      </c>
      <c r="G12" s="492" t="str">
        <f>IF($D11="","",VLOOKUP($D11,'1D ELO (3)'!$A$7:$P$33,9))</f>
        <v/>
      </c>
      <c r="H12" s="504"/>
      <c r="I12" s="492" t="str">
        <f>IF($D11="","",VLOOKUP($D11,'1D ELO (3)'!$A$7:$P$33,10))</f>
        <v/>
      </c>
      <c r="J12" s="316"/>
      <c r="K12" s="168"/>
      <c r="L12" s="323"/>
      <c r="M12" s="290"/>
      <c r="N12" s="324"/>
      <c r="O12" s="168"/>
      <c r="P12" s="170"/>
      <c r="Q12" s="168"/>
      <c r="R12" s="171"/>
      <c r="S12" s="174"/>
      <c r="U12" s="183" t="str">
        <f>Birók!P26</f>
        <v>G Rosta</v>
      </c>
    </row>
    <row r="13" spans="1:21" s="38" customFormat="1" ht="9.6" customHeight="1" x14ac:dyDescent="0.25">
      <c r="A13" s="286"/>
      <c r="B13" s="177"/>
      <c r="C13" s="177"/>
      <c r="D13" s="187"/>
      <c r="E13" s="511"/>
      <c r="F13" s="506"/>
      <c r="G13" s="506"/>
      <c r="H13" s="507"/>
      <c r="I13" s="506"/>
      <c r="J13" s="325"/>
      <c r="K13" s="168"/>
      <c r="L13" s="317"/>
      <c r="M13" s="318" t="str">
        <f>UPPER(IF(OR(L14="a",L14="as"),K9,IF(OR(L14="b",L14="bs"),K17,)))</f>
        <v/>
      </c>
      <c r="N13" s="170"/>
      <c r="O13" s="168"/>
      <c r="P13" s="170"/>
      <c r="Q13" s="168"/>
      <c r="R13" s="171"/>
      <c r="S13" s="174"/>
      <c r="U13" s="183" t="str">
        <f>Birók!P27</f>
        <v>A Korpácsi</v>
      </c>
    </row>
    <row r="14" spans="1:21" s="38" customFormat="1" ht="9.6" customHeight="1" x14ac:dyDescent="0.25">
      <c r="A14" s="286"/>
      <c r="B14" s="177"/>
      <c r="C14" s="177"/>
      <c r="D14" s="187"/>
      <c r="E14" s="511"/>
      <c r="F14" s="506"/>
      <c r="G14" s="506"/>
      <c r="H14" s="507"/>
      <c r="I14" s="506"/>
      <c r="J14" s="325"/>
      <c r="K14" s="180" t="s">
        <v>0</v>
      </c>
      <c r="L14" s="189"/>
      <c r="M14" s="320" t="str">
        <f>UPPER(IF(OR(L14="a",L14="as"),K10,IF(OR(L14="b",L14="bs"),K18,)))</f>
        <v/>
      </c>
      <c r="N14" s="321"/>
      <c r="O14" s="168"/>
      <c r="P14" s="170"/>
      <c r="Q14" s="168"/>
      <c r="R14" s="171"/>
      <c r="S14" s="174"/>
      <c r="U14" s="183" t="str">
        <f>Birók!P28</f>
        <v xml:space="preserve">L Gáspár </v>
      </c>
    </row>
    <row r="15" spans="1:21" s="38" customFormat="1" ht="9.6" customHeight="1" x14ac:dyDescent="0.25">
      <c r="A15" s="326">
        <v>3</v>
      </c>
      <c r="B15" s="395" t="str">
        <f>IF($D15="","",VLOOKUP($D15,'1D ELO (3)'!$A$7:$P$39,14))</f>
        <v/>
      </c>
      <c r="C15" s="395" t="str">
        <f>IF($D15="","",VLOOKUP($D15,'1D ELO (3)'!$A$7:$P$39,15))</f>
        <v/>
      </c>
      <c r="D15" s="164"/>
      <c r="E15" s="503" t="str">
        <f>UPPER(IF($D15="","",VLOOKUP($D15,'1D ELO (3)'!$A$7:$P$39,5)))</f>
        <v/>
      </c>
      <c r="F15" s="492" t="str">
        <f>UPPER(IF($D15="","",VLOOKUP($D15,'1D ELO (3)'!$A$7:$P$39,2)))</f>
        <v/>
      </c>
      <c r="G15" s="492" t="str">
        <f>IF($D15="","",VLOOKUP($D15,'1D ELO (3)'!$A$7:$P$39,3))</f>
        <v/>
      </c>
      <c r="H15" s="504"/>
      <c r="I15" s="492" t="str">
        <f>IF($D15="","",VLOOKUP($D15,'1D ELO (3)'!$A$7:$P$39,4))</f>
        <v/>
      </c>
      <c r="J15" s="314"/>
      <c r="K15" s="168"/>
      <c r="L15" s="323"/>
      <c r="M15" s="168"/>
      <c r="N15" s="323"/>
      <c r="O15" s="206"/>
      <c r="P15" s="170"/>
      <c r="Q15" s="168"/>
      <c r="R15" s="171"/>
      <c r="S15" s="174"/>
      <c r="U15" s="183" t="str">
        <f>Birók!P29</f>
        <v xml:space="preserve"> </v>
      </c>
    </row>
    <row r="16" spans="1:21" s="38" customFormat="1" ht="9.6" customHeight="1" thickBot="1" x14ac:dyDescent="0.3">
      <c r="A16" s="286"/>
      <c r="B16" s="315"/>
      <c r="C16" s="315"/>
      <c r="D16" s="315"/>
      <c r="E16" s="503" t="str">
        <f>UPPER(IF($D15="","",VLOOKUP($D15,'1D ELO (3)'!$A$7:$P$33,11)))</f>
        <v/>
      </c>
      <c r="F16" s="492" t="str">
        <f>UPPER(IF($D15="","",VLOOKUP($D15,'1D ELO (3)'!$A$7:$P$33,8)))</f>
        <v/>
      </c>
      <c r="G16" s="492" t="str">
        <f>IF($D15="","",VLOOKUP($D15,'1D ELO (3)'!$A$7:$P$33,9))</f>
        <v/>
      </c>
      <c r="H16" s="504"/>
      <c r="I16" s="492" t="str">
        <f>IF($D15="","",VLOOKUP($D15,'1D ELO (3)'!$A$7:$P$33,10))</f>
        <v/>
      </c>
      <c r="J16" s="316"/>
      <c r="K16" s="161" t="str">
        <f>IF(J16="a",F15,IF(J16="b",F17,""))</f>
        <v/>
      </c>
      <c r="L16" s="323"/>
      <c r="M16" s="168"/>
      <c r="N16" s="323"/>
      <c r="O16" s="168"/>
      <c r="P16" s="170"/>
      <c r="Q16" s="168"/>
      <c r="R16" s="171"/>
      <c r="S16" s="174"/>
      <c r="U16" s="198" t="str">
        <f>Birók!P30</f>
        <v>Egyik sem</v>
      </c>
    </row>
    <row r="17" spans="1:19" s="38" customFormat="1" ht="9.6" customHeight="1" x14ac:dyDescent="0.25">
      <c r="A17" s="286"/>
      <c r="B17" s="177"/>
      <c r="C17" s="177"/>
      <c r="D17" s="187"/>
      <c r="E17" s="511"/>
      <c r="F17" s="506"/>
      <c r="G17" s="506"/>
      <c r="H17" s="507"/>
      <c r="I17" s="506"/>
      <c r="J17" s="317"/>
      <c r="K17" s="318" t="str">
        <f>UPPER(IF(OR(J18="a",J18="as"),F15,IF(OR(J18="b",J18="bs"),F19,)))</f>
        <v/>
      </c>
      <c r="L17" s="327"/>
      <c r="M17" s="168"/>
      <c r="N17" s="323"/>
      <c r="O17" s="168"/>
      <c r="P17" s="170"/>
      <c r="Q17" s="168"/>
      <c r="R17" s="171"/>
      <c r="S17" s="174"/>
    </row>
    <row r="18" spans="1:19" s="38" customFormat="1" ht="9.6" customHeight="1" x14ac:dyDescent="0.25">
      <c r="A18" s="286"/>
      <c r="B18" s="177"/>
      <c r="C18" s="177"/>
      <c r="D18" s="187"/>
      <c r="E18" s="511"/>
      <c r="F18" s="506"/>
      <c r="G18" s="506"/>
      <c r="H18" s="507"/>
      <c r="I18" s="495" t="s">
        <v>0</v>
      </c>
      <c r="J18" s="189"/>
      <c r="K18" s="320" t="str">
        <f>UPPER(IF(OR(J18="a",J18="as"),F16,IF(OR(J18="b",J18="bs"),F20,)))</f>
        <v/>
      </c>
      <c r="L18" s="316"/>
      <c r="M18" s="168"/>
      <c r="N18" s="323"/>
      <c r="O18" s="168"/>
      <c r="P18" s="170"/>
      <c r="Q18" s="168"/>
      <c r="R18" s="171"/>
      <c r="S18" s="174"/>
    </row>
    <row r="19" spans="1:19" s="38" customFormat="1" ht="9.6" customHeight="1" x14ac:dyDescent="0.25">
      <c r="A19" s="286">
        <v>4</v>
      </c>
      <c r="B19" s="395" t="str">
        <f>IF($D19="","",VLOOKUP($D19,'1D ELO (3)'!$A$7:$P$39,14))</f>
        <v/>
      </c>
      <c r="C19" s="395" t="str">
        <f>IF($D19="","",VLOOKUP($D19,'1D ELO (3)'!$A$7:$P$39,15))</f>
        <v/>
      </c>
      <c r="D19" s="164"/>
      <c r="E19" s="503" t="str">
        <f>UPPER(IF($D19="","",VLOOKUP($D19,'1D ELO (3)'!$A$7:$P$39,5)))</f>
        <v/>
      </c>
      <c r="F19" s="492" t="str">
        <f>UPPER(IF($D19="","",VLOOKUP($D19,'1D ELO (3)'!$A$7:$P$39,2)))</f>
        <v/>
      </c>
      <c r="G19" s="492" t="str">
        <f>IF($D19="","",VLOOKUP($D19,'1D ELO (3)'!$A$7:$P$39,3))</f>
        <v/>
      </c>
      <c r="H19" s="504"/>
      <c r="I19" s="492" t="str">
        <f>IF($D19="","",VLOOKUP($D19,'1D ELO (3)'!$A$7:$P$39,4))</f>
        <v/>
      </c>
      <c r="J19" s="322"/>
      <c r="K19" s="168"/>
      <c r="L19" s="170"/>
      <c r="M19" s="206"/>
      <c r="N19" s="327"/>
      <c r="O19" s="168"/>
      <c r="P19" s="170"/>
      <c r="Q19" s="168"/>
      <c r="R19" s="171"/>
      <c r="S19" s="174"/>
    </row>
    <row r="20" spans="1:19" s="38" customFormat="1" ht="9.6" customHeight="1" x14ac:dyDescent="0.25">
      <c r="A20" s="286"/>
      <c r="B20" s="315"/>
      <c r="C20" s="315"/>
      <c r="D20" s="315"/>
      <c r="E20" s="503" t="str">
        <f>UPPER(IF($D19="","",VLOOKUP($D19,'1D ELO (3)'!$A$7:$P$33,11)))</f>
        <v/>
      </c>
      <c r="F20" s="492" t="str">
        <f>UPPER(IF($D19="","",VLOOKUP($D19,'1D ELO (3)'!$A$7:$P$33,8)))</f>
        <v/>
      </c>
      <c r="G20" s="492" t="str">
        <f>IF($D19="","",VLOOKUP($D19,'1D ELO (3)'!$A$7:$P$33,9))</f>
        <v/>
      </c>
      <c r="H20" s="504"/>
      <c r="I20" s="492" t="str">
        <f>IF($D19="","",VLOOKUP($D19,'1D ELO (3)'!$A$7:$P$33,10))</f>
        <v/>
      </c>
      <c r="J20" s="316"/>
      <c r="K20" s="168"/>
      <c r="L20" s="170"/>
      <c r="M20" s="290"/>
      <c r="N20" s="328"/>
      <c r="O20" s="168"/>
      <c r="P20" s="170"/>
      <c r="Q20" s="168"/>
      <c r="R20" s="171"/>
      <c r="S20" s="174"/>
    </row>
    <row r="21" spans="1:19" s="38" customFormat="1" ht="9.6" customHeight="1" x14ac:dyDescent="0.25">
      <c r="A21" s="286"/>
      <c r="B21" s="177"/>
      <c r="C21" s="177"/>
      <c r="D21" s="177"/>
      <c r="E21" s="510"/>
      <c r="F21" s="506"/>
      <c r="G21" s="506"/>
      <c r="H21" s="507"/>
      <c r="I21" s="506"/>
      <c r="J21" s="325"/>
      <c r="K21" s="168"/>
      <c r="L21" s="170"/>
      <c r="M21" s="168"/>
      <c r="N21" s="317"/>
      <c r="O21" s="318" t="str">
        <f>UPPER(IF(OR(N22="a",N22="as"),M13,IF(OR(N22="b",N22="bs"),M29,)))</f>
        <v/>
      </c>
      <c r="P21" s="170"/>
      <c r="Q21" s="168"/>
      <c r="R21" s="171"/>
      <c r="S21" s="174"/>
    </row>
    <row r="22" spans="1:19" s="38" customFormat="1" ht="9.6" customHeight="1" x14ac:dyDescent="0.25">
      <c r="A22" s="286"/>
      <c r="B22" s="177"/>
      <c r="C22" s="177"/>
      <c r="D22" s="177"/>
      <c r="E22" s="510"/>
      <c r="F22" s="506"/>
      <c r="G22" s="506"/>
      <c r="H22" s="507"/>
      <c r="I22" s="506"/>
      <c r="J22" s="325"/>
      <c r="K22" s="168"/>
      <c r="L22" s="170"/>
      <c r="M22" s="180" t="s">
        <v>0</v>
      </c>
      <c r="N22" s="189"/>
      <c r="O22" s="320" t="str">
        <f>UPPER(IF(OR(N22="a",N22="as"),M14,IF(OR(N22="b",N22="bs"),M30,)))</f>
        <v/>
      </c>
      <c r="P22" s="321"/>
      <c r="Q22" s="168"/>
      <c r="R22" s="171"/>
      <c r="S22" s="174"/>
    </row>
    <row r="23" spans="1:19" s="38" customFormat="1" ht="9.6" customHeight="1" x14ac:dyDescent="0.25">
      <c r="A23" s="286">
        <v>5</v>
      </c>
      <c r="B23" s="395" t="str">
        <f>IF($D23="","",VLOOKUP($D23,'1D ELO (3)'!$A$7:$P$39,14))</f>
        <v/>
      </c>
      <c r="C23" s="395" t="str">
        <f>IF($D23="","",VLOOKUP($D23,'1D ELO (3)'!$A$7:$P$39,15))</f>
        <v/>
      </c>
      <c r="D23" s="164"/>
      <c r="E23" s="503" t="str">
        <f>UPPER(IF($D23="","",VLOOKUP($D23,'1D ELO (3)'!$A$7:$P$39,5)))</f>
        <v/>
      </c>
      <c r="F23" s="492" t="str">
        <f>UPPER(IF($D23="","",VLOOKUP($D23,'1D ELO (3)'!$A$7:$P$39,2)))</f>
        <v/>
      </c>
      <c r="G23" s="492" t="str">
        <f>IF($D23="","",VLOOKUP($D23,'1D ELO (3)'!$A$7:$P$39,3))</f>
        <v/>
      </c>
      <c r="H23" s="504"/>
      <c r="I23" s="492" t="str">
        <f>IF($D23="","",VLOOKUP($D23,'1D ELO (3)'!$A$7:$P$39,4))</f>
        <v/>
      </c>
      <c r="J23" s="314"/>
      <c r="K23" s="168"/>
      <c r="L23" s="170"/>
      <c r="M23" s="168"/>
      <c r="N23" s="323"/>
      <c r="O23" s="168"/>
      <c r="P23" s="323"/>
      <c r="Q23" s="168"/>
      <c r="R23" s="171"/>
      <c r="S23" s="174"/>
    </row>
    <row r="24" spans="1:19" s="38" customFormat="1" ht="9.6" customHeight="1" x14ac:dyDescent="0.25">
      <c r="A24" s="286"/>
      <c r="B24" s="315"/>
      <c r="C24" s="315"/>
      <c r="D24" s="315"/>
      <c r="E24" s="503" t="str">
        <f>UPPER(IF($D23="","",VLOOKUP($D23,'1D ELO (3)'!$A$7:$P$33,11)))</f>
        <v/>
      </c>
      <c r="F24" s="492" t="str">
        <f>UPPER(IF($D23="","",VLOOKUP($D23,'1D ELO (3)'!$A$7:$P$33,8)))</f>
        <v/>
      </c>
      <c r="G24" s="492" t="str">
        <f>IF($D23="","",VLOOKUP($D23,'1D ELO (3)'!$A$7:$P$33,9))</f>
        <v/>
      </c>
      <c r="H24" s="504"/>
      <c r="I24" s="492" t="str">
        <f>IF($D23="","",VLOOKUP($D23,'1D ELO (3)'!$A$7:$P$33,10))</f>
        <v/>
      </c>
      <c r="J24" s="316"/>
      <c r="K24" s="161" t="str">
        <f>IF(J24="a",F23,IF(J24="b",F25,""))</f>
        <v/>
      </c>
      <c r="L24" s="170"/>
      <c r="M24" s="168"/>
      <c r="N24" s="323"/>
      <c r="O24" s="168"/>
      <c r="P24" s="323"/>
      <c r="Q24" s="168"/>
      <c r="R24" s="171"/>
      <c r="S24" s="174"/>
    </row>
    <row r="25" spans="1:19" s="38" customFormat="1" ht="9.6" customHeight="1" x14ac:dyDescent="0.25">
      <c r="A25" s="286"/>
      <c r="B25" s="177"/>
      <c r="C25" s="177"/>
      <c r="D25" s="177"/>
      <c r="E25" s="510"/>
      <c r="F25" s="506"/>
      <c r="G25" s="506"/>
      <c r="H25" s="507"/>
      <c r="I25" s="506"/>
      <c r="J25" s="317"/>
      <c r="K25" s="318" t="str">
        <f>UPPER(IF(OR(J26="a",J26="as"),F23,IF(OR(J26="b",J26="bs"),F27,)))</f>
        <v/>
      </c>
      <c r="L25" s="319"/>
      <c r="M25" s="168"/>
      <c r="N25" s="323"/>
      <c r="O25" s="168"/>
      <c r="P25" s="323"/>
      <c r="Q25" s="168"/>
      <c r="R25" s="171"/>
      <c r="S25" s="174"/>
    </row>
    <row r="26" spans="1:19" s="38" customFormat="1" ht="9.6" customHeight="1" x14ac:dyDescent="0.25">
      <c r="A26" s="286"/>
      <c r="B26" s="177"/>
      <c r="C26" s="177"/>
      <c r="D26" s="177"/>
      <c r="E26" s="510"/>
      <c r="F26" s="506"/>
      <c r="G26" s="506"/>
      <c r="H26" s="507"/>
      <c r="I26" s="495" t="s">
        <v>0</v>
      </c>
      <c r="J26" s="189"/>
      <c r="K26" s="320" t="str">
        <f>UPPER(IF(OR(J26="a",J26="as"),F24,IF(OR(J26="b",J26="bs"),F28,)))</f>
        <v/>
      </c>
      <c r="L26" s="321"/>
      <c r="M26" s="168"/>
      <c r="N26" s="323"/>
      <c r="O26" s="168"/>
      <c r="P26" s="323"/>
      <c r="Q26" s="168"/>
      <c r="R26" s="171"/>
      <c r="S26" s="174"/>
    </row>
    <row r="27" spans="1:19" s="38" customFormat="1" ht="9.6" customHeight="1" x14ac:dyDescent="0.25">
      <c r="A27" s="286">
        <v>6</v>
      </c>
      <c r="B27" s="395" t="str">
        <f>IF($D27="","",VLOOKUP($D27,'1D ELO (3)'!$A$7:$P$39,14))</f>
        <v/>
      </c>
      <c r="C27" s="395" t="str">
        <f>IF($D27="","",VLOOKUP($D27,'1D ELO (3)'!$A$7:$P$39,15))</f>
        <v/>
      </c>
      <c r="D27" s="164"/>
      <c r="E27" s="503" t="str">
        <f>UPPER(IF($D27="","",VLOOKUP($D27,'1D ELO (3)'!$A$7:$P$39,5)))</f>
        <v/>
      </c>
      <c r="F27" s="492" t="str">
        <f>UPPER(IF($D27="","",VLOOKUP($D27,'1D ELO (3)'!$A$7:$P$39,2)))</f>
        <v/>
      </c>
      <c r="G27" s="492" t="str">
        <f>IF($D27="","",VLOOKUP($D27,'1D ELO (3)'!$A$7:$P$39,3))</f>
        <v/>
      </c>
      <c r="H27" s="504"/>
      <c r="I27" s="492" t="str">
        <f>IF($D27="","",VLOOKUP($D27,'1D ELO (3)'!$A$7:$P$39,4))</f>
        <v/>
      </c>
      <c r="J27" s="322"/>
      <c r="K27" s="168"/>
      <c r="L27" s="323"/>
      <c r="M27" s="206"/>
      <c r="N27" s="327"/>
      <c r="O27" s="168"/>
      <c r="P27" s="323"/>
      <c r="Q27" s="168"/>
      <c r="R27" s="171"/>
      <c r="S27" s="174"/>
    </row>
    <row r="28" spans="1:19" s="38" customFormat="1" ht="9.6" customHeight="1" x14ac:dyDescent="0.25">
      <c r="A28" s="286"/>
      <c r="B28" s="315"/>
      <c r="C28" s="315"/>
      <c r="D28" s="315"/>
      <c r="E28" s="503" t="str">
        <f>UPPER(IF($D27="","",VLOOKUP($D27,'1D ELO (3)'!$A$7:$P$33,11)))</f>
        <v/>
      </c>
      <c r="F28" s="492" t="str">
        <f>UPPER(IF($D27="","",VLOOKUP($D27,'1D ELO (3)'!$A$7:$P$33,8)))</f>
        <v/>
      </c>
      <c r="G28" s="492" t="str">
        <f>IF($D27="","",VLOOKUP($D27,'1D ELO (3)'!$A$7:$P$33,9))</f>
        <v/>
      </c>
      <c r="H28" s="504"/>
      <c r="I28" s="492" t="str">
        <f>IF($D27="","",VLOOKUP($D27,'1D ELO (3)'!$A$7:$P$33,10))</f>
        <v/>
      </c>
      <c r="J28" s="316"/>
      <c r="K28" s="168"/>
      <c r="L28" s="323"/>
      <c r="M28" s="290"/>
      <c r="N28" s="328"/>
      <c r="O28" s="168"/>
      <c r="P28" s="323"/>
      <c r="Q28" s="168"/>
      <c r="R28" s="171"/>
      <c r="S28" s="174"/>
    </row>
    <row r="29" spans="1:19" s="38" customFormat="1" ht="9.6" customHeight="1" x14ac:dyDescent="0.25">
      <c r="A29" s="286"/>
      <c r="B29" s="177"/>
      <c r="C29" s="177"/>
      <c r="D29" s="187"/>
      <c r="E29" s="511"/>
      <c r="F29" s="506"/>
      <c r="G29" s="506"/>
      <c r="H29" s="507"/>
      <c r="I29" s="506"/>
      <c r="J29" s="325"/>
      <c r="K29" s="168"/>
      <c r="L29" s="317"/>
      <c r="M29" s="318" t="str">
        <f>UPPER(IF(OR(L30="a",L30="as"),K25,IF(OR(L30="b",L30="bs"),K33,)))</f>
        <v/>
      </c>
      <c r="N29" s="323"/>
      <c r="O29" s="168"/>
      <c r="P29" s="323"/>
      <c r="Q29" s="168"/>
      <c r="R29" s="171"/>
      <c r="S29" s="174"/>
    </row>
    <row r="30" spans="1:19" s="38" customFormat="1" ht="9.6" customHeight="1" x14ac:dyDescent="0.25">
      <c r="A30" s="286"/>
      <c r="B30" s="177"/>
      <c r="C30" s="177"/>
      <c r="D30" s="187"/>
      <c r="E30" s="511"/>
      <c r="F30" s="506"/>
      <c r="G30" s="506"/>
      <c r="H30" s="507"/>
      <c r="I30" s="506"/>
      <c r="J30" s="325"/>
      <c r="K30" s="180" t="s">
        <v>0</v>
      </c>
      <c r="L30" s="189"/>
      <c r="M30" s="320" t="str">
        <f>UPPER(IF(OR(L30="a",L30="as"),K26,IF(OR(L30="b",L30="bs"),K34,)))</f>
        <v/>
      </c>
      <c r="N30" s="316"/>
      <c r="O30" s="168"/>
      <c r="P30" s="323"/>
      <c r="Q30" s="168"/>
      <c r="R30" s="171"/>
      <c r="S30" s="174"/>
    </row>
    <row r="31" spans="1:19" s="38" customFormat="1" ht="9.6" customHeight="1" x14ac:dyDescent="0.25">
      <c r="A31" s="326">
        <v>7</v>
      </c>
      <c r="B31" s="395" t="str">
        <f>IF($D31="","",VLOOKUP($D31,'1D ELO (3)'!$A$7:$P$39,14))</f>
        <v/>
      </c>
      <c r="C31" s="395" t="str">
        <f>IF($D31="","",VLOOKUP($D31,'1D ELO (3)'!$A$7:$P$39,15))</f>
        <v/>
      </c>
      <c r="D31" s="164"/>
      <c r="E31" s="503" t="str">
        <f>UPPER(IF($D31="","",VLOOKUP($D31,'1D ELO (3)'!$A$7:$P$39,5)))</f>
        <v/>
      </c>
      <c r="F31" s="492" t="str">
        <f>UPPER(IF($D31="","",VLOOKUP($D31,'1D ELO (3)'!$A$7:$P$39,2)))</f>
        <v/>
      </c>
      <c r="G31" s="492" t="str">
        <f>IF($D31="","",VLOOKUP($D31,'1D ELO (3)'!$A$7:$P$39,3))</f>
        <v/>
      </c>
      <c r="H31" s="504"/>
      <c r="I31" s="492" t="str">
        <f>IF($D31="","",VLOOKUP($D31,'1D ELO (3)'!$A$7:$P$39,4))</f>
        <v/>
      </c>
      <c r="J31" s="314"/>
      <c r="K31" s="168"/>
      <c r="L31" s="323"/>
      <c r="M31" s="168"/>
      <c r="N31" s="170"/>
      <c r="O31" s="206"/>
      <c r="P31" s="323"/>
      <c r="Q31" s="168"/>
      <c r="R31" s="171"/>
      <c r="S31" s="174"/>
    </row>
    <row r="32" spans="1:19" s="38" customFormat="1" ht="9.6" customHeight="1" x14ac:dyDescent="0.25">
      <c r="A32" s="286"/>
      <c r="B32" s="315"/>
      <c r="C32" s="315"/>
      <c r="D32" s="315"/>
      <c r="E32" s="503" t="str">
        <f>UPPER(IF($D31="","",VLOOKUP($D31,'1D ELO (3)'!$A$7:$P$33,11)))</f>
        <v/>
      </c>
      <c r="F32" s="492" t="str">
        <f>UPPER(IF($D31="","",VLOOKUP($D31,'1D ELO (3)'!$A$7:$P$33,8)))</f>
        <v/>
      </c>
      <c r="G32" s="492" t="str">
        <f>IF($D31="","",VLOOKUP($D31,'1D ELO (3)'!$A$7:$P$33,9))</f>
        <v/>
      </c>
      <c r="H32" s="504"/>
      <c r="I32" s="492" t="str">
        <f>IF($D31="","",VLOOKUP($D31,'1D ELO (3)'!$A$7:$P$33,10))</f>
        <v/>
      </c>
      <c r="J32" s="316"/>
      <c r="K32" s="161" t="str">
        <f>IF(J32="a",F31,IF(J32="b",F33,""))</f>
        <v/>
      </c>
      <c r="L32" s="323"/>
      <c r="M32" s="168"/>
      <c r="N32" s="170"/>
      <c r="O32" s="168"/>
      <c r="P32" s="323"/>
      <c r="Q32" s="168"/>
      <c r="R32" s="171"/>
      <c r="S32" s="174"/>
    </row>
    <row r="33" spans="1:19" s="38" customFormat="1" ht="9.6" customHeight="1" x14ac:dyDescent="0.25">
      <c r="A33" s="286"/>
      <c r="B33" s="177"/>
      <c r="C33" s="177"/>
      <c r="D33" s="187"/>
      <c r="E33" s="511"/>
      <c r="F33" s="506"/>
      <c r="G33" s="506"/>
      <c r="H33" s="507"/>
      <c r="I33" s="506"/>
      <c r="J33" s="317"/>
      <c r="K33" s="318" t="str">
        <f>UPPER(IF(OR(J34="a",J34="as"),F31,IF(OR(J34="b",J34="bs"),F35,)))</f>
        <v/>
      </c>
      <c r="L33" s="327"/>
      <c r="M33" s="168"/>
      <c r="N33" s="170"/>
      <c r="O33" s="168"/>
      <c r="P33" s="323"/>
      <c r="Q33" s="168"/>
      <c r="R33" s="171"/>
      <c r="S33" s="174"/>
    </row>
    <row r="34" spans="1:19" s="38" customFormat="1" ht="9.6" customHeight="1" x14ac:dyDescent="0.25">
      <c r="A34" s="286"/>
      <c r="B34" s="177"/>
      <c r="C34" s="177"/>
      <c r="D34" s="187"/>
      <c r="E34" s="511"/>
      <c r="F34" s="506"/>
      <c r="G34" s="506"/>
      <c r="H34" s="507"/>
      <c r="I34" s="495" t="s">
        <v>0</v>
      </c>
      <c r="J34" s="189"/>
      <c r="K34" s="320" t="str">
        <f>UPPER(IF(OR(J34="a",J34="as"),F32,IF(OR(J34="b",J34="bs"),F36,)))</f>
        <v/>
      </c>
      <c r="L34" s="316"/>
      <c r="M34" s="168"/>
      <c r="N34" s="170"/>
      <c r="O34" s="168"/>
      <c r="P34" s="323"/>
      <c r="Q34" s="168"/>
      <c r="R34" s="171"/>
      <c r="S34" s="174"/>
    </row>
    <row r="35" spans="1:19" s="38" customFormat="1" ht="9.6" customHeight="1" x14ac:dyDescent="0.25">
      <c r="A35" s="312">
        <v>8</v>
      </c>
      <c r="B35" s="395" t="str">
        <f>IF($D35="","",VLOOKUP($D35,'1D ELO (3)'!$A$7:$P$39,14))</f>
        <v/>
      </c>
      <c r="C35" s="395" t="str">
        <f>IF($D35="","",VLOOKUP($D35,'1D ELO (3)'!$A$7:$P$39,15))</f>
        <v/>
      </c>
      <c r="D35" s="164"/>
      <c r="E35" s="694" t="str">
        <f>UPPER(IF($D35="","",VLOOKUP($D35,'1D ELO (3)'!$A$7:$P$39,5)))</f>
        <v/>
      </c>
      <c r="F35" s="695" t="str">
        <f>UPPER(IF($D35="","",VLOOKUP($D35,'1D ELO (3)'!$A$7:$P$39,2)))</f>
        <v/>
      </c>
      <c r="G35" s="695" t="str">
        <f>IF($D35="","",VLOOKUP($D35,'1D ELO (3)'!$A$7:$P$39,3))</f>
        <v/>
      </c>
      <c r="H35" s="696"/>
      <c r="I35" s="695" t="str">
        <f>IF($D35="","",VLOOKUP($D35,'1D ELO (3)'!$A$7:$P$39,4))</f>
        <v/>
      </c>
      <c r="J35" s="322"/>
      <c r="K35" s="168"/>
      <c r="L35" s="170"/>
      <c r="M35" s="206"/>
      <c r="N35" s="319"/>
      <c r="O35" s="168"/>
      <c r="P35" s="323"/>
      <c r="Q35" s="168"/>
      <c r="R35" s="171"/>
      <c r="S35" s="174"/>
    </row>
    <row r="36" spans="1:19" s="38" customFormat="1" ht="9.6" customHeight="1" x14ac:dyDescent="0.25">
      <c r="A36" s="286"/>
      <c r="B36" s="315"/>
      <c r="C36" s="315"/>
      <c r="D36" s="315"/>
      <c r="E36" s="694" t="str">
        <f>UPPER(IF($D35="","",VLOOKUP($D35,'1D ELO (3)'!$A$7:$P$33,11)))</f>
        <v/>
      </c>
      <c r="F36" s="695" t="str">
        <f>UPPER(IF($D35="","",VLOOKUP($D35,'1D ELO (3)'!$A$7:$P$33,8)))</f>
        <v/>
      </c>
      <c r="G36" s="695" t="str">
        <f>IF($D35="","",VLOOKUP($D35,'1D ELO (3)'!$A$7:$P$33,9))</f>
        <v/>
      </c>
      <c r="H36" s="696"/>
      <c r="I36" s="695" t="str">
        <f>IF($D35="","",VLOOKUP($D35,'1D ELO (3)'!$A$7:$P$33,10))</f>
        <v/>
      </c>
      <c r="J36" s="316"/>
      <c r="K36" s="168"/>
      <c r="L36" s="170"/>
      <c r="M36" s="290"/>
      <c r="N36" s="324"/>
      <c r="O36" s="168"/>
      <c r="P36" s="323"/>
      <c r="Q36" s="168"/>
      <c r="R36" s="171"/>
      <c r="S36" s="174"/>
    </row>
    <row r="37" spans="1:19" s="38" customFormat="1" ht="9.6" customHeight="1" x14ac:dyDescent="0.25">
      <c r="A37" s="286"/>
      <c r="B37" s="177"/>
      <c r="C37" s="177"/>
      <c r="D37" s="187"/>
      <c r="E37" s="511"/>
      <c r="F37" s="506"/>
      <c r="G37" s="506"/>
      <c r="H37" s="507"/>
      <c r="I37" s="506"/>
      <c r="J37" s="325"/>
      <c r="K37" s="168"/>
      <c r="L37" s="170"/>
      <c r="M37" s="168"/>
      <c r="N37" s="170"/>
      <c r="O37" s="170"/>
      <c r="P37" s="317"/>
      <c r="Q37" s="318" t="str">
        <f>UPPER(IF(OR(P38="a",P38="as"),O21,IF(OR(P38="b",P38="bs"),O53,)))</f>
        <v/>
      </c>
      <c r="R37" s="329"/>
      <c r="S37" s="174"/>
    </row>
    <row r="38" spans="1:19" s="38" customFormat="1" ht="9.6" customHeight="1" x14ac:dyDescent="0.25">
      <c r="A38" s="286"/>
      <c r="B38" s="177"/>
      <c r="C38" s="177"/>
      <c r="D38" s="187"/>
      <c r="E38" s="511"/>
      <c r="F38" s="506"/>
      <c r="G38" s="506"/>
      <c r="H38" s="507"/>
      <c r="I38" s="506"/>
      <c r="J38" s="325"/>
      <c r="K38" s="168"/>
      <c r="L38" s="170"/>
      <c r="M38" s="168"/>
      <c r="N38" s="170"/>
      <c r="O38" s="180" t="s">
        <v>0</v>
      </c>
      <c r="P38" s="189"/>
      <c r="Q38" s="320" t="str">
        <f>UPPER(IF(OR(P38="a",P38="as"),O22,IF(OR(P38="b",P38="bs"),O54,)))</f>
        <v/>
      </c>
      <c r="R38" s="330"/>
      <c r="S38" s="174"/>
    </row>
    <row r="39" spans="1:19" s="38" customFormat="1" ht="9.6" customHeight="1" x14ac:dyDescent="0.25">
      <c r="A39" s="312">
        <v>9</v>
      </c>
      <c r="B39" s="395" t="str">
        <f>IF($D39="","",VLOOKUP($D39,'1D ELO (3)'!$A$7:$P$39,14))</f>
        <v/>
      </c>
      <c r="C39" s="395" t="str">
        <f>IF($D39="","",VLOOKUP($D39,'1D ELO (3)'!$A$7:$P$39,15))</f>
        <v/>
      </c>
      <c r="D39" s="164"/>
      <c r="E39" s="508" t="str">
        <f>UPPER(IF($D39="","",VLOOKUP($D39,'1D ELO (3)'!$A$7:$P$39,5)))</f>
        <v/>
      </c>
      <c r="F39" s="695" t="str">
        <f>UPPER(IF($D39="","",VLOOKUP($D39,'1D ELO (3)'!$A$7:$P$39,2)))</f>
        <v/>
      </c>
      <c r="G39" s="695" t="str">
        <f>IF($D39="","",VLOOKUP($D39,'1D ELO (3)'!$A$7:$P$39,3))</f>
        <v/>
      </c>
      <c r="H39" s="696"/>
      <c r="I39" s="695" t="str">
        <f>IF($D39="","",VLOOKUP($D39,'1D ELO (3)'!$A$7:$P$39,4))</f>
        <v/>
      </c>
      <c r="J39" s="314"/>
      <c r="K39" s="168"/>
      <c r="L39" s="170"/>
      <c r="M39" s="168"/>
      <c r="N39" s="170"/>
      <c r="O39" s="168"/>
      <c r="P39" s="323"/>
      <c r="Q39" s="206"/>
      <c r="R39" s="171"/>
      <c r="S39" s="174"/>
    </row>
    <row r="40" spans="1:19" s="38" customFormat="1" ht="9.6" customHeight="1" x14ac:dyDescent="0.25">
      <c r="A40" s="286"/>
      <c r="B40" s="315"/>
      <c r="C40" s="315"/>
      <c r="D40" s="315"/>
      <c r="E40" s="508" t="str">
        <f>UPPER(IF($D39="","",VLOOKUP($D39,'1D ELO (3)'!$A$7:$P$33,11)))</f>
        <v/>
      </c>
      <c r="F40" s="165" t="str">
        <f>UPPER(IF($D39="","",VLOOKUP($D39,'1D ELO (3)'!$A$7:$P$33,8)))</f>
        <v/>
      </c>
      <c r="G40" s="165" t="str">
        <f>IF($D39="","",VLOOKUP($D39,'1D ELO (3)'!$A$7:$P$33,9))</f>
        <v/>
      </c>
      <c r="H40" s="313"/>
      <c r="I40" s="165" t="str">
        <f>IF($D39="","",VLOOKUP($D39,'1D ELO (3)'!$A$7:$P$33,10))</f>
        <v/>
      </c>
      <c r="J40" s="316"/>
      <c r="K40" s="161" t="str">
        <f>IF(J40="a",F39,IF(J40="b",F41,""))</f>
        <v/>
      </c>
      <c r="L40" s="170"/>
      <c r="M40" s="168"/>
      <c r="N40" s="170"/>
      <c r="O40" s="168"/>
      <c r="P40" s="323"/>
      <c r="Q40" s="290"/>
      <c r="R40" s="331"/>
      <c r="S40" s="174"/>
    </row>
    <row r="41" spans="1:19" s="38" customFormat="1" ht="9.6" customHeight="1" x14ac:dyDescent="0.25">
      <c r="A41" s="286"/>
      <c r="B41" s="177"/>
      <c r="C41" s="177"/>
      <c r="D41" s="187"/>
      <c r="E41" s="511"/>
      <c r="F41" s="506"/>
      <c r="G41" s="506"/>
      <c r="H41" s="507"/>
      <c r="I41" s="506"/>
      <c r="J41" s="317"/>
      <c r="K41" s="318" t="str">
        <f>UPPER(IF(OR(J42="a",J42="as"),F39,IF(OR(J42="b",J42="bs"),F43,)))</f>
        <v/>
      </c>
      <c r="L41" s="319"/>
      <c r="M41" s="168"/>
      <c r="N41" s="170"/>
      <c r="O41" s="168"/>
      <c r="P41" s="323"/>
      <c r="Q41" s="168"/>
      <c r="R41" s="171"/>
      <c r="S41" s="174"/>
    </row>
    <row r="42" spans="1:19" s="38" customFormat="1" ht="9.6" customHeight="1" x14ac:dyDescent="0.25">
      <c r="A42" s="286"/>
      <c r="B42" s="177"/>
      <c r="C42" s="177"/>
      <c r="D42" s="187"/>
      <c r="E42" s="511"/>
      <c r="F42" s="506"/>
      <c r="G42" s="506"/>
      <c r="H42" s="507"/>
      <c r="I42" s="495" t="s">
        <v>0</v>
      </c>
      <c r="J42" s="189"/>
      <c r="K42" s="320" t="str">
        <f>UPPER(IF(OR(J42="a",J42="as"),F40,IF(OR(J42="b",J42="bs"),F44,)))</f>
        <v/>
      </c>
      <c r="L42" s="321"/>
      <c r="M42" s="168"/>
      <c r="N42" s="170"/>
      <c r="O42" s="168"/>
      <c r="P42" s="323"/>
      <c r="Q42" s="168"/>
      <c r="R42" s="171"/>
      <c r="S42" s="174"/>
    </row>
    <row r="43" spans="1:19" s="38" customFormat="1" ht="9.6" customHeight="1" x14ac:dyDescent="0.25">
      <c r="A43" s="286">
        <v>10</v>
      </c>
      <c r="B43" s="395" t="str">
        <f>IF($D43="","",VLOOKUP($D43,'1D ELO (3)'!$A$7:$P$39,13))</f>
        <v/>
      </c>
      <c r="C43" s="395" t="str">
        <f>IF($D43="","",VLOOKUP($D43,'1D ELO (3)'!$A$7:$P$39,15))</f>
        <v/>
      </c>
      <c r="D43" s="164"/>
      <c r="E43" s="503" t="str">
        <f>UPPER(IF($D43="","",VLOOKUP($D43,'1D ELO (3)'!$A$7:$P$39,5)))</f>
        <v/>
      </c>
      <c r="F43" s="492" t="str">
        <f>UPPER(IF($D43="","",VLOOKUP($D43,'1D ELO (3)'!$A$7:$P$39,2)))</f>
        <v/>
      </c>
      <c r="G43" s="492" t="str">
        <f>IF($D43="","",VLOOKUP($D43,'1D ELO (3)'!$A$7:$P$39,3))</f>
        <v/>
      </c>
      <c r="H43" s="504"/>
      <c r="I43" s="492" t="str">
        <f>IF($D43="","",VLOOKUP($D43,'1D ELO (3)'!$A$7:$P$39,4))</f>
        <v/>
      </c>
      <c r="J43" s="322"/>
      <c r="K43" s="168"/>
      <c r="L43" s="323"/>
      <c r="M43" s="206"/>
      <c r="N43" s="319"/>
      <c r="O43" s="168"/>
      <c r="P43" s="323"/>
      <c r="Q43" s="168"/>
      <c r="R43" s="171"/>
      <c r="S43" s="174"/>
    </row>
    <row r="44" spans="1:19" s="38" customFormat="1" ht="9.6" customHeight="1" x14ac:dyDescent="0.25">
      <c r="A44" s="286"/>
      <c r="B44" s="315"/>
      <c r="C44" s="315"/>
      <c r="D44" s="315"/>
      <c r="E44" s="503" t="str">
        <f>UPPER(IF($D43="","",VLOOKUP($D43,'1D ELO (3)'!$A$7:$P$33,11)))</f>
        <v/>
      </c>
      <c r="F44" s="492" t="str">
        <f>UPPER(IF($D43="","",VLOOKUP($D43,'1D ELO (3)'!$A$7:$P$33,8)))</f>
        <v/>
      </c>
      <c r="G44" s="492" t="str">
        <f>IF($D43="","",VLOOKUP($D43,'1D ELO (3)'!$A$7:$P$33,9))</f>
        <v/>
      </c>
      <c r="H44" s="504"/>
      <c r="I44" s="492" t="str">
        <f>IF($D43="","",VLOOKUP($D43,'1D ELO (3)'!$A$7:$P$33,10))</f>
        <v/>
      </c>
      <c r="J44" s="316"/>
      <c r="K44" s="168"/>
      <c r="L44" s="323"/>
      <c r="M44" s="290"/>
      <c r="N44" s="324"/>
      <c r="O44" s="168"/>
      <c r="P44" s="323"/>
      <c r="Q44" s="168"/>
      <c r="R44" s="171"/>
      <c r="S44" s="174"/>
    </row>
    <row r="45" spans="1:19" s="38" customFormat="1" ht="9.6" customHeight="1" x14ac:dyDescent="0.25">
      <c r="A45" s="286"/>
      <c r="B45" s="177"/>
      <c r="C45" s="177"/>
      <c r="D45" s="187"/>
      <c r="E45" s="511"/>
      <c r="F45" s="506"/>
      <c r="G45" s="506"/>
      <c r="H45" s="507"/>
      <c r="I45" s="506"/>
      <c r="J45" s="325"/>
      <c r="K45" s="168"/>
      <c r="L45" s="317"/>
      <c r="M45" s="318" t="str">
        <f>UPPER(IF(OR(L46="a",L46="as"),K41,IF(OR(L46="b",L46="bs"),K49,)))</f>
        <v/>
      </c>
      <c r="N45" s="170"/>
      <c r="O45" s="168"/>
      <c r="P45" s="323"/>
      <c r="Q45" s="168"/>
      <c r="R45" s="171"/>
      <c r="S45" s="174"/>
    </row>
    <row r="46" spans="1:19" s="38" customFormat="1" ht="9.6" customHeight="1" x14ac:dyDescent="0.25">
      <c r="A46" s="286"/>
      <c r="B46" s="177"/>
      <c r="C46" s="177"/>
      <c r="D46" s="187"/>
      <c r="E46" s="511"/>
      <c r="F46" s="506"/>
      <c r="G46" s="506"/>
      <c r="H46" s="507"/>
      <c r="I46" s="506"/>
      <c r="J46" s="325"/>
      <c r="K46" s="180" t="s">
        <v>0</v>
      </c>
      <c r="L46" s="189"/>
      <c r="M46" s="320" t="str">
        <f>UPPER(IF(OR(L46="a",L46="as"),K42,IF(OR(L46="b",L46="bs"),K50,)))</f>
        <v/>
      </c>
      <c r="N46" s="321"/>
      <c r="O46" s="168"/>
      <c r="P46" s="323"/>
      <c r="Q46" s="168"/>
      <c r="R46" s="171"/>
      <c r="S46" s="174"/>
    </row>
    <row r="47" spans="1:19" s="38" customFormat="1" ht="9.6" customHeight="1" x14ac:dyDescent="0.25">
      <c r="A47" s="326">
        <v>11</v>
      </c>
      <c r="B47" s="395" t="str">
        <f>IF($D47="","",VLOOKUP($D47,'1D ELO (3)'!$A$7:$P$39,14))</f>
        <v/>
      </c>
      <c r="C47" s="395" t="str">
        <f>IF($D47="","",VLOOKUP($D47,'1D ELO (3)'!$A$7:$P$39,15))</f>
        <v/>
      </c>
      <c r="D47" s="164"/>
      <c r="E47" s="503" t="str">
        <f>UPPER(IF($D47="","",VLOOKUP($D47,'1D ELO (3)'!$A$7:$P$39,5)))</f>
        <v/>
      </c>
      <c r="F47" s="492" t="str">
        <f>UPPER(IF($D47="","",VLOOKUP($D47,'1D ELO (3)'!$A$7:$P$39,2)))</f>
        <v/>
      </c>
      <c r="G47" s="492" t="str">
        <f>IF($D47="","",VLOOKUP($D47,'1D ELO (3)'!$A$7:$P$39,3))</f>
        <v/>
      </c>
      <c r="H47" s="504"/>
      <c r="I47" s="492" t="str">
        <f>IF($D47="","",VLOOKUP($D47,'1D ELO (3)'!$A$7:$P$39,4))</f>
        <v/>
      </c>
      <c r="J47" s="314"/>
      <c r="K47" s="168"/>
      <c r="L47" s="323"/>
      <c r="M47" s="168"/>
      <c r="N47" s="323"/>
      <c r="O47" s="206"/>
      <c r="P47" s="323"/>
      <c r="Q47" s="168"/>
      <c r="R47" s="171"/>
      <c r="S47" s="174"/>
    </row>
    <row r="48" spans="1:19" s="38" customFormat="1" ht="9.6" customHeight="1" x14ac:dyDescent="0.25">
      <c r="A48" s="286"/>
      <c r="B48" s="315"/>
      <c r="C48" s="315"/>
      <c r="D48" s="315"/>
      <c r="E48" s="503" t="str">
        <f>UPPER(IF($D47="","",VLOOKUP($D47,'1D ELO (3)'!$A$7:$P$33,11)))</f>
        <v/>
      </c>
      <c r="F48" s="492" t="str">
        <f>UPPER(IF($D47="","",VLOOKUP($D47,'1D ELO (3)'!$A$7:$P$33,8)))</f>
        <v/>
      </c>
      <c r="G48" s="492" t="str">
        <f>IF($D47="","",VLOOKUP($D47,'1D ELO (3)'!$A$7:$P$33,9))</f>
        <v/>
      </c>
      <c r="H48" s="504"/>
      <c r="I48" s="492" t="str">
        <f>IF($D47="","",VLOOKUP($D47,'1D ELO (3)'!$A$7:$P$33,10))</f>
        <v/>
      </c>
      <c r="J48" s="316"/>
      <c r="K48" s="161" t="str">
        <f>IF(J48="a",F47,IF(J48="b",F49,""))</f>
        <v/>
      </c>
      <c r="L48" s="323"/>
      <c r="M48" s="168"/>
      <c r="N48" s="323"/>
      <c r="O48" s="168"/>
      <c r="P48" s="323"/>
      <c r="Q48" s="168"/>
      <c r="R48" s="171"/>
      <c r="S48" s="174"/>
    </row>
    <row r="49" spans="1:19" s="38" customFormat="1" ht="9.6" customHeight="1" x14ac:dyDescent="0.25">
      <c r="A49" s="286"/>
      <c r="B49" s="177"/>
      <c r="C49" s="177"/>
      <c r="D49" s="177"/>
      <c r="E49" s="510"/>
      <c r="F49" s="506"/>
      <c r="G49" s="506"/>
      <c r="H49" s="507"/>
      <c r="I49" s="506"/>
      <c r="J49" s="317"/>
      <c r="K49" s="318" t="str">
        <f>UPPER(IF(OR(J50="a",J50="as"),F47,IF(OR(J50="b",J50="bs"),F51,)))</f>
        <v/>
      </c>
      <c r="L49" s="327"/>
      <c r="M49" s="168"/>
      <c r="N49" s="323"/>
      <c r="O49" s="168"/>
      <c r="P49" s="323"/>
      <c r="Q49" s="168"/>
      <c r="R49" s="171"/>
      <c r="S49" s="174"/>
    </row>
    <row r="50" spans="1:19" s="38" customFormat="1" ht="9.6" customHeight="1" x14ac:dyDescent="0.25">
      <c r="A50" s="286"/>
      <c r="B50" s="177"/>
      <c r="C50" s="177"/>
      <c r="D50" s="177"/>
      <c r="E50" s="510"/>
      <c r="F50" s="506"/>
      <c r="G50" s="506"/>
      <c r="H50" s="507"/>
      <c r="I50" s="495" t="s">
        <v>0</v>
      </c>
      <c r="J50" s="189"/>
      <c r="K50" s="320" t="str">
        <f>UPPER(IF(OR(J50="a",J50="as"),F48,IF(OR(J50="b",J50="bs"),F52,)))</f>
        <v/>
      </c>
      <c r="L50" s="316"/>
      <c r="M50" s="168"/>
      <c r="N50" s="323"/>
      <c r="O50" s="168"/>
      <c r="P50" s="323"/>
      <c r="Q50" s="168"/>
      <c r="R50" s="171"/>
      <c r="S50" s="174"/>
    </row>
    <row r="51" spans="1:19" s="38" customFormat="1" ht="9.6" customHeight="1" x14ac:dyDescent="0.25">
      <c r="A51" s="286">
        <v>12</v>
      </c>
      <c r="B51" s="395" t="str">
        <f>IF($D51="","",VLOOKUP($D51,'1D ELO (3)'!$A$7:$P$39,14))</f>
        <v/>
      </c>
      <c r="C51" s="395" t="str">
        <f>IF($D51="","",VLOOKUP($D51,'1D ELO (3)'!$A$7:$P$39,15))</f>
        <v/>
      </c>
      <c r="D51" s="164"/>
      <c r="E51" s="503" t="str">
        <f>UPPER(IF($D51="","",VLOOKUP($D51,'1D ELO (3)'!$A$7:$P$39,5)))</f>
        <v/>
      </c>
      <c r="F51" s="492" t="str">
        <f>UPPER(IF($D51="","",VLOOKUP($D51,'1D ELO (3)'!$A$7:$P$39,2)))</f>
        <v/>
      </c>
      <c r="G51" s="492" t="str">
        <f>IF($D51="","",VLOOKUP($D51,'1D ELO (3)'!$A$7:$P$39,3))</f>
        <v/>
      </c>
      <c r="H51" s="504"/>
      <c r="I51" s="492" t="str">
        <f>IF($D51="","",VLOOKUP($D51,'1D ELO (3)'!$A$7:$P$39,4))</f>
        <v/>
      </c>
      <c r="J51" s="322"/>
      <c r="K51" s="168"/>
      <c r="L51" s="170"/>
      <c r="M51" s="206"/>
      <c r="N51" s="327"/>
      <c r="O51" s="168"/>
      <c r="P51" s="323"/>
      <c r="Q51" s="168"/>
      <c r="R51" s="171"/>
      <c r="S51" s="174"/>
    </row>
    <row r="52" spans="1:19" s="38" customFormat="1" ht="9.6" customHeight="1" x14ac:dyDescent="0.25">
      <c r="A52" s="286"/>
      <c r="B52" s="315"/>
      <c r="C52" s="315"/>
      <c r="D52" s="315"/>
      <c r="E52" s="503" t="str">
        <f>UPPER(IF($D51="","",VLOOKUP($D51,'1D ELO (3)'!$A$7:$P$33,11)))</f>
        <v/>
      </c>
      <c r="F52" s="492" t="str">
        <f>UPPER(IF($D51="","",VLOOKUP($D51,'1D ELO (3)'!$A$7:$P$33,8)))</f>
        <v/>
      </c>
      <c r="G52" s="492" t="str">
        <f>IF($D51="","",VLOOKUP($D51,'1D ELO (3)'!$A$7:$P$33,9))</f>
        <v/>
      </c>
      <c r="H52" s="504"/>
      <c r="I52" s="492" t="str">
        <f>IF($D51="","",VLOOKUP($D51,'1D ELO (3)'!$A$7:$P$33,10))</f>
        <v/>
      </c>
      <c r="J52" s="316"/>
      <c r="K52" s="168"/>
      <c r="L52" s="170"/>
      <c r="M52" s="290"/>
      <c r="N52" s="328"/>
      <c r="O52" s="168"/>
      <c r="P52" s="323"/>
      <c r="Q52" s="168"/>
      <c r="R52" s="171"/>
      <c r="S52" s="174"/>
    </row>
    <row r="53" spans="1:19" s="38" customFormat="1" ht="9.6" customHeight="1" x14ac:dyDescent="0.25">
      <c r="A53" s="286"/>
      <c r="B53" s="177"/>
      <c r="C53" s="177"/>
      <c r="D53" s="177"/>
      <c r="E53" s="510"/>
      <c r="F53" s="506"/>
      <c r="G53" s="506"/>
      <c r="H53" s="507"/>
      <c r="I53" s="506"/>
      <c r="J53" s="325"/>
      <c r="K53" s="168"/>
      <c r="L53" s="170"/>
      <c r="M53" s="168"/>
      <c r="N53" s="317"/>
      <c r="O53" s="318" t="str">
        <f>UPPER(IF(OR(N54="a",N54="as"),M45,IF(OR(N54="b",N54="bs"),M61,)))</f>
        <v/>
      </c>
      <c r="P53" s="323"/>
      <c r="Q53" s="168"/>
      <c r="R53" s="171"/>
      <c r="S53" s="174"/>
    </row>
    <row r="54" spans="1:19" s="38" customFormat="1" ht="9.6" customHeight="1" x14ac:dyDescent="0.25">
      <c r="A54" s="286"/>
      <c r="B54" s="177"/>
      <c r="C54" s="177"/>
      <c r="D54" s="177"/>
      <c r="E54" s="510"/>
      <c r="F54" s="506"/>
      <c r="G54" s="506"/>
      <c r="H54" s="507"/>
      <c r="I54" s="506"/>
      <c r="J54" s="325"/>
      <c r="K54" s="168"/>
      <c r="L54" s="170"/>
      <c r="M54" s="180" t="s">
        <v>0</v>
      </c>
      <c r="N54" s="189"/>
      <c r="O54" s="320" t="str">
        <f>UPPER(IF(OR(N54="a",N54="as"),M46,IF(OR(N54="b",N54="bs"),M62,)))</f>
        <v/>
      </c>
      <c r="P54" s="316"/>
      <c r="Q54" s="168"/>
      <c r="R54" s="171"/>
      <c r="S54" s="174"/>
    </row>
    <row r="55" spans="1:19" s="38" customFormat="1" ht="9.6" customHeight="1" x14ac:dyDescent="0.25">
      <c r="A55" s="326">
        <v>13</v>
      </c>
      <c r="B55" s="395" t="str">
        <f>IF($D55="","",VLOOKUP($D55,'1D ELO (3)'!$A$7:$P$39,14))</f>
        <v/>
      </c>
      <c r="C55" s="395" t="str">
        <f>IF($D55="","",VLOOKUP($D55,'1D ELO (3)'!$A$7:$P$39,15))</f>
        <v/>
      </c>
      <c r="D55" s="164"/>
      <c r="E55" s="503" t="str">
        <f>UPPER(IF($D55="","",VLOOKUP($D55,'1D ELO (3)'!$A$7:$P$39,5)))</f>
        <v/>
      </c>
      <c r="F55" s="492" t="str">
        <f>UPPER(IF($D55="","",VLOOKUP($D55,'1D ELO (3)'!$A$7:$P$39,2)))</f>
        <v/>
      </c>
      <c r="G55" s="492" t="str">
        <f>IF($D55="","",VLOOKUP($D55,'1D ELO (3)'!$A$7:$P$39,3))</f>
        <v/>
      </c>
      <c r="H55" s="504"/>
      <c r="I55" s="492" t="str">
        <f>IF($D55="","",VLOOKUP($D55,'1D ELO (3)'!$A$7:$P$39,4))</f>
        <v/>
      </c>
      <c r="J55" s="314"/>
      <c r="K55" s="168"/>
      <c r="L55" s="170"/>
      <c r="M55" s="168"/>
      <c r="N55" s="323"/>
      <c r="O55" s="168"/>
      <c r="P55" s="170"/>
      <c r="Q55" s="168"/>
      <c r="R55" s="171"/>
      <c r="S55" s="174"/>
    </row>
    <row r="56" spans="1:19" s="38" customFormat="1" ht="9.6" customHeight="1" x14ac:dyDescent="0.25">
      <c r="A56" s="286"/>
      <c r="B56" s="315"/>
      <c r="C56" s="315"/>
      <c r="D56" s="315"/>
      <c r="E56" s="503" t="str">
        <f>UPPER(IF($D55="","",VLOOKUP($D55,'1D ELO (3)'!$A$7:$P$33,11)))</f>
        <v/>
      </c>
      <c r="F56" s="492" t="str">
        <f>UPPER(IF($D55="","",VLOOKUP($D55,'1D ELO (3)'!$A$7:$P$33,8)))</f>
        <v/>
      </c>
      <c r="G56" s="492" t="str">
        <f>IF($D55="","",VLOOKUP($D55,'1D ELO (3)'!$A$7:$P$33,9))</f>
        <v/>
      </c>
      <c r="H56" s="504"/>
      <c r="I56" s="492" t="str">
        <f>IF($D55="","",VLOOKUP($D55,'1D ELO (3)'!$A$7:$P$33,10))</f>
        <v/>
      </c>
      <c r="J56" s="316"/>
      <c r="K56" s="161" t="str">
        <f>IF(J56="a",F55,IF(J56="b",F57,""))</f>
        <v/>
      </c>
      <c r="L56" s="170"/>
      <c r="M56" s="168"/>
      <c r="N56" s="323"/>
      <c r="O56" s="168"/>
      <c r="P56" s="170"/>
      <c r="Q56" s="168"/>
      <c r="R56" s="171"/>
      <c r="S56" s="174"/>
    </row>
    <row r="57" spans="1:19" s="38" customFormat="1" ht="9.6" customHeight="1" x14ac:dyDescent="0.25">
      <c r="A57" s="286"/>
      <c r="B57" s="177"/>
      <c r="C57" s="177"/>
      <c r="D57" s="187"/>
      <c r="E57" s="511"/>
      <c r="F57" s="506"/>
      <c r="G57" s="506"/>
      <c r="H57" s="507"/>
      <c r="I57" s="506"/>
      <c r="J57" s="317"/>
      <c r="K57" s="318" t="str">
        <f>UPPER(IF(OR(J58="a",J58="as"),F55,IF(OR(J58="b",J58="bs"),F59,)))</f>
        <v/>
      </c>
      <c r="L57" s="319"/>
      <c r="M57" s="168"/>
      <c r="N57" s="323"/>
      <c r="O57" s="168"/>
      <c r="P57" s="170"/>
      <c r="Q57" s="168"/>
      <c r="R57" s="171"/>
      <c r="S57" s="174"/>
    </row>
    <row r="58" spans="1:19" s="38" customFormat="1" ht="9.6" customHeight="1" x14ac:dyDescent="0.25">
      <c r="A58" s="286"/>
      <c r="B58" s="177"/>
      <c r="C58" s="177"/>
      <c r="D58" s="187"/>
      <c r="E58" s="511"/>
      <c r="F58" s="506"/>
      <c r="G58" s="506"/>
      <c r="H58" s="507"/>
      <c r="I58" s="495" t="s">
        <v>0</v>
      </c>
      <c r="J58" s="189"/>
      <c r="K58" s="320" t="str">
        <f>UPPER(IF(OR(J58="a",J58="as"),F56,IF(OR(J58="b",J58="bs"),F60,)))</f>
        <v/>
      </c>
      <c r="L58" s="321"/>
      <c r="M58" s="168"/>
      <c r="N58" s="323"/>
      <c r="O58" s="168"/>
      <c r="P58" s="170"/>
      <c r="Q58" s="168"/>
      <c r="R58" s="171"/>
      <c r="S58" s="174"/>
    </row>
    <row r="59" spans="1:19" s="38" customFormat="1" ht="9.6" customHeight="1" x14ac:dyDescent="0.25">
      <c r="A59" s="286">
        <v>14</v>
      </c>
      <c r="B59" s="395" t="str">
        <f>IF($D59="","",VLOOKUP($D59,'1D ELO (3)'!$A$7:$P$39,14))</f>
        <v/>
      </c>
      <c r="C59" s="395" t="str">
        <f>IF($D59="","",VLOOKUP($D59,'1D ELO (3)'!$A$7:$P$39,15))</f>
        <v/>
      </c>
      <c r="D59" s="164"/>
      <c r="E59" s="503" t="str">
        <f>UPPER(IF($D59="","",VLOOKUP($D59,'1D ELO (3)'!$A$7:$P$39,5)))</f>
        <v/>
      </c>
      <c r="F59" s="492" t="str">
        <f>UPPER(IF($D59="","",VLOOKUP($D59,'1D ELO (3)'!$A$7:$P$39,2)))</f>
        <v/>
      </c>
      <c r="G59" s="492" t="str">
        <f>IF($D59="","",VLOOKUP($D59,'1D ELO (3)'!$A$7:$P$39,3))</f>
        <v/>
      </c>
      <c r="H59" s="504"/>
      <c r="I59" s="492" t="str">
        <f>IF($D59="","",VLOOKUP($D59,'1D ELO (3)'!$A$7:$P$39,4))</f>
        <v/>
      </c>
      <c r="J59" s="322"/>
      <c r="K59" s="168"/>
      <c r="L59" s="323"/>
      <c r="M59" s="206"/>
      <c r="N59" s="327"/>
      <c r="O59" s="168"/>
      <c r="P59" s="170"/>
      <c r="Q59" s="168"/>
      <c r="R59" s="171"/>
      <c r="S59" s="174"/>
    </row>
    <row r="60" spans="1:19" s="38" customFormat="1" ht="9.6" customHeight="1" x14ac:dyDescent="0.25">
      <c r="A60" s="286"/>
      <c r="B60" s="315"/>
      <c r="C60" s="315"/>
      <c r="D60" s="315"/>
      <c r="E60" s="503" t="str">
        <f>UPPER(IF($D59="","",VLOOKUP($D59,'1D ELO (3)'!$A$7:$P$33,11)))</f>
        <v/>
      </c>
      <c r="F60" s="492" t="str">
        <f>UPPER(IF($D59="","",VLOOKUP($D59,'1D ELO (3)'!$A$7:$P$33,8)))</f>
        <v/>
      </c>
      <c r="G60" s="492" t="str">
        <f>IF($D59="","",VLOOKUP($D59,'1D ELO (3)'!$A$7:$P$33,9))</f>
        <v/>
      </c>
      <c r="H60" s="504"/>
      <c r="I60" s="492" t="str">
        <f>IF($D59="","",VLOOKUP($D59,'1D ELO (3)'!$A$7:$P$33,10))</f>
        <v/>
      </c>
      <c r="J60" s="316"/>
      <c r="K60" s="168"/>
      <c r="L60" s="323"/>
      <c r="M60" s="290"/>
      <c r="N60" s="328"/>
      <c r="O60" s="168"/>
      <c r="P60" s="170"/>
      <c r="Q60" s="168"/>
      <c r="R60" s="171"/>
      <c r="S60" s="174"/>
    </row>
    <row r="61" spans="1:19" s="38" customFormat="1" ht="9.6" customHeight="1" x14ac:dyDescent="0.25">
      <c r="A61" s="286"/>
      <c r="B61" s="177"/>
      <c r="C61" s="177"/>
      <c r="D61" s="187"/>
      <c r="E61" s="511"/>
      <c r="F61" s="506"/>
      <c r="G61" s="506"/>
      <c r="H61" s="507"/>
      <c r="I61" s="506"/>
      <c r="J61" s="325"/>
      <c r="K61" s="168"/>
      <c r="L61" s="317"/>
      <c r="M61" s="318" t="str">
        <f>UPPER(IF(OR(L62="a",L62="as"),K57,IF(OR(L62="b",L62="bs"),K65,)))</f>
        <v/>
      </c>
      <c r="N61" s="323"/>
      <c r="O61" s="168"/>
      <c r="P61" s="170"/>
      <c r="Q61" s="168"/>
      <c r="R61" s="171"/>
      <c r="S61" s="174"/>
    </row>
    <row r="62" spans="1:19" s="38" customFormat="1" ht="9.6" customHeight="1" x14ac:dyDescent="0.25">
      <c r="A62" s="286"/>
      <c r="B62" s="177"/>
      <c r="C62" s="177"/>
      <c r="D62" s="187"/>
      <c r="E62" s="511"/>
      <c r="F62" s="506"/>
      <c r="G62" s="506"/>
      <c r="H62" s="507"/>
      <c r="I62" s="506"/>
      <c r="J62" s="325"/>
      <c r="K62" s="180" t="s">
        <v>0</v>
      </c>
      <c r="L62" s="189"/>
      <c r="M62" s="320" t="str">
        <f>UPPER(IF(OR(L62="a",L62="as"),K58,IF(OR(L62="b",L62="bs"),K66,)))</f>
        <v/>
      </c>
      <c r="N62" s="316"/>
      <c r="O62" s="168"/>
      <c r="P62" s="170"/>
      <c r="Q62" s="168"/>
      <c r="R62" s="171"/>
      <c r="S62" s="174"/>
    </row>
    <row r="63" spans="1:19" s="38" customFormat="1" ht="9.6" customHeight="1" x14ac:dyDescent="0.25">
      <c r="A63" s="326">
        <v>15</v>
      </c>
      <c r="B63" s="395" t="str">
        <f>IF($D63="","",VLOOKUP($D63,'1D ELO (3)'!$A$7:$P$39,14))</f>
        <v/>
      </c>
      <c r="C63" s="395" t="str">
        <f>IF($D63="","",VLOOKUP($D63,'1D ELO (3)'!$A$7:$P$39,15))</f>
        <v/>
      </c>
      <c r="D63" s="164"/>
      <c r="E63" s="503" t="str">
        <f>UPPER(IF($D63="","",VLOOKUP($D63,'1D ELO (3)'!$A$7:$P$39,5)))</f>
        <v/>
      </c>
      <c r="F63" s="492" t="str">
        <f>UPPER(IF($D63="","",VLOOKUP($D63,'1D ELO (3)'!$A$7:$P$39,2)))</f>
        <v/>
      </c>
      <c r="G63" s="492" t="str">
        <f>IF($D63="","",VLOOKUP($D63,'1D ELO (3)'!$A$7:$P$39,3))</f>
        <v/>
      </c>
      <c r="H63" s="504"/>
      <c r="I63" s="492" t="str">
        <f>IF($D63="","",VLOOKUP($D63,'1D ELO (3)'!$A$7:$P$39,4))</f>
        <v/>
      </c>
      <c r="J63" s="314"/>
      <c r="K63" s="168"/>
      <c r="L63" s="323"/>
      <c r="M63" s="168"/>
      <c r="N63" s="170"/>
      <c r="O63" s="344" t="s">
        <v>129</v>
      </c>
      <c r="P63" s="345"/>
      <c r="Q63" s="344" t="s">
        <v>149</v>
      </c>
      <c r="R63" s="345"/>
      <c r="S63" s="174"/>
    </row>
    <row r="64" spans="1:19" s="38" customFormat="1" ht="9.6" customHeight="1" x14ac:dyDescent="0.25">
      <c r="A64" s="286"/>
      <c r="B64" s="315"/>
      <c r="C64" s="315"/>
      <c r="D64" s="315"/>
      <c r="E64" s="503" t="str">
        <f>UPPER(IF($D63="","",VLOOKUP($D63,'1D ELO (3)'!$A$7:$P$33,11)))</f>
        <v/>
      </c>
      <c r="F64" s="492" t="str">
        <f>UPPER(IF($D63="","",VLOOKUP($D63,'1D ELO (3)'!$A$7:$P$33,8)))</f>
        <v/>
      </c>
      <c r="G64" s="492" t="str">
        <f>IF($D63="","",VLOOKUP($D63,'1D ELO (3)'!$A$7:$P$33,9))</f>
        <v/>
      </c>
      <c r="H64" s="504"/>
      <c r="I64" s="492" t="str">
        <f>IF($D63="","",VLOOKUP($D63,'1D ELO (3)'!$A$7:$P$33,10))</f>
        <v/>
      </c>
      <c r="J64" s="316"/>
      <c r="K64" s="161" t="str">
        <f>IF(J64="a",F63,IF(J64="b",F65,""))</f>
        <v/>
      </c>
      <c r="L64" s="323"/>
      <c r="M64" s="168"/>
      <c r="N64" s="170"/>
      <c r="O64" s="400" t="str">
        <f>UPPER(IF(OR(P38="a",P38="as"),O21,IF(OR(P38="b",P38="bs"),O53,)))</f>
        <v/>
      </c>
      <c r="P64" s="347"/>
      <c r="Q64" s="348"/>
      <c r="R64" s="345"/>
      <c r="S64" s="174"/>
    </row>
    <row r="65" spans="1:19" s="38" customFormat="1" ht="9.6" customHeight="1" x14ac:dyDescent="0.25">
      <c r="A65" s="286"/>
      <c r="B65" s="177"/>
      <c r="C65" s="177"/>
      <c r="D65" s="177"/>
      <c r="E65" s="510"/>
      <c r="F65" s="506"/>
      <c r="G65" s="506"/>
      <c r="H65" s="507"/>
      <c r="I65" s="506"/>
      <c r="J65" s="317"/>
      <c r="K65" s="318" t="str">
        <f>UPPER(IF(OR(J66="a",J66="as"),F63,IF(OR(J66="b",J66="bs"),F67,)))</f>
        <v/>
      </c>
      <c r="L65" s="327"/>
      <c r="M65" s="168"/>
      <c r="N65" s="170"/>
      <c r="O65" s="349" t="str">
        <f>UPPER(IF(OR(P38="a",P38="as"),O22,IF(OR(P38="b",P38="bs"),O54,)))</f>
        <v/>
      </c>
      <c r="P65" s="350"/>
      <c r="Q65" s="348"/>
      <c r="R65" s="345"/>
      <c r="S65" s="174"/>
    </row>
    <row r="66" spans="1:19" s="38" customFormat="1" ht="9.6" customHeight="1" x14ac:dyDescent="0.25">
      <c r="A66" s="286"/>
      <c r="B66" s="177"/>
      <c r="C66" s="177"/>
      <c r="D66" s="177"/>
      <c r="E66" s="510"/>
      <c r="F66" s="506"/>
      <c r="G66" s="506"/>
      <c r="H66" s="507"/>
      <c r="I66" s="495" t="s">
        <v>0</v>
      </c>
      <c r="J66" s="189"/>
      <c r="K66" s="320" t="str">
        <f>UPPER(IF(OR(J66="a",J66="as"),F64,IF(OR(J66="b",J66="bs"),F68,)))</f>
        <v/>
      </c>
      <c r="L66" s="316"/>
      <c r="M66" s="168"/>
      <c r="N66" s="170"/>
      <c r="O66" s="345"/>
      <c r="P66" s="351"/>
      <c r="Q66" s="346" t="str">
        <f>UPPER(IF(OR(P67="a",P67="as"),O64,IF(OR(P67="b",P67="bs"),O68,)))</f>
        <v/>
      </c>
      <c r="R66" s="352"/>
      <c r="S66" s="174"/>
    </row>
    <row r="67" spans="1:19" s="38" customFormat="1" ht="9.6" customHeight="1" x14ac:dyDescent="0.25">
      <c r="A67" s="332">
        <v>16</v>
      </c>
      <c r="B67" s="395" t="str">
        <f>IF($D67="","",VLOOKUP($D67,'1D ELO (3)'!$A$7:$P$39,14))</f>
        <v/>
      </c>
      <c r="C67" s="395" t="str">
        <f>IF($D67="","",VLOOKUP($D67,'1D ELO (3)'!$A$7:$P$39,15))</f>
        <v/>
      </c>
      <c r="D67" s="164"/>
      <c r="E67" s="508" t="str">
        <f>UPPER(IF($D67="","",VLOOKUP($D67,'1D ELO (3)'!$A$7:$P$39,5)))</f>
        <v/>
      </c>
      <c r="F67" s="695" t="str">
        <f>UPPER(IF($D67="","",VLOOKUP($D67,'1D ELO (3)'!$A$7:$P$39,2)))</f>
        <v/>
      </c>
      <c r="G67" s="695" t="str">
        <f>IF($D67="","",VLOOKUP($D67,'1D ELO (3)'!$A$7:$P$39,3))</f>
        <v/>
      </c>
      <c r="H67" s="696"/>
      <c r="I67" s="695" t="str">
        <f>IF($D67="","",VLOOKUP($D67,'1D ELO (3)'!$A$7:$P$39,4))</f>
        <v/>
      </c>
      <c r="J67" s="322"/>
      <c r="K67" s="168"/>
      <c r="L67" s="170"/>
      <c r="M67" s="206"/>
      <c r="N67" s="319"/>
      <c r="O67" s="272" t="s">
        <v>0</v>
      </c>
      <c r="P67" s="353"/>
      <c r="Q67" s="349" t="str">
        <f>UPPER(IF(OR(P67="a",P67="as"),O65,IF(OR(P67="b",P67="bs"),O69,)))</f>
        <v/>
      </c>
      <c r="R67" s="354"/>
      <c r="S67" s="174"/>
    </row>
    <row r="68" spans="1:19" s="38" customFormat="1" ht="9.6" customHeight="1" x14ac:dyDescent="0.25">
      <c r="A68" s="286"/>
      <c r="B68" s="315"/>
      <c r="C68" s="315"/>
      <c r="D68" s="315"/>
      <c r="E68" s="508" t="str">
        <f>UPPER(IF($D67="","",VLOOKUP($D67,'1D ELO (3)'!$A$7:$P$33,11)))</f>
        <v/>
      </c>
      <c r="F68" s="165" t="str">
        <f>UPPER(IF($D67="","",VLOOKUP($D67,'1D ELO (3)'!$A$7:$P$33,8)))</f>
        <v/>
      </c>
      <c r="G68" s="165" t="str">
        <f>IF($D67="","",VLOOKUP($D67,'1D ELO (3)'!$A$7:$P$33,9))</f>
        <v/>
      </c>
      <c r="H68" s="313"/>
      <c r="I68" s="165" t="str">
        <f>IF($D67="","",VLOOKUP($D67,'1D ELO (3)'!$A$7:$P$33,10))</f>
        <v/>
      </c>
      <c r="J68" s="316"/>
      <c r="K68" s="168"/>
      <c r="L68" s="170"/>
      <c r="M68" s="290"/>
      <c r="N68" s="324"/>
      <c r="O68" s="400" t="str">
        <f>UPPER(IF(OR(P113="a",P113="as"),O96,IF(OR(P113="b",P113="bs"),O128,)))</f>
        <v/>
      </c>
      <c r="P68" s="355"/>
      <c r="Q68" s="348"/>
      <c r="R68" s="345"/>
      <c r="S68" s="174"/>
    </row>
    <row r="69" spans="1:19" s="38" customFormat="1" ht="9.6" customHeight="1" x14ac:dyDescent="0.25">
      <c r="A69" s="333"/>
      <c r="B69" s="334"/>
      <c r="C69" s="334"/>
      <c r="D69" s="335"/>
      <c r="E69" s="335"/>
      <c r="F69" s="204"/>
      <c r="G69" s="204"/>
      <c r="H69" s="158"/>
      <c r="I69" s="204"/>
      <c r="J69" s="336"/>
      <c r="K69" s="172"/>
      <c r="L69" s="173"/>
      <c r="M69" s="172"/>
      <c r="N69" s="173"/>
      <c r="O69" s="349" t="str">
        <f>UPPER(IF(OR(P113="a",P113="as"),O97,IF(OR(P113="b",P113="bs"),O129,)))</f>
        <v/>
      </c>
      <c r="P69" s="356"/>
      <c r="Q69" s="348"/>
      <c r="R69" s="345"/>
      <c r="S69" s="174"/>
    </row>
    <row r="70" spans="1:19" s="2" customFormat="1" ht="6" customHeight="1" x14ac:dyDescent="0.25">
      <c r="A70" s="333"/>
      <c r="B70" s="334"/>
      <c r="C70" s="334"/>
      <c r="D70" s="335"/>
      <c r="E70" s="335"/>
      <c r="F70" s="204"/>
      <c r="G70" s="204"/>
      <c r="H70" s="337"/>
      <c r="I70" s="204"/>
      <c r="J70" s="336"/>
      <c r="K70" s="172"/>
      <c r="L70" s="173"/>
      <c r="M70" s="211"/>
      <c r="N70" s="212"/>
      <c r="O70" s="357"/>
      <c r="P70" s="358"/>
      <c r="Q70" s="357"/>
      <c r="R70" s="358"/>
      <c r="S70" s="213"/>
    </row>
    <row r="71" spans="1:19" s="18" customFormat="1" ht="10.5" customHeight="1" x14ac:dyDescent="0.25">
      <c r="A71" s="214" t="s">
        <v>105</v>
      </c>
      <c r="B71" s="215"/>
      <c r="C71" s="216"/>
      <c r="D71" s="217" t="s">
        <v>6</v>
      </c>
      <c r="E71" s="217"/>
      <c r="F71" s="218" t="s">
        <v>155</v>
      </c>
      <c r="G71" s="217" t="s">
        <v>6</v>
      </c>
      <c r="H71" s="218" t="s">
        <v>155</v>
      </c>
      <c r="I71" s="359"/>
      <c r="J71" s="218" t="s">
        <v>6</v>
      </c>
      <c r="K71" s="218" t="s">
        <v>108</v>
      </c>
      <c r="L71" s="221"/>
      <c r="M71" s="218" t="s">
        <v>109</v>
      </c>
      <c r="N71" s="222"/>
      <c r="O71" s="223" t="s">
        <v>156</v>
      </c>
      <c r="P71" s="223"/>
      <c r="Q71" s="224"/>
      <c r="R71" s="225"/>
    </row>
    <row r="72" spans="1:19" s="18" customFormat="1" ht="9" customHeight="1" x14ac:dyDescent="0.25">
      <c r="A72" s="227" t="s">
        <v>160</v>
      </c>
      <c r="B72" s="226"/>
      <c r="C72" s="228"/>
      <c r="D72" s="229">
        <v>1</v>
      </c>
      <c r="E72" s="229"/>
      <c r="F72" s="92">
        <f>IF(D72&gt;$R$79,,UPPER(VLOOKUP(D72,'1D ELO (3)'!$A$7:$L$23,2)))</f>
        <v>0</v>
      </c>
      <c r="G72" s="360">
        <v>5</v>
      </c>
      <c r="H72" s="92">
        <f>IF(G72&gt;$R$79,,UPPER(VLOOKUP(G72,'1D ELO (3)'!$A$7:$L$23,2)))</f>
        <v>0</v>
      </c>
      <c r="I72" s="338"/>
      <c r="J72" s="339" t="s">
        <v>7</v>
      </c>
      <c r="K72" s="226"/>
      <c r="L72" s="232"/>
      <c r="M72" s="226"/>
      <c r="N72" s="233"/>
      <c r="O72" s="234" t="s">
        <v>161</v>
      </c>
      <c r="P72" s="235"/>
      <c r="Q72" s="235"/>
      <c r="R72" s="236"/>
    </row>
    <row r="73" spans="1:19" s="18" customFormat="1" ht="9" customHeight="1" x14ac:dyDescent="0.25">
      <c r="A73" s="241" t="s">
        <v>124</v>
      </c>
      <c r="B73" s="239"/>
      <c r="C73" s="242"/>
      <c r="D73" s="229"/>
      <c r="E73" s="229"/>
      <c r="F73" s="92">
        <f>IF(D72&gt;$R$79,,UPPER(VLOOKUP(D72,'1D ELO (3)'!$A$7:$L$23,8)))</f>
        <v>0</v>
      </c>
      <c r="G73" s="360"/>
      <c r="H73" s="92">
        <f>IF(G72&gt;$R$79,,UPPER(VLOOKUP(G72,'1D ELO (3)'!$A$7:$L$23,8)))</f>
        <v>0</v>
      </c>
      <c r="I73" s="338"/>
      <c r="J73" s="339"/>
      <c r="K73" s="92">
        <f>IF(J72&gt;$R$79,,UPPER(VLOOKUP(J72,'1D ELO (3)'!$A$7:$L$23,8)))</f>
        <v>0</v>
      </c>
      <c r="L73" s="232"/>
      <c r="M73" s="226"/>
      <c r="N73" s="233"/>
      <c r="O73" s="239"/>
      <c r="P73" s="238"/>
      <c r="Q73" s="239"/>
      <c r="R73" s="240"/>
    </row>
    <row r="74" spans="1:19" s="18" customFormat="1" ht="9" customHeight="1" x14ac:dyDescent="0.25">
      <c r="A74" s="384"/>
      <c r="B74" s="385"/>
      <c r="C74" s="386"/>
      <c r="D74" s="229">
        <v>2</v>
      </c>
      <c r="E74" s="229"/>
      <c r="F74" s="92">
        <f>IF(D74&gt;$R$79,,UPPER(VLOOKUP(D74,'1D ELO (3)'!$A$7:$L$23,2)))</f>
        <v>0</v>
      </c>
      <c r="G74" s="360">
        <v>6</v>
      </c>
      <c r="H74" s="92">
        <f>IF(G74&gt;$R$79,,UPPER(VLOOKUP(G74,'1D ELO (3)'!$A$7:$L$23,2)))</f>
        <v>0</v>
      </c>
      <c r="I74" s="338"/>
      <c r="J74" s="339" t="s">
        <v>8</v>
      </c>
      <c r="K74" s="226"/>
      <c r="L74" s="232"/>
      <c r="M74" s="226"/>
      <c r="N74" s="233"/>
      <c r="O74" s="234" t="s">
        <v>112</v>
      </c>
      <c r="P74" s="235"/>
      <c r="Q74" s="235"/>
      <c r="R74" s="236"/>
    </row>
    <row r="75" spans="1:19" s="18" customFormat="1" ht="9" customHeight="1" x14ac:dyDescent="0.25">
      <c r="A75" s="243"/>
      <c r="B75" s="150"/>
      <c r="C75" s="244"/>
      <c r="D75" s="229"/>
      <c r="E75" s="229"/>
      <c r="F75" s="92">
        <f>IF(D74&gt;$R$79,,UPPER(VLOOKUP(D74,'1D ELO (3)'!$A$7:$L$23,8)))</f>
        <v>0</v>
      </c>
      <c r="G75" s="360"/>
      <c r="H75" s="92">
        <f>IF(G74&gt;$R$79,,UPPER(VLOOKUP(G74,'1D ELO (3)'!$A$7:$L$23,8)))</f>
        <v>0</v>
      </c>
      <c r="I75" s="338"/>
      <c r="J75" s="339"/>
      <c r="K75" s="226"/>
      <c r="L75" s="232"/>
      <c r="M75" s="226"/>
      <c r="N75" s="233"/>
      <c r="O75" s="226"/>
      <c r="P75" s="232"/>
      <c r="Q75" s="226"/>
      <c r="R75" s="233"/>
    </row>
    <row r="76" spans="1:19" s="18" customFormat="1" ht="9" customHeight="1" x14ac:dyDescent="0.25">
      <c r="A76" s="371"/>
      <c r="B76" s="387"/>
      <c r="C76" s="388"/>
      <c r="D76" s="229">
        <v>3</v>
      </c>
      <c r="E76" s="229"/>
      <c r="F76" s="92">
        <f>IF(D76&gt;$R$79,,UPPER(VLOOKUP(D76,'1D ELO (3)'!$A$7:$L$23,2)))</f>
        <v>0</v>
      </c>
      <c r="G76" s="360">
        <v>7</v>
      </c>
      <c r="H76" s="92">
        <f>IF(G76&gt;$R$79,,UPPER(VLOOKUP(G76,'1D ELO (3)'!$A$7:$L$23,2)))</f>
        <v>0</v>
      </c>
      <c r="I76" s="338"/>
      <c r="J76" s="339" t="s">
        <v>9</v>
      </c>
      <c r="K76" s="226"/>
      <c r="L76" s="232"/>
      <c r="M76" s="226"/>
      <c r="N76" s="233"/>
      <c r="O76" s="239"/>
      <c r="P76" s="238"/>
      <c r="Q76" s="239"/>
      <c r="R76" s="240"/>
    </row>
    <row r="77" spans="1:19" s="18" customFormat="1" ht="9" customHeight="1" x14ac:dyDescent="0.25">
      <c r="A77" s="372"/>
      <c r="B77" s="24"/>
      <c r="C77" s="244"/>
      <c r="D77" s="229"/>
      <c r="E77" s="229"/>
      <c r="F77" s="92">
        <f>IF(D76&gt;$R$79,,UPPER(VLOOKUP(D76,'1D ELO (3)'!$A$7:$L$23,8)))</f>
        <v>0</v>
      </c>
      <c r="G77" s="360"/>
      <c r="H77" s="92">
        <f>IF(G76&gt;$R$79,,UPPER(VLOOKUP(G76,'1D ELO (3)'!$A$7:$L$23,8)))</f>
        <v>0</v>
      </c>
      <c r="I77" s="338"/>
      <c r="J77" s="339"/>
      <c r="K77" s="226"/>
      <c r="L77" s="232"/>
      <c r="M77" s="226"/>
      <c r="N77" s="233"/>
      <c r="O77" s="234" t="s">
        <v>92</v>
      </c>
      <c r="P77" s="235"/>
      <c r="Q77" s="235"/>
      <c r="R77" s="236"/>
    </row>
    <row r="78" spans="1:19" s="18" customFormat="1" ht="9" customHeight="1" x14ac:dyDescent="0.25">
      <c r="A78" s="372"/>
      <c r="B78" s="24"/>
      <c r="C78" s="382"/>
      <c r="D78" s="229">
        <v>4</v>
      </c>
      <c r="E78" s="229"/>
      <c r="F78" s="92">
        <f>IF(D78&gt;$R$79,,UPPER(VLOOKUP(D78,'1D ELO (3)'!$A$7:$L$23,2)))</f>
        <v>0</v>
      </c>
      <c r="G78" s="360">
        <v>8</v>
      </c>
      <c r="H78" s="92">
        <f>IF(G78&gt;$R$79,,UPPER(VLOOKUP(G78,'1D ELO (3)'!$A$7:$L$23,2)))</f>
        <v>0</v>
      </c>
      <c r="I78" s="338"/>
      <c r="J78" s="339" t="s">
        <v>10</v>
      </c>
      <c r="K78" s="226"/>
      <c r="L78" s="232"/>
      <c r="M78" s="226"/>
      <c r="N78" s="233"/>
      <c r="O78" s="226"/>
      <c r="P78" s="232"/>
      <c r="Q78" s="226"/>
      <c r="R78" s="233"/>
    </row>
    <row r="79" spans="1:19" s="18" customFormat="1" ht="9" customHeight="1" x14ac:dyDescent="0.25">
      <c r="A79" s="373"/>
      <c r="B79" s="370"/>
      <c r="C79" s="383"/>
      <c r="D79" s="245"/>
      <c r="E79" s="245"/>
      <c r="F79" s="92">
        <f>IF(D78&gt;$R$79,,UPPER(VLOOKUP(D78,'1D ELO (3)'!$A$7:$L$23,8)))</f>
        <v>0</v>
      </c>
      <c r="G79" s="361"/>
      <c r="H79" s="246">
        <f>IF(G78&gt;$R$79,,UPPER(VLOOKUP(G78,'1D ELO (3)'!$A$7:$L$23,8)))</f>
        <v>0</v>
      </c>
      <c r="I79" s="341"/>
      <c r="J79" s="342"/>
      <c r="K79" s="239"/>
      <c r="L79" s="238"/>
      <c r="M79" s="239"/>
      <c r="N79" s="240"/>
      <c r="O79" s="239" t="str">
        <f>R4</f>
        <v>Lakatosné Klopcsik Diana</v>
      </c>
      <c r="P79" s="238"/>
      <c r="Q79" s="239"/>
      <c r="R79" s="362">
        <f>'1D ELO (3)'!$P$5</f>
        <v>0</v>
      </c>
    </row>
    <row r="80" spans="1:19" s="19" customFormat="1" ht="9.6" x14ac:dyDescent="0.25">
      <c r="A80" s="308"/>
      <c r="B80" s="57" t="s">
        <v>4</v>
      </c>
      <c r="C80" s="57" t="s">
        <v>152</v>
      </c>
      <c r="D80" s="57" t="s">
        <v>120</v>
      </c>
      <c r="E80" s="57" t="s">
        <v>162</v>
      </c>
      <c r="F80" s="67" t="s">
        <v>85</v>
      </c>
      <c r="G80" s="67" t="s">
        <v>86</v>
      </c>
      <c r="H80" s="67"/>
      <c r="I80" s="67" t="s">
        <v>90</v>
      </c>
      <c r="J80" s="67"/>
      <c r="K80" s="57" t="s">
        <v>102</v>
      </c>
      <c r="L80" s="309"/>
      <c r="M80" s="57" t="s">
        <v>116</v>
      </c>
      <c r="N80" s="309"/>
      <c r="O80" s="57" t="s">
        <v>151</v>
      </c>
      <c r="P80" s="309"/>
      <c r="Q80" s="57" t="s">
        <v>150</v>
      </c>
      <c r="R80" s="310"/>
    </row>
    <row r="81" spans="1:21" s="19" customFormat="1" ht="3.75" customHeight="1" thickBot="1" x14ac:dyDescent="0.3">
      <c r="A81" s="311"/>
      <c r="B81" s="99"/>
      <c r="C81" s="99"/>
      <c r="D81" s="99"/>
      <c r="E81" s="99"/>
      <c r="F81" s="22"/>
      <c r="G81" s="22"/>
      <c r="H81" s="101"/>
      <c r="I81" s="22"/>
      <c r="J81" s="122"/>
      <c r="K81" s="99"/>
      <c r="L81" s="122"/>
      <c r="M81" s="99"/>
      <c r="N81" s="122"/>
      <c r="O81" s="99"/>
      <c r="P81" s="122"/>
      <c r="Q81" s="99"/>
      <c r="R81" s="143"/>
    </row>
    <row r="82" spans="1:21" s="38" customFormat="1" ht="10.5" customHeight="1" x14ac:dyDescent="0.25">
      <c r="A82" s="312">
        <v>17</v>
      </c>
      <c r="B82" s="395" t="str">
        <f>IF($D82="","",VLOOKUP($D82,'1D ELO (3)'!$A$7:$P$39,14))</f>
        <v/>
      </c>
      <c r="C82" s="395" t="str">
        <f>IF($D82="","",VLOOKUP($D82,'1D ELO (3)'!$A$7:$P$39,15))</f>
        <v/>
      </c>
      <c r="D82" s="164"/>
      <c r="E82" s="694" t="str">
        <f>UPPER(IF($D82="","",VLOOKUP($D82,'1D ELO (3)'!$A$7:$P$39,5)))</f>
        <v/>
      </c>
      <c r="F82" s="695" t="str">
        <f>UPPER(IF($D82="","",VLOOKUP($D82,'1D ELO (3)'!$A$7:$P$39,2)))</f>
        <v/>
      </c>
      <c r="G82" s="695" t="str">
        <f>IF($D82="","",VLOOKUP($D82,'1D ELO (3)'!$A$7:$P$39,3))</f>
        <v/>
      </c>
      <c r="H82" s="696"/>
      <c r="I82" s="695" t="str">
        <f>IF($D82="","",VLOOKUP($D82,'1D ELO (3)'!$A$7:$P$39,4))</f>
        <v/>
      </c>
      <c r="J82" s="314"/>
      <c r="K82" s="168"/>
      <c r="L82" s="170"/>
      <c r="M82" s="168"/>
      <c r="N82" s="170"/>
      <c r="O82" s="168"/>
      <c r="P82" s="170"/>
      <c r="Q82" s="168"/>
      <c r="R82" s="285" t="s">
        <v>154</v>
      </c>
      <c r="S82" s="174"/>
      <c r="U82" s="175">
        <f>Birók!P60</f>
        <v>0</v>
      </c>
    </row>
    <row r="83" spans="1:21" s="38" customFormat="1" ht="9.6" customHeight="1" x14ac:dyDescent="0.25">
      <c r="A83" s="286"/>
      <c r="B83" s="315"/>
      <c r="C83" s="315"/>
      <c r="D83" s="315"/>
      <c r="E83" s="694" t="str">
        <f>UPPER(IF($D82="","",VLOOKUP($D82,'1D ELO (3)'!$A$7:$P$33,11)))</f>
        <v/>
      </c>
      <c r="F83" s="695" t="str">
        <f>UPPER(IF($D82="","",VLOOKUP($D82,'1D ELO (3)'!$A$7:$P$33,8)))</f>
        <v/>
      </c>
      <c r="G83" s="695" t="str">
        <f>IF($D82="","",VLOOKUP($D82,'1D ELO (3)'!$A$7:$P$33,9))</f>
        <v/>
      </c>
      <c r="H83" s="696"/>
      <c r="I83" s="695" t="str">
        <f>IF($D82="","",VLOOKUP($D82,'1D ELO (3)'!$A$7:$P$33,10))</f>
        <v/>
      </c>
      <c r="J83" s="316"/>
      <c r="K83" s="161" t="str">
        <f>IF(J83="a",F82,IF(J83="b",F84,""))</f>
        <v/>
      </c>
      <c r="L83" s="170"/>
      <c r="M83" s="168"/>
      <c r="N83" s="170"/>
      <c r="O83" s="168"/>
      <c r="P83" s="170"/>
      <c r="Q83" s="168"/>
      <c r="R83" s="171"/>
      <c r="S83" s="174"/>
      <c r="U83" s="183">
        <f>Birók!P61</f>
        <v>0</v>
      </c>
    </row>
    <row r="84" spans="1:21" s="38" customFormat="1" ht="9.6" customHeight="1" x14ac:dyDescent="0.25">
      <c r="A84" s="286"/>
      <c r="B84" s="177"/>
      <c r="C84" s="177"/>
      <c r="D84" s="177"/>
      <c r="E84" s="509"/>
      <c r="F84" s="163"/>
      <c r="G84" s="163"/>
      <c r="H84" s="101"/>
      <c r="I84" s="163"/>
      <c r="J84" s="317"/>
      <c r="K84" s="318" t="str">
        <f>UPPER(IF(OR(J85="a",J85="as"),F82,IF(OR(J85="b",J85="bs"),F86,)))</f>
        <v/>
      </c>
      <c r="L84" s="319"/>
      <c r="M84" s="168"/>
      <c r="N84" s="170"/>
      <c r="O84" s="168"/>
      <c r="P84" s="170"/>
      <c r="Q84" s="168"/>
      <c r="R84" s="171"/>
      <c r="S84" s="174"/>
      <c r="U84" s="183">
        <f>Birók!P62</f>
        <v>0</v>
      </c>
    </row>
    <row r="85" spans="1:21" s="38" customFormat="1" ht="9.6" customHeight="1" x14ac:dyDescent="0.25">
      <c r="A85" s="286"/>
      <c r="B85" s="177"/>
      <c r="C85" s="177"/>
      <c r="D85" s="177"/>
      <c r="E85" s="510"/>
      <c r="F85" s="506"/>
      <c r="G85" s="506"/>
      <c r="H85" s="507"/>
      <c r="I85" s="495" t="s">
        <v>0</v>
      </c>
      <c r="J85" s="189"/>
      <c r="K85" s="320" t="str">
        <f>UPPER(IF(OR(J85="a",J85="as"),F83,IF(OR(J85="b",J85="bs"),F87,)))</f>
        <v/>
      </c>
      <c r="L85" s="321"/>
      <c r="M85" s="168"/>
      <c r="N85" s="170"/>
      <c r="O85" s="168"/>
      <c r="P85" s="170"/>
      <c r="Q85" s="168"/>
      <c r="R85" s="171"/>
      <c r="S85" s="174"/>
      <c r="U85" s="183">
        <f>Birók!P63</f>
        <v>0</v>
      </c>
    </row>
    <row r="86" spans="1:21" s="38" customFormat="1" ht="9.6" customHeight="1" x14ac:dyDescent="0.25">
      <c r="A86" s="286">
        <v>18</v>
      </c>
      <c r="B86" s="395" t="str">
        <f>IF($D86="","",VLOOKUP($D86,'1D ELO (3)'!$A$7:$P$39,14))</f>
        <v/>
      </c>
      <c r="C86" s="395" t="str">
        <f>IF($D86="","",VLOOKUP($D86,'1D ELO (3)'!$A$7:$P$39,15))</f>
        <v/>
      </c>
      <c r="D86" s="164"/>
      <c r="E86" s="503" t="str">
        <f>UPPER(IF($D86="","",VLOOKUP($D86,'1D ELO (3)'!$A$7:$P$39,5)))</f>
        <v/>
      </c>
      <c r="F86" s="492" t="str">
        <f>UPPER(IF($D86="","",VLOOKUP($D86,'1D ELO (3)'!$A$7:$P$39,2)))</f>
        <v/>
      </c>
      <c r="G86" s="492" t="str">
        <f>IF($D86="","",VLOOKUP($D86,'1D ELO (3)'!$A$7:$P$39,3))</f>
        <v/>
      </c>
      <c r="H86" s="504"/>
      <c r="I86" s="492" t="str">
        <f>IF($D86="","",VLOOKUP($D86,'1D ELO (3)'!$A$7:$P$39,4))</f>
        <v/>
      </c>
      <c r="J86" s="322"/>
      <c r="K86" s="168"/>
      <c r="L86" s="323"/>
      <c r="M86" s="206"/>
      <c r="N86" s="319"/>
      <c r="O86" s="168"/>
      <c r="P86" s="170"/>
      <c r="Q86" s="168"/>
      <c r="R86" s="171"/>
      <c r="S86" s="174"/>
      <c r="U86" s="183">
        <f>Birók!P64</f>
        <v>0</v>
      </c>
    </row>
    <row r="87" spans="1:21" s="38" customFormat="1" ht="9.6" customHeight="1" x14ac:dyDescent="0.25">
      <c r="A87" s="286"/>
      <c r="B87" s="315"/>
      <c r="C87" s="315"/>
      <c r="D87" s="315"/>
      <c r="E87" s="503" t="str">
        <f>UPPER(IF($D86="","",VLOOKUP($D86,'1D ELO (3)'!$A$7:$P$33,11)))</f>
        <v/>
      </c>
      <c r="F87" s="492" t="str">
        <f>UPPER(IF($D86="","",VLOOKUP($D86,'1D ELO (3)'!$A$7:$P$33,8)))</f>
        <v/>
      </c>
      <c r="G87" s="492" t="str">
        <f>IF($D86="","",VLOOKUP($D86,'1D ELO (3)'!$A$7:$P$33,9))</f>
        <v/>
      </c>
      <c r="H87" s="504"/>
      <c r="I87" s="492" t="str">
        <f>IF($D86="","",VLOOKUP($D86,'1D ELO (3)'!$A$7:$P$33,10))</f>
        <v/>
      </c>
      <c r="J87" s="316"/>
      <c r="K87" s="168"/>
      <c r="L87" s="323"/>
      <c r="M87" s="290"/>
      <c r="N87" s="324"/>
      <c r="O87" s="168"/>
      <c r="P87" s="170"/>
      <c r="Q87" s="168"/>
      <c r="R87" s="171"/>
      <c r="S87" s="174"/>
      <c r="U87" s="183">
        <f>Birók!P65</f>
        <v>0</v>
      </c>
    </row>
    <row r="88" spans="1:21" s="38" customFormat="1" ht="9.6" customHeight="1" x14ac:dyDescent="0.25">
      <c r="A88" s="286"/>
      <c r="B88" s="177"/>
      <c r="C88" s="177"/>
      <c r="D88" s="187"/>
      <c r="E88" s="511"/>
      <c r="F88" s="506"/>
      <c r="G88" s="506"/>
      <c r="H88" s="507"/>
      <c r="I88" s="506"/>
      <c r="J88" s="325"/>
      <c r="K88" s="168"/>
      <c r="L88" s="317"/>
      <c r="M88" s="318" t="str">
        <f>UPPER(IF(OR(L89="a",L89="as"),K84,IF(OR(L89="b",L89="bs"),K92,)))</f>
        <v/>
      </c>
      <c r="N88" s="170"/>
      <c r="O88" s="168"/>
      <c r="P88" s="170"/>
      <c r="Q88" s="168"/>
      <c r="R88" s="171"/>
      <c r="S88" s="174"/>
      <c r="U88" s="183">
        <f>Birók!P66</f>
        <v>0</v>
      </c>
    </row>
    <row r="89" spans="1:21" s="38" customFormat="1" ht="9.6" customHeight="1" x14ac:dyDescent="0.25">
      <c r="A89" s="286"/>
      <c r="B89" s="177"/>
      <c r="C89" s="177"/>
      <c r="D89" s="187"/>
      <c r="E89" s="511"/>
      <c r="F89" s="506"/>
      <c r="G89" s="506"/>
      <c r="H89" s="507"/>
      <c r="I89" s="506"/>
      <c r="J89" s="325"/>
      <c r="K89" s="180" t="s">
        <v>0</v>
      </c>
      <c r="L89" s="189"/>
      <c r="M89" s="320" t="str">
        <f>UPPER(IF(OR(L89="a",L89="as"),K85,IF(OR(L89="b",L89="bs"),K93,)))</f>
        <v/>
      </c>
      <c r="N89" s="321"/>
      <c r="O89" s="168"/>
      <c r="P89" s="170"/>
      <c r="Q89" s="168"/>
      <c r="R89" s="171"/>
      <c r="S89" s="174"/>
      <c r="U89" s="183">
        <f>Birók!P67</f>
        <v>0</v>
      </c>
    </row>
    <row r="90" spans="1:21" s="38" customFormat="1" ht="9.6" customHeight="1" x14ac:dyDescent="0.25">
      <c r="A90" s="326">
        <v>19</v>
      </c>
      <c r="B90" s="395" t="str">
        <f>IF($D90="","",VLOOKUP($D90,'1D ELO (3)'!$A$7:$P$39,14))</f>
        <v/>
      </c>
      <c r="C90" s="395" t="str">
        <f>IF($D90="","",VLOOKUP($D90,'1D ELO (3)'!$A$7:$P$39,15))</f>
        <v/>
      </c>
      <c r="D90" s="164"/>
      <c r="E90" s="503" t="str">
        <f>UPPER(IF($D90="","",VLOOKUP($D90,'1D ELO (3)'!$A$7:$P$39,5)))</f>
        <v/>
      </c>
      <c r="F90" s="492" t="str">
        <f>UPPER(IF($D90="","",VLOOKUP($D90,'1D ELO (3)'!$A$7:$P$39,2)))</f>
        <v/>
      </c>
      <c r="G90" s="492" t="str">
        <f>IF($D90="","",VLOOKUP($D90,'1D ELO (3)'!$A$7:$P$39,3))</f>
        <v/>
      </c>
      <c r="H90" s="504"/>
      <c r="I90" s="492" t="str">
        <f>IF($D90="","",VLOOKUP($D90,'1D ELO (3)'!$A$7:$P$39,4))</f>
        <v/>
      </c>
      <c r="J90" s="314"/>
      <c r="K90" s="168"/>
      <c r="L90" s="323"/>
      <c r="M90" s="168"/>
      <c r="N90" s="323"/>
      <c r="O90" s="206"/>
      <c r="P90" s="170"/>
      <c r="Q90" s="168"/>
      <c r="R90" s="171"/>
      <c r="S90" s="174"/>
      <c r="U90" s="183">
        <f>Birók!P68</f>
        <v>0</v>
      </c>
    </row>
    <row r="91" spans="1:21" s="38" customFormat="1" ht="9.6" customHeight="1" thickBot="1" x14ac:dyDescent="0.3">
      <c r="A91" s="286"/>
      <c r="B91" s="315"/>
      <c r="C91" s="315"/>
      <c r="D91" s="315"/>
      <c r="E91" s="503" t="str">
        <f>UPPER(IF($D90="","",VLOOKUP($D90,'1D ELO (3)'!$A$7:$P$33,11)))</f>
        <v/>
      </c>
      <c r="F91" s="492" t="str">
        <f>UPPER(IF($D90="","",VLOOKUP($D90,'1D ELO (3)'!$A$7:$P$33,8)))</f>
        <v/>
      </c>
      <c r="G91" s="492" t="str">
        <f>IF($D90="","",VLOOKUP($D90,'1D ELO (3)'!$A$7:$P$33,9))</f>
        <v/>
      </c>
      <c r="H91" s="504"/>
      <c r="I91" s="492" t="str">
        <f>IF($D90="","",VLOOKUP($D90,'1D ELO (3)'!$A$7:$P$33,10))</f>
        <v/>
      </c>
      <c r="J91" s="316"/>
      <c r="K91" s="161" t="str">
        <f>IF(J91="a",F90,IF(J91="b",F92,""))</f>
        <v/>
      </c>
      <c r="L91" s="323"/>
      <c r="M91" s="168"/>
      <c r="N91" s="323"/>
      <c r="O91" s="168"/>
      <c r="P91" s="170"/>
      <c r="Q91" s="168"/>
      <c r="R91" s="171"/>
      <c r="S91" s="174"/>
      <c r="U91" s="198">
        <f>Birók!P69</f>
        <v>0</v>
      </c>
    </row>
    <row r="92" spans="1:21" s="38" customFormat="1" ht="9.6" customHeight="1" x14ac:dyDescent="0.25">
      <c r="A92" s="286"/>
      <c r="B92" s="177"/>
      <c r="C92" s="177"/>
      <c r="D92" s="187"/>
      <c r="E92" s="511"/>
      <c r="F92" s="506"/>
      <c r="G92" s="506"/>
      <c r="H92" s="507"/>
      <c r="I92" s="506"/>
      <c r="J92" s="317"/>
      <c r="K92" s="318" t="str">
        <f>UPPER(IF(OR(J93="a",J93="as"),F90,IF(OR(J93="b",J93="bs"),F94,)))</f>
        <v/>
      </c>
      <c r="L92" s="327"/>
      <c r="M92" s="168"/>
      <c r="N92" s="323"/>
      <c r="O92" s="168"/>
      <c r="P92" s="170"/>
      <c r="Q92" s="168"/>
      <c r="R92" s="171"/>
      <c r="S92" s="174"/>
    </row>
    <row r="93" spans="1:21" s="38" customFormat="1" ht="9.6" customHeight="1" x14ac:dyDescent="0.25">
      <c r="A93" s="286"/>
      <c r="B93" s="177"/>
      <c r="C93" s="177"/>
      <c r="D93" s="187"/>
      <c r="E93" s="511"/>
      <c r="F93" s="506"/>
      <c r="G93" s="506"/>
      <c r="H93" s="507"/>
      <c r="I93" s="495" t="s">
        <v>0</v>
      </c>
      <c r="J93" s="189"/>
      <c r="K93" s="320" t="str">
        <f>UPPER(IF(OR(J93="a",J93="as"),F91,IF(OR(J93="b",J93="bs"),F95,)))</f>
        <v/>
      </c>
      <c r="L93" s="316"/>
      <c r="M93" s="168"/>
      <c r="N93" s="323"/>
      <c r="O93" s="168"/>
      <c r="P93" s="170"/>
      <c r="Q93" s="168"/>
      <c r="R93" s="171"/>
      <c r="S93" s="174"/>
    </row>
    <row r="94" spans="1:21" s="38" customFormat="1" ht="9.6" customHeight="1" x14ac:dyDescent="0.25">
      <c r="A94" s="286">
        <v>20</v>
      </c>
      <c r="B94" s="395" t="str">
        <f>IF($D94="","",VLOOKUP($D94,'1D ELO (3)'!$A$7:$P$39,14))</f>
        <v/>
      </c>
      <c r="C94" s="395" t="str">
        <f>IF($D94="","",VLOOKUP($D94,'1D ELO (3)'!$A$7:$P$39,15))</f>
        <v/>
      </c>
      <c r="D94" s="164"/>
      <c r="E94" s="503" t="str">
        <f>UPPER(IF($D94="","",VLOOKUP($D94,'1D ELO (3)'!$A$7:$P$39,5)))</f>
        <v/>
      </c>
      <c r="F94" s="492" t="str">
        <f>UPPER(IF($D94="","",VLOOKUP($D94,'1D ELO (3)'!$A$7:$P$39,2)))</f>
        <v/>
      </c>
      <c r="G94" s="492" t="str">
        <f>IF($D94="","",VLOOKUP($D94,'1D ELO (3)'!$A$7:$P$39,3))</f>
        <v/>
      </c>
      <c r="H94" s="504"/>
      <c r="I94" s="492" t="str">
        <f>IF($D94="","",VLOOKUP($D94,'1D ELO (3)'!$A$7:$P$39,4))</f>
        <v/>
      </c>
      <c r="J94" s="322"/>
      <c r="K94" s="168"/>
      <c r="L94" s="170"/>
      <c r="M94" s="206"/>
      <c r="N94" s="327"/>
      <c r="O94" s="168"/>
      <c r="P94" s="170"/>
      <c r="Q94" s="168"/>
      <c r="R94" s="171"/>
      <c r="S94" s="174"/>
    </row>
    <row r="95" spans="1:21" s="38" customFormat="1" ht="9.6" customHeight="1" x14ac:dyDescent="0.25">
      <c r="A95" s="286"/>
      <c r="B95" s="315"/>
      <c r="C95" s="315"/>
      <c r="D95" s="315"/>
      <c r="E95" s="503" t="str">
        <f>UPPER(IF($D94="","",VLOOKUP($D94,'1D ELO (3)'!$A$7:$P$33,11)))</f>
        <v/>
      </c>
      <c r="F95" s="492" t="str">
        <f>UPPER(IF($D94="","",VLOOKUP($D94,'1D ELO (3)'!$A$7:$P$33,8)))</f>
        <v/>
      </c>
      <c r="G95" s="492" t="str">
        <f>IF($D94="","",VLOOKUP($D94,'1D ELO (3)'!$A$7:$P$33,9))</f>
        <v/>
      </c>
      <c r="H95" s="504"/>
      <c r="I95" s="492" t="str">
        <f>IF($D94="","",VLOOKUP($D94,'1D ELO (3)'!$A$7:$P$33,10))</f>
        <v/>
      </c>
      <c r="J95" s="316"/>
      <c r="K95" s="168"/>
      <c r="L95" s="170"/>
      <c r="M95" s="290"/>
      <c r="N95" s="328"/>
      <c r="O95" s="168"/>
      <c r="P95" s="170"/>
      <c r="Q95" s="168"/>
      <c r="R95" s="171"/>
      <c r="S95" s="174"/>
    </row>
    <row r="96" spans="1:21" s="38" customFormat="1" ht="9.6" customHeight="1" x14ac:dyDescent="0.25">
      <c r="A96" s="286"/>
      <c r="B96" s="177"/>
      <c r="C96" s="177"/>
      <c r="D96" s="177"/>
      <c r="E96" s="510"/>
      <c r="F96" s="506"/>
      <c r="G96" s="506"/>
      <c r="H96" s="507"/>
      <c r="I96" s="506"/>
      <c r="J96" s="325"/>
      <c r="K96" s="168"/>
      <c r="L96" s="170"/>
      <c r="M96" s="168"/>
      <c r="N96" s="317"/>
      <c r="O96" s="318" t="str">
        <f>UPPER(IF(OR(N97="a",N97="as"),M88,IF(OR(N97="b",N97="bs"),M104,)))</f>
        <v/>
      </c>
      <c r="P96" s="170"/>
      <c r="Q96" s="168"/>
      <c r="R96" s="171"/>
      <c r="S96" s="174"/>
    </row>
    <row r="97" spans="1:19" s="38" customFormat="1" ht="9.6" customHeight="1" x14ac:dyDescent="0.25">
      <c r="A97" s="286"/>
      <c r="B97" s="177"/>
      <c r="C97" s="177"/>
      <c r="D97" s="177"/>
      <c r="E97" s="510"/>
      <c r="F97" s="506"/>
      <c r="G97" s="506"/>
      <c r="H97" s="507"/>
      <c r="I97" s="506"/>
      <c r="J97" s="325"/>
      <c r="K97" s="168"/>
      <c r="L97" s="170"/>
      <c r="M97" s="180" t="s">
        <v>0</v>
      </c>
      <c r="N97" s="189"/>
      <c r="O97" s="320" t="str">
        <f>UPPER(IF(OR(N97="a",N97="as"),M89,IF(OR(N97="b",N97="bs"),M105,)))</f>
        <v/>
      </c>
      <c r="P97" s="321"/>
      <c r="Q97" s="168"/>
      <c r="R97" s="171"/>
      <c r="S97" s="174"/>
    </row>
    <row r="98" spans="1:19" s="38" customFormat="1" ht="9.6" customHeight="1" x14ac:dyDescent="0.25">
      <c r="A98" s="286">
        <v>21</v>
      </c>
      <c r="B98" s="395" t="str">
        <f>IF($D98="","",VLOOKUP($D98,'1D ELO (3)'!$A$7:$P$39,14))</f>
        <v/>
      </c>
      <c r="C98" s="395" t="str">
        <f>IF($D98="","",VLOOKUP($D98,'1D ELO (3)'!$A$7:$P$39,15))</f>
        <v/>
      </c>
      <c r="D98" s="164"/>
      <c r="E98" s="503" t="str">
        <f>UPPER(IF($D98="","",VLOOKUP($D98,'1D ELO (3)'!$A$7:$P$39,5)))</f>
        <v/>
      </c>
      <c r="F98" s="492" t="str">
        <f>UPPER(IF($D98="","",VLOOKUP($D98,'1D ELO (3)'!$A$7:$P$39,2)))</f>
        <v/>
      </c>
      <c r="G98" s="492" t="str">
        <f>IF($D98="","",VLOOKUP($D98,'1D ELO (3)'!$A$7:$P$39,3))</f>
        <v/>
      </c>
      <c r="H98" s="504"/>
      <c r="I98" s="492" t="str">
        <f>IF($D98="","",VLOOKUP($D98,'1D ELO (3)'!$A$7:$P$39,4))</f>
        <v/>
      </c>
      <c r="J98" s="314"/>
      <c r="K98" s="168"/>
      <c r="L98" s="170"/>
      <c r="M98" s="168"/>
      <c r="N98" s="323"/>
      <c r="O98" s="168"/>
      <c r="P98" s="323"/>
      <c r="Q98" s="168"/>
      <c r="R98" s="171"/>
      <c r="S98" s="174"/>
    </row>
    <row r="99" spans="1:19" s="38" customFormat="1" ht="9.6" customHeight="1" x14ac:dyDescent="0.25">
      <c r="A99" s="286"/>
      <c r="B99" s="315"/>
      <c r="C99" s="315"/>
      <c r="D99" s="315"/>
      <c r="E99" s="503" t="str">
        <f>UPPER(IF($D98="","",VLOOKUP($D98,'1D ELO (3)'!$A$7:$P$33,11)))</f>
        <v/>
      </c>
      <c r="F99" s="492" t="str">
        <f>UPPER(IF($D98="","",VLOOKUP($D98,'1D ELO (3)'!$A$7:$P$33,8)))</f>
        <v/>
      </c>
      <c r="G99" s="492" t="str">
        <f>IF($D98="","",VLOOKUP($D98,'1D ELO (3)'!$A$7:$P$33,9))</f>
        <v/>
      </c>
      <c r="H99" s="504"/>
      <c r="I99" s="492" t="str">
        <f>IF($D98="","",VLOOKUP($D98,'1D ELO (3)'!$A$7:$P$33,10))</f>
        <v/>
      </c>
      <c r="J99" s="316"/>
      <c r="K99" s="161" t="str">
        <f>IF(J99="a",F98,IF(J99="b",F100,""))</f>
        <v/>
      </c>
      <c r="L99" s="170"/>
      <c r="M99" s="168"/>
      <c r="N99" s="323"/>
      <c r="O99" s="168"/>
      <c r="P99" s="323"/>
      <c r="Q99" s="168"/>
      <c r="R99" s="171"/>
      <c r="S99" s="174"/>
    </row>
    <row r="100" spans="1:19" s="38" customFormat="1" ht="9.6" customHeight="1" x14ac:dyDescent="0.25">
      <c r="A100" s="286"/>
      <c r="B100" s="177"/>
      <c r="C100" s="177"/>
      <c r="D100" s="177"/>
      <c r="E100" s="510"/>
      <c r="F100" s="506"/>
      <c r="G100" s="506"/>
      <c r="H100" s="507"/>
      <c r="I100" s="506"/>
      <c r="J100" s="317"/>
      <c r="K100" s="318" t="str">
        <f>UPPER(IF(OR(J101="a",J101="as"),F98,IF(OR(J101="b",J101="bs"),F102,)))</f>
        <v/>
      </c>
      <c r="L100" s="319"/>
      <c r="M100" s="168"/>
      <c r="N100" s="323"/>
      <c r="O100" s="168"/>
      <c r="P100" s="323"/>
      <c r="Q100" s="168"/>
      <c r="R100" s="171"/>
      <c r="S100" s="174"/>
    </row>
    <row r="101" spans="1:19" s="38" customFormat="1" ht="9.6" customHeight="1" x14ac:dyDescent="0.25">
      <c r="A101" s="286"/>
      <c r="B101" s="177"/>
      <c r="C101" s="177"/>
      <c r="D101" s="177"/>
      <c r="E101" s="510"/>
      <c r="F101" s="506"/>
      <c r="G101" s="506"/>
      <c r="H101" s="507"/>
      <c r="I101" s="495" t="s">
        <v>0</v>
      </c>
      <c r="J101" s="189"/>
      <c r="K101" s="320" t="str">
        <f>UPPER(IF(OR(J101="a",J101="as"),F99,IF(OR(J101="b",J101="bs"),F103,)))</f>
        <v/>
      </c>
      <c r="L101" s="321"/>
      <c r="M101" s="168"/>
      <c r="N101" s="323"/>
      <c r="O101" s="168"/>
      <c r="P101" s="323"/>
      <c r="Q101" s="168"/>
      <c r="R101" s="171"/>
      <c r="S101" s="174"/>
    </row>
    <row r="102" spans="1:19" s="38" customFormat="1" ht="9.6" customHeight="1" x14ac:dyDescent="0.25">
      <c r="A102" s="286">
        <v>22</v>
      </c>
      <c r="B102" s="395" t="str">
        <f>IF($D102="","",VLOOKUP($D102,'1D ELO (3)'!$A$7:$P$39,14))</f>
        <v/>
      </c>
      <c r="C102" s="395" t="str">
        <f>IF($D102="","",VLOOKUP($D102,'1D ELO (3)'!$A$7:$P$39,15))</f>
        <v/>
      </c>
      <c r="D102" s="164"/>
      <c r="E102" s="503" t="str">
        <f>UPPER(IF($D102="","",VLOOKUP($D102,'1D ELO (3)'!$A$7:$P$39,5)))</f>
        <v/>
      </c>
      <c r="F102" s="492" t="str">
        <f>UPPER(IF($D102="","",VLOOKUP($D102,'1D ELO (3)'!$A$7:$P$39,2)))</f>
        <v/>
      </c>
      <c r="G102" s="492" t="str">
        <f>IF($D102="","",VLOOKUP($D102,'1D ELO (3)'!$A$7:$P$39,3))</f>
        <v/>
      </c>
      <c r="H102" s="504"/>
      <c r="I102" s="492" t="str">
        <f>IF($D102="","",VLOOKUP($D102,'1D ELO (3)'!$A$7:$P$39,4))</f>
        <v/>
      </c>
      <c r="J102" s="322"/>
      <c r="K102" s="168"/>
      <c r="L102" s="323"/>
      <c r="M102" s="206"/>
      <c r="N102" s="327"/>
      <c r="O102" s="168"/>
      <c r="P102" s="323"/>
      <c r="Q102" s="168"/>
      <c r="R102" s="171"/>
      <c r="S102" s="174"/>
    </row>
    <row r="103" spans="1:19" s="38" customFormat="1" ht="9.6" customHeight="1" x14ac:dyDescent="0.25">
      <c r="A103" s="286"/>
      <c r="B103" s="315"/>
      <c r="C103" s="315"/>
      <c r="D103" s="315"/>
      <c r="E103" s="503" t="str">
        <f>UPPER(IF($D102="","",VLOOKUP($D102,'1D ELO (3)'!$A$7:$P$33,11)))</f>
        <v/>
      </c>
      <c r="F103" s="492" t="str">
        <f>UPPER(IF($D102="","",VLOOKUP($D102,'1D ELO (3)'!$A$7:$P$33,8)))</f>
        <v/>
      </c>
      <c r="G103" s="492" t="str">
        <f>IF($D102="","",VLOOKUP($D102,'1D ELO (3)'!$A$7:$P$33,9))</f>
        <v/>
      </c>
      <c r="H103" s="504"/>
      <c r="I103" s="492" t="str">
        <f>IF($D102="","",VLOOKUP($D102,'1D ELO (3)'!$A$7:$P$33,10))</f>
        <v/>
      </c>
      <c r="J103" s="316"/>
      <c r="K103" s="168"/>
      <c r="L103" s="323"/>
      <c r="M103" s="290"/>
      <c r="N103" s="328"/>
      <c r="O103" s="168"/>
      <c r="P103" s="323"/>
      <c r="Q103" s="168"/>
      <c r="R103" s="171"/>
      <c r="S103" s="174"/>
    </row>
    <row r="104" spans="1:19" s="38" customFormat="1" ht="9.6" customHeight="1" x14ac:dyDescent="0.25">
      <c r="A104" s="286"/>
      <c r="B104" s="177"/>
      <c r="C104" s="177"/>
      <c r="D104" s="187"/>
      <c r="E104" s="511"/>
      <c r="F104" s="506"/>
      <c r="G104" s="506"/>
      <c r="H104" s="507"/>
      <c r="I104" s="506"/>
      <c r="J104" s="325"/>
      <c r="K104" s="168"/>
      <c r="L104" s="317"/>
      <c r="M104" s="318" t="str">
        <f>UPPER(IF(OR(L105="a",L105="as"),K100,IF(OR(L105="b",L105="bs"),K108,)))</f>
        <v/>
      </c>
      <c r="N104" s="323"/>
      <c r="O104" s="168"/>
      <c r="P104" s="323"/>
      <c r="Q104" s="168"/>
      <c r="R104" s="171"/>
      <c r="S104" s="174"/>
    </row>
    <row r="105" spans="1:19" s="38" customFormat="1" ht="9.6" customHeight="1" x14ac:dyDescent="0.25">
      <c r="A105" s="286"/>
      <c r="B105" s="177"/>
      <c r="C105" s="177"/>
      <c r="D105" s="187"/>
      <c r="E105" s="511"/>
      <c r="F105" s="506"/>
      <c r="G105" s="506"/>
      <c r="H105" s="507"/>
      <c r="I105" s="506"/>
      <c r="J105" s="325"/>
      <c r="K105" s="180" t="s">
        <v>0</v>
      </c>
      <c r="L105" s="189"/>
      <c r="M105" s="320" t="str">
        <f>UPPER(IF(OR(L105="a",L105="as"),K101,IF(OR(L105="b",L105="bs"),K109,)))</f>
        <v/>
      </c>
      <c r="N105" s="316"/>
      <c r="O105" s="168"/>
      <c r="P105" s="323"/>
      <c r="Q105" s="168"/>
      <c r="R105" s="171"/>
      <c r="S105" s="174"/>
    </row>
    <row r="106" spans="1:19" s="38" customFormat="1" ht="9.6" customHeight="1" x14ac:dyDescent="0.25">
      <c r="A106" s="326">
        <v>23</v>
      </c>
      <c r="B106" s="395" t="str">
        <f>IF($D106="","",VLOOKUP($D106,'1D ELO (3)'!$A$7:$P$39,14))</f>
        <v/>
      </c>
      <c r="C106" s="395" t="str">
        <f>IF($D106="","",VLOOKUP($D106,'1D ELO (3)'!$A$7:$P$39,15))</f>
        <v/>
      </c>
      <c r="D106" s="164"/>
      <c r="E106" s="503" t="str">
        <f>UPPER(IF($D106="","",VLOOKUP($D106,'1D ELO (3)'!$A$7:$P$39,5)))</f>
        <v/>
      </c>
      <c r="F106" s="492" t="str">
        <f>UPPER(IF($D106="","",VLOOKUP($D106,'1D ELO (3)'!$A$7:$P$39,2)))</f>
        <v/>
      </c>
      <c r="G106" s="492" t="str">
        <f>IF($D106="","",VLOOKUP($D106,'1D ELO (3)'!$A$7:$P$39,3))</f>
        <v/>
      </c>
      <c r="H106" s="504"/>
      <c r="I106" s="492" t="str">
        <f>IF($D106="","",VLOOKUP($D106,'1D ELO (3)'!$A$7:$P$39,4))</f>
        <v/>
      </c>
      <c r="J106" s="314"/>
      <c r="K106" s="168"/>
      <c r="L106" s="323"/>
      <c r="M106" s="168"/>
      <c r="N106" s="170"/>
      <c r="O106" s="206"/>
      <c r="P106" s="323"/>
      <c r="Q106" s="168"/>
      <c r="R106" s="171"/>
      <c r="S106" s="174"/>
    </row>
    <row r="107" spans="1:19" s="38" customFormat="1" ht="9.6" customHeight="1" x14ac:dyDescent="0.25">
      <c r="A107" s="286"/>
      <c r="B107" s="315"/>
      <c r="C107" s="315"/>
      <c r="D107" s="315"/>
      <c r="E107" s="503" t="str">
        <f>UPPER(IF($D106="","",VLOOKUP($D106,'1D ELO (3)'!$A$7:$P$33,11)))</f>
        <v/>
      </c>
      <c r="F107" s="492" t="str">
        <f>UPPER(IF($D106="","",VLOOKUP($D106,'1D ELO (3)'!$A$7:$P$33,8)))</f>
        <v/>
      </c>
      <c r="G107" s="492" t="str">
        <f>IF($D106="","",VLOOKUP($D106,'1D ELO (3)'!$A$7:$P$33,9))</f>
        <v/>
      </c>
      <c r="H107" s="504"/>
      <c r="I107" s="492" t="str">
        <f>IF($D106="","",VLOOKUP($D106,'1D ELO (3)'!$A$7:$P$33,10))</f>
        <v/>
      </c>
      <c r="J107" s="316"/>
      <c r="K107" s="161" t="str">
        <f>IF(J107="a",F106,IF(J107="b",F108,""))</f>
        <v/>
      </c>
      <c r="L107" s="323"/>
      <c r="M107" s="168"/>
      <c r="N107" s="170"/>
      <c r="O107" s="168"/>
      <c r="P107" s="323"/>
      <c r="Q107" s="168"/>
      <c r="R107" s="171"/>
      <c r="S107" s="174"/>
    </row>
    <row r="108" spans="1:19" s="38" customFormat="1" ht="9.6" customHeight="1" x14ac:dyDescent="0.25">
      <c r="A108" s="286"/>
      <c r="B108" s="177"/>
      <c r="C108" s="177"/>
      <c r="D108" s="187"/>
      <c r="E108" s="511"/>
      <c r="F108" s="506"/>
      <c r="G108" s="506"/>
      <c r="H108" s="507"/>
      <c r="I108" s="506"/>
      <c r="J108" s="317"/>
      <c r="K108" s="318" t="str">
        <f>UPPER(IF(OR(J109="a",J109="as"),F106,IF(OR(J109="b",J109="bs"),F110,)))</f>
        <v/>
      </c>
      <c r="L108" s="327"/>
      <c r="M108" s="168"/>
      <c r="N108" s="170"/>
      <c r="O108" s="168"/>
      <c r="P108" s="323"/>
      <c r="Q108" s="168"/>
      <c r="R108" s="171"/>
      <c r="S108" s="174"/>
    </row>
    <row r="109" spans="1:19" s="38" customFormat="1" ht="9.6" customHeight="1" x14ac:dyDescent="0.25">
      <c r="A109" s="286"/>
      <c r="B109" s="177"/>
      <c r="C109" s="177"/>
      <c r="D109" s="187"/>
      <c r="E109" s="511"/>
      <c r="F109" s="506"/>
      <c r="G109" s="506"/>
      <c r="H109" s="507"/>
      <c r="I109" s="495" t="s">
        <v>0</v>
      </c>
      <c r="J109" s="189"/>
      <c r="K109" s="320" t="str">
        <f>UPPER(IF(OR(J109="a",J109="as"),F107,IF(OR(J109="b",J109="bs"),F111,)))</f>
        <v/>
      </c>
      <c r="L109" s="316"/>
      <c r="M109" s="168"/>
      <c r="N109" s="170"/>
      <c r="O109" s="168"/>
      <c r="P109" s="323"/>
      <c r="Q109" s="168"/>
      <c r="R109" s="171"/>
      <c r="S109" s="174"/>
    </row>
    <row r="110" spans="1:19" s="38" customFormat="1" ht="9.6" customHeight="1" x14ac:dyDescent="0.25">
      <c r="A110" s="312">
        <v>24</v>
      </c>
      <c r="B110" s="395" t="str">
        <f>IF($D110="","",VLOOKUP($D110,'1D ELO (3)'!$A$7:$P$39,14))</f>
        <v/>
      </c>
      <c r="C110" s="395" t="str">
        <f>IF($D110="","",VLOOKUP($D110,'1D ELO (3)'!$A$7:$P$39,15))</f>
        <v/>
      </c>
      <c r="D110" s="164"/>
      <c r="E110" s="694" t="str">
        <f>UPPER(IF($D110="","",VLOOKUP($D110,'1D ELO (3)'!$A$7:$P$39,5)))</f>
        <v/>
      </c>
      <c r="F110" s="695" t="str">
        <f>UPPER(IF($D110="","",VLOOKUP($D110,'1D ELO (3)'!$A$7:$P$39,2)))</f>
        <v/>
      </c>
      <c r="G110" s="695" t="str">
        <f>IF($D110="","",VLOOKUP($D110,'1D ELO (3)'!$A$7:$P$39,3))</f>
        <v/>
      </c>
      <c r="H110" s="696"/>
      <c r="I110" s="695" t="str">
        <f>IF($D110="","",VLOOKUP($D110,'1D ELO (3)'!$A$7:$P$39,4))</f>
        <v/>
      </c>
      <c r="J110" s="322"/>
      <c r="K110" s="168"/>
      <c r="L110" s="170"/>
      <c r="M110" s="206"/>
      <c r="N110" s="319"/>
      <c r="O110" s="168"/>
      <c r="P110" s="323"/>
      <c r="Q110" s="168"/>
      <c r="R110" s="171"/>
      <c r="S110" s="174"/>
    </row>
    <row r="111" spans="1:19" s="38" customFormat="1" ht="9.6" customHeight="1" x14ac:dyDescent="0.25">
      <c r="A111" s="286"/>
      <c r="B111" s="315"/>
      <c r="C111" s="315"/>
      <c r="D111" s="315"/>
      <c r="E111" s="694" t="str">
        <f>UPPER(IF($D110="","",VLOOKUP($D110,'1D ELO (3)'!$A$7:$P$33,11)))</f>
        <v/>
      </c>
      <c r="F111" s="695" t="str">
        <f>UPPER(IF($D110="","",VLOOKUP($D110,'1D ELO (3)'!$A$7:$P$33,8)))</f>
        <v/>
      </c>
      <c r="G111" s="695" t="str">
        <f>IF($D110="","",VLOOKUP($D110,'1D ELO (3)'!$A$7:$P$33,9))</f>
        <v/>
      </c>
      <c r="H111" s="696"/>
      <c r="I111" s="695" t="str">
        <f>IF($D110="","",VLOOKUP($D110,'1D ELO (3)'!$A$7:$P$33,10))</f>
        <v/>
      </c>
      <c r="J111" s="316"/>
      <c r="K111" s="168"/>
      <c r="L111" s="170"/>
      <c r="M111" s="290"/>
      <c r="N111" s="324"/>
      <c r="O111" s="168"/>
      <c r="P111" s="323"/>
      <c r="Q111" s="168"/>
      <c r="R111" s="171"/>
      <c r="S111" s="174"/>
    </row>
    <row r="112" spans="1:19" s="38" customFormat="1" ht="9.6" customHeight="1" x14ac:dyDescent="0.25">
      <c r="A112" s="286"/>
      <c r="B112" s="177"/>
      <c r="C112" s="177"/>
      <c r="D112" s="187"/>
      <c r="E112" s="511"/>
      <c r="F112" s="506"/>
      <c r="G112" s="506"/>
      <c r="H112" s="507"/>
      <c r="I112" s="506"/>
      <c r="J112" s="325"/>
      <c r="K112" s="168"/>
      <c r="L112" s="170"/>
      <c r="M112" s="168"/>
      <c r="N112" s="170"/>
      <c r="O112" s="170"/>
      <c r="P112" s="317"/>
      <c r="Q112" s="318" t="str">
        <f>UPPER(IF(OR(P113="a",P113="as"),O96,IF(OR(P113="b",P113="bs"),O128,)))</f>
        <v/>
      </c>
      <c r="R112" s="329"/>
      <c r="S112" s="174"/>
    </row>
    <row r="113" spans="1:19" s="38" customFormat="1" ht="9.6" customHeight="1" x14ac:dyDescent="0.25">
      <c r="A113" s="286"/>
      <c r="B113" s="177"/>
      <c r="C113" s="177"/>
      <c r="D113" s="187"/>
      <c r="E113" s="511"/>
      <c r="F113" s="506"/>
      <c r="G113" s="506"/>
      <c r="H113" s="507"/>
      <c r="I113" s="506"/>
      <c r="J113" s="325"/>
      <c r="K113" s="168"/>
      <c r="L113" s="170"/>
      <c r="M113" s="168"/>
      <c r="N113" s="170"/>
      <c r="O113" s="180" t="s">
        <v>0</v>
      </c>
      <c r="P113" s="189"/>
      <c r="Q113" s="320" t="str">
        <f>UPPER(IF(OR(P113="a",P113="as"),O97,IF(OR(P113="b",P113="bs"),O129,)))</f>
        <v/>
      </c>
      <c r="R113" s="330"/>
      <c r="S113" s="174"/>
    </row>
    <row r="114" spans="1:19" s="38" customFormat="1" ht="9.6" customHeight="1" x14ac:dyDescent="0.25">
      <c r="A114" s="312">
        <v>25</v>
      </c>
      <c r="B114" s="395" t="str">
        <f>IF($D114="","",VLOOKUP($D114,'1D ELO (3)'!$A$7:$P$39,14))</f>
        <v/>
      </c>
      <c r="C114" s="395" t="str">
        <f>IF($D114="","",VLOOKUP($D114,'1D ELO (3)'!$A$7:$P$39,15))</f>
        <v/>
      </c>
      <c r="D114" s="164"/>
      <c r="E114" s="694" t="str">
        <f>UPPER(IF($D114="","",VLOOKUP($D114,'1D ELO (3)'!$A$7:$P$39,5)))</f>
        <v/>
      </c>
      <c r="F114" s="695" t="str">
        <f>UPPER(IF($D114="","",VLOOKUP($D114,'1D ELO (3)'!$A$7:$P$39,2)))</f>
        <v/>
      </c>
      <c r="G114" s="695" t="str">
        <f>IF($D114="","",VLOOKUP($D114,'1D ELO (3)'!$A$7:$P$39,3))</f>
        <v/>
      </c>
      <c r="H114" s="696"/>
      <c r="I114" s="695" t="str">
        <f>IF($D114="","",VLOOKUP($D114,'1D ELO (3)'!$A$7:$P$39,4))</f>
        <v/>
      </c>
      <c r="J114" s="314"/>
      <c r="K114" s="168"/>
      <c r="L114" s="170"/>
      <c r="M114" s="168"/>
      <c r="N114" s="170"/>
      <c r="O114" s="168"/>
      <c r="P114" s="323"/>
      <c r="Q114" s="206"/>
      <c r="R114" s="171"/>
      <c r="S114" s="174"/>
    </row>
    <row r="115" spans="1:19" s="38" customFormat="1" ht="9.6" customHeight="1" x14ac:dyDescent="0.25">
      <c r="A115" s="286"/>
      <c r="B115" s="315"/>
      <c r="C115" s="315"/>
      <c r="D115" s="315"/>
      <c r="E115" s="694" t="str">
        <f>UPPER(IF($D114="","",VLOOKUP($D114,'1D ELO (3)'!$A$7:$P$33,11)))</f>
        <v/>
      </c>
      <c r="F115" s="695" t="str">
        <f>UPPER(IF($D114="","",VLOOKUP($D114,'1D ELO (3)'!$A$7:$P$33,8)))</f>
        <v/>
      </c>
      <c r="G115" s="695" t="str">
        <f>IF($D114="","",VLOOKUP($D114,'1D ELO (3)'!$A$7:$P$33,9))</f>
        <v/>
      </c>
      <c r="H115" s="696"/>
      <c r="I115" s="695" t="str">
        <f>IF($D114="","",VLOOKUP($D114,'1D ELO (3)'!$A$7:$P$33,10))</f>
        <v/>
      </c>
      <c r="J115" s="316"/>
      <c r="K115" s="161" t="str">
        <f>IF(J115="a",F114,IF(J115="b",F116,""))</f>
        <v/>
      </c>
      <c r="L115" s="170"/>
      <c r="M115" s="168"/>
      <c r="N115" s="170"/>
      <c r="O115" s="168"/>
      <c r="P115" s="323"/>
      <c r="Q115" s="290"/>
      <c r="R115" s="331"/>
      <c r="S115" s="174"/>
    </row>
    <row r="116" spans="1:19" s="38" customFormat="1" ht="9.6" customHeight="1" x14ac:dyDescent="0.25">
      <c r="A116" s="286"/>
      <c r="B116" s="177"/>
      <c r="C116" s="177"/>
      <c r="D116" s="187"/>
      <c r="E116" s="511"/>
      <c r="F116" s="506"/>
      <c r="G116" s="506"/>
      <c r="H116" s="507"/>
      <c r="I116" s="506"/>
      <c r="J116" s="317"/>
      <c r="K116" s="318" t="str">
        <f>UPPER(IF(OR(J117="a",J117="as"),F114,IF(OR(J117="b",J117="bs"),F118,)))</f>
        <v/>
      </c>
      <c r="L116" s="319"/>
      <c r="M116" s="168"/>
      <c r="N116" s="170"/>
      <c r="O116" s="168"/>
      <c r="P116" s="323"/>
      <c r="Q116" s="168"/>
      <c r="R116" s="171"/>
      <c r="S116" s="174"/>
    </row>
    <row r="117" spans="1:19" s="38" customFormat="1" ht="9.6" customHeight="1" x14ac:dyDescent="0.25">
      <c r="A117" s="286"/>
      <c r="B117" s="177"/>
      <c r="C117" s="177"/>
      <c r="D117" s="187"/>
      <c r="E117" s="511"/>
      <c r="F117" s="506"/>
      <c r="G117" s="506"/>
      <c r="H117" s="507"/>
      <c r="I117" s="495" t="s">
        <v>0</v>
      </c>
      <c r="J117" s="189"/>
      <c r="K117" s="320" t="str">
        <f>UPPER(IF(OR(J117="a",J117="as"),F115,IF(OR(J117="b",J117="bs"),F119,)))</f>
        <v/>
      </c>
      <c r="L117" s="321"/>
      <c r="M117" s="168"/>
      <c r="N117" s="170"/>
      <c r="O117" s="168"/>
      <c r="P117" s="323"/>
      <c r="Q117" s="168"/>
      <c r="R117" s="171"/>
      <c r="S117" s="174"/>
    </row>
    <row r="118" spans="1:19" s="38" customFormat="1" ht="9.6" customHeight="1" x14ac:dyDescent="0.25">
      <c r="A118" s="286">
        <v>26</v>
      </c>
      <c r="B118" s="395" t="str">
        <f>IF($D118="","",VLOOKUP($D118,'1D ELO (3)'!$A$7:$P$39,14))</f>
        <v/>
      </c>
      <c r="C118" s="395" t="str">
        <f>IF($D118="","",VLOOKUP($D118,'1D ELO (3)'!$A$7:$P$39,15))</f>
        <v/>
      </c>
      <c r="D118" s="164"/>
      <c r="E118" s="503" t="str">
        <f>UPPER(IF($D118="","",VLOOKUP($D118,'1D ELO (3)'!$A$7:$P$39,5)))</f>
        <v/>
      </c>
      <c r="F118" s="492" t="str">
        <f>UPPER(IF($D118="","",VLOOKUP($D118,'1D ELO (3)'!$A$7:$P$39,2)))</f>
        <v/>
      </c>
      <c r="G118" s="492" t="str">
        <f>IF($D118="","",VLOOKUP($D118,'1D ELO (3)'!$A$7:$P$39,3))</f>
        <v/>
      </c>
      <c r="H118" s="504"/>
      <c r="I118" s="492" t="str">
        <f>IF($D118="","",VLOOKUP($D118,'1D ELO (3)'!$A$7:$P$39,4))</f>
        <v/>
      </c>
      <c r="J118" s="322"/>
      <c r="K118" s="168"/>
      <c r="L118" s="323"/>
      <c r="M118" s="206"/>
      <c r="N118" s="319"/>
      <c r="O118" s="168"/>
      <c r="P118" s="323"/>
      <c r="Q118" s="168"/>
      <c r="R118" s="171"/>
      <c r="S118" s="174"/>
    </row>
    <row r="119" spans="1:19" s="38" customFormat="1" ht="9.6" customHeight="1" x14ac:dyDescent="0.25">
      <c r="A119" s="286"/>
      <c r="B119" s="315"/>
      <c r="C119" s="315"/>
      <c r="D119" s="315"/>
      <c r="E119" s="503" t="str">
        <f>UPPER(IF($D118="","",VLOOKUP($D118,'1D ELO (3)'!$A$7:$P$33,11)))</f>
        <v/>
      </c>
      <c r="F119" s="492" t="str">
        <f>UPPER(IF($D118="","",VLOOKUP($D118,'1D ELO (3)'!$A$7:$P$33,8)))</f>
        <v/>
      </c>
      <c r="G119" s="492" t="str">
        <f>IF($D118="","",VLOOKUP($D118,'1D ELO (3)'!$A$7:$P$33,9))</f>
        <v/>
      </c>
      <c r="H119" s="504"/>
      <c r="I119" s="492" t="str">
        <f>IF($D118="","",VLOOKUP($D118,'1D ELO (3)'!$A$7:$P$33,10))</f>
        <v/>
      </c>
      <c r="J119" s="316"/>
      <c r="K119" s="168"/>
      <c r="L119" s="323"/>
      <c r="M119" s="290"/>
      <c r="N119" s="324"/>
      <c r="O119" s="168"/>
      <c r="P119" s="323"/>
      <c r="Q119" s="168"/>
      <c r="R119" s="171"/>
      <c r="S119" s="174"/>
    </row>
    <row r="120" spans="1:19" s="38" customFormat="1" ht="9.6" customHeight="1" x14ac:dyDescent="0.25">
      <c r="A120" s="286"/>
      <c r="B120" s="177"/>
      <c r="C120" s="177"/>
      <c r="D120" s="187"/>
      <c r="E120" s="511"/>
      <c r="F120" s="506"/>
      <c r="G120" s="506"/>
      <c r="H120" s="507"/>
      <c r="I120" s="506"/>
      <c r="J120" s="325"/>
      <c r="K120" s="168"/>
      <c r="L120" s="317"/>
      <c r="M120" s="318" t="str">
        <f>UPPER(IF(OR(L121="a",L121="as"),K116,IF(OR(L121="b",L121="bs"),K124,)))</f>
        <v/>
      </c>
      <c r="N120" s="170"/>
      <c r="O120" s="168"/>
      <c r="P120" s="323"/>
      <c r="Q120" s="168"/>
      <c r="R120" s="171"/>
      <c r="S120" s="174"/>
    </row>
    <row r="121" spans="1:19" s="38" customFormat="1" ht="9.6" customHeight="1" x14ac:dyDescent="0.25">
      <c r="A121" s="286"/>
      <c r="B121" s="177"/>
      <c r="C121" s="177"/>
      <c r="D121" s="187"/>
      <c r="E121" s="511"/>
      <c r="F121" s="506"/>
      <c r="G121" s="506"/>
      <c r="H121" s="507"/>
      <c r="I121" s="506"/>
      <c r="J121" s="325"/>
      <c r="K121" s="180" t="s">
        <v>0</v>
      </c>
      <c r="L121" s="189"/>
      <c r="M121" s="320" t="str">
        <f>UPPER(IF(OR(L121="a",L121="as"),K117,IF(OR(L121="b",L121="bs"),K125,)))</f>
        <v/>
      </c>
      <c r="N121" s="321"/>
      <c r="O121" s="168"/>
      <c r="P121" s="323"/>
      <c r="Q121" s="168"/>
      <c r="R121" s="171"/>
      <c r="S121" s="174"/>
    </row>
    <row r="122" spans="1:19" s="38" customFormat="1" ht="9.6" customHeight="1" x14ac:dyDescent="0.25">
      <c r="A122" s="326">
        <v>27</v>
      </c>
      <c r="B122" s="395" t="str">
        <f>IF($D122="","",VLOOKUP($D122,'1D ELO (3)'!$A$7:$P$39,14))</f>
        <v/>
      </c>
      <c r="C122" s="395" t="str">
        <f>IF($D122="","",VLOOKUP($D122,'1D ELO (3)'!$A$7:$P$39,15))</f>
        <v/>
      </c>
      <c r="D122" s="164"/>
      <c r="E122" s="503" t="str">
        <f>UPPER(IF($D122="","",VLOOKUP($D122,'1D ELO (3)'!$A$7:$P$39,5)))</f>
        <v/>
      </c>
      <c r="F122" s="492" t="str">
        <f>UPPER(IF($D122="","",VLOOKUP($D122,'1D ELO (3)'!$A$7:$P$39,2)))</f>
        <v/>
      </c>
      <c r="G122" s="492" t="str">
        <f>IF($D122="","",VLOOKUP($D122,'1D ELO (3)'!$A$7:$P$39,3))</f>
        <v/>
      </c>
      <c r="H122" s="504"/>
      <c r="I122" s="492" t="str">
        <f>IF($D122="","",VLOOKUP($D122,'1D ELO (3)'!$A$7:$P$39,4))</f>
        <v/>
      </c>
      <c r="J122" s="314"/>
      <c r="K122" s="168"/>
      <c r="L122" s="323"/>
      <c r="M122" s="168"/>
      <c r="N122" s="323"/>
      <c r="O122" s="206"/>
      <c r="P122" s="323"/>
      <c r="Q122" s="168"/>
      <c r="R122" s="171"/>
      <c r="S122" s="174"/>
    </row>
    <row r="123" spans="1:19" s="38" customFormat="1" ht="9.6" customHeight="1" x14ac:dyDescent="0.25">
      <c r="A123" s="286"/>
      <c r="B123" s="315"/>
      <c r="C123" s="315"/>
      <c r="D123" s="315"/>
      <c r="E123" s="503" t="str">
        <f>UPPER(IF($D122="","",VLOOKUP($D122,'1D ELO (3)'!$A$7:$P$33,11)))</f>
        <v/>
      </c>
      <c r="F123" s="492" t="str">
        <f>UPPER(IF($D122="","",VLOOKUP($D122,'1D ELO (3)'!$A$7:$P$33,8)))</f>
        <v/>
      </c>
      <c r="G123" s="492" t="str">
        <f>IF($D122="","",VLOOKUP($D122,'1D ELO (3)'!$A$7:$P$33,9))</f>
        <v/>
      </c>
      <c r="H123" s="504"/>
      <c r="I123" s="492" t="str">
        <f>IF($D122="","",VLOOKUP($D122,'1D ELO (3)'!$A$7:$P$33,10))</f>
        <v/>
      </c>
      <c r="J123" s="316"/>
      <c r="K123" s="161" t="str">
        <f>IF(J123="a",F122,IF(J123="b",F124,""))</f>
        <v/>
      </c>
      <c r="L123" s="323"/>
      <c r="M123" s="168"/>
      <c r="N123" s="323"/>
      <c r="O123" s="168"/>
      <c r="P123" s="323"/>
      <c r="Q123" s="168"/>
      <c r="R123" s="171"/>
      <c r="S123" s="174"/>
    </row>
    <row r="124" spans="1:19" s="38" customFormat="1" ht="9.6" customHeight="1" x14ac:dyDescent="0.25">
      <c r="A124" s="286"/>
      <c r="B124" s="177"/>
      <c r="C124" s="177"/>
      <c r="D124" s="177"/>
      <c r="E124" s="510"/>
      <c r="F124" s="506"/>
      <c r="G124" s="506"/>
      <c r="H124" s="507"/>
      <c r="I124" s="506"/>
      <c r="J124" s="317"/>
      <c r="K124" s="318" t="str">
        <f>UPPER(IF(OR(J125="a",J125="as"),F122,IF(OR(J125="b",J125="bs"),F126,)))</f>
        <v/>
      </c>
      <c r="L124" s="327"/>
      <c r="M124" s="168"/>
      <c r="N124" s="323"/>
      <c r="O124" s="168"/>
      <c r="P124" s="323"/>
      <c r="Q124" s="168"/>
      <c r="R124" s="171"/>
      <c r="S124" s="174"/>
    </row>
    <row r="125" spans="1:19" s="38" customFormat="1" ht="9.6" customHeight="1" x14ac:dyDescent="0.25">
      <c r="A125" s="286"/>
      <c r="B125" s="177"/>
      <c r="C125" s="177"/>
      <c r="D125" s="177"/>
      <c r="E125" s="510"/>
      <c r="F125" s="506"/>
      <c r="G125" s="506"/>
      <c r="H125" s="507"/>
      <c r="I125" s="495" t="s">
        <v>0</v>
      </c>
      <c r="J125" s="189"/>
      <c r="K125" s="320" t="str">
        <f>UPPER(IF(OR(J125="a",J125="as"),F123,IF(OR(J125="b",J125="bs"),F127,)))</f>
        <v/>
      </c>
      <c r="L125" s="316"/>
      <c r="M125" s="168"/>
      <c r="N125" s="323"/>
      <c r="O125" s="168"/>
      <c r="P125" s="323"/>
      <c r="Q125" s="168"/>
      <c r="R125" s="171"/>
      <c r="S125" s="174"/>
    </row>
    <row r="126" spans="1:19" s="38" customFormat="1" ht="9.6" customHeight="1" x14ac:dyDescent="0.25">
      <c r="A126" s="286">
        <v>28</v>
      </c>
      <c r="B126" s="395" t="str">
        <f>IF($D126="","",VLOOKUP($D126,'1D ELO (3)'!$A$7:$P$39,14))</f>
        <v/>
      </c>
      <c r="C126" s="395" t="str">
        <f>IF($D126="","",VLOOKUP($D126,'1D ELO (3)'!$A$7:$P$39,15))</f>
        <v/>
      </c>
      <c r="D126" s="164"/>
      <c r="E126" s="503" t="str">
        <f>UPPER(IF($D126="","",VLOOKUP($D126,'1D ELO (3)'!$A$7:$P$39,5)))</f>
        <v/>
      </c>
      <c r="F126" s="492" t="str">
        <f>UPPER(IF($D126="","",VLOOKUP($D126,'1D ELO (3)'!$A$7:$P$39,2)))</f>
        <v/>
      </c>
      <c r="G126" s="492" t="str">
        <f>IF($D126="","",VLOOKUP($D126,'1D ELO (3)'!$A$7:$P$39,3))</f>
        <v/>
      </c>
      <c r="H126" s="504"/>
      <c r="I126" s="492" t="str">
        <f>IF($D126="","",VLOOKUP($D126,'1D ELO (3)'!$A$7:$P$39,4))</f>
        <v/>
      </c>
      <c r="J126" s="322"/>
      <c r="K126" s="168"/>
      <c r="L126" s="170"/>
      <c r="M126" s="206"/>
      <c r="N126" s="327"/>
      <c r="O126" s="168"/>
      <c r="P126" s="323"/>
      <c r="Q126" s="168"/>
      <c r="R126" s="171"/>
      <c r="S126" s="174"/>
    </row>
    <row r="127" spans="1:19" s="38" customFormat="1" ht="9.6" customHeight="1" x14ac:dyDescent="0.25">
      <c r="A127" s="286"/>
      <c r="B127" s="315"/>
      <c r="C127" s="315"/>
      <c r="D127" s="315"/>
      <c r="E127" s="503" t="str">
        <f>UPPER(IF($D126="","",VLOOKUP($D126,'1D ELO (3)'!$A$7:$P$33,11)))</f>
        <v/>
      </c>
      <c r="F127" s="492" t="str">
        <f>UPPER(IF($D126="","",VLOOKUP($D126,'1D ELO (3)'!$A$7:$P$33,8)))</f>
        <v/>
      </c>
      <c r="G127" s="492" t="str">
        <f>IF($D126="","",VLOOKUP($D126,'1D ELO (3)'!$A$7:$P$33,9))</f>
        <v/>
      </c>
      <c r="H127" s="504"/>
      <c r="I127" s="492" t="str">
        <f>IF($D126="","",VLOOKUP($D126,'1D ELO (3)'!$A$7:$P$33,10))</f>
        <v/>
      </c>
      <c r="J127" s="316"/>
      <c r="K127" s="168"/>
      <c r="L127" s="170"/>
      <c r="M127" s="290"/>
      <c r="N127" s="328"/>
      <c r="O127" s="168"/>
      <c r="P127" s="323"/>
      <c r="Q127" s="168"/>
      <c r="R127" s="171"/>
      <c r="S127" s="174"/>
    </row>
    <row r="128" spans="1:19" s="38" customFormat="1" ht="9.6" customHeight="1" x14ac:dyDescent="0.25">
      <c r="A128" s="286"/>
      <c r="B128" s="177"/>
      <c r="C128" s="177"/>
      <c r="D128" s="177"/>
      <c r="E128" s="510"/>
      <c r="F128" s="506"/>
      <c r="G128" s="506"/>
      <c r="H128" s="507"/>
      <c r="I128" s="506"/>
      <c r="J128" s="325"/>
      <c r="K128" s="168"/>
      <c r="L128" s="170"/>
      <c r="M128" s="168"/>
      <c r="N128" s="317"/>
      <c r="O128" s="318" t="str">
        <f>UPPER(IF(OR(N129="a",N129="as"),M120,IF(OR(N129="b",N129="bs"),M136,)))</f>
        <v/>
      </c>
      <c r="P128" s="323"/>
      <c r="Q128" s="168"/>
      <c r="R128" s="171"/>
      <c r="S128" s="174"/>
    </row>
    <row r="129" spans="1:19" s="38" customFormat="1" ht="9.6" customHeight="1" x14ac:dyDescent="0.25">
      <c r="A129" s="286"/>
      <c r="B129" s="177"/>
      <c r="C129" s="177"/>
      <c r="D129" s="177"/>
      <c r="E129" s="510"/>
      <c r="F129" s="506"/>
      <c r="G129" s="506"/>
      <c r="H129" s="507"/>
      <c r="I129" s="506"/>
      <c r="J129" s="325"/>
      <c r="K129" s="168"/>
      <c r="L129" s="170"/>
      <c r="M129" s="180" t="s">
        <v>0</v>
      </c>
      <c r="N129" s="189"/>
      <c r="O129" s="320" t="str">
        <f>UPPER(IF(OR(N129="a",N129="as"),M121,IF(OR(N129="b",N129="bs"),M137,)))</f>
        <v/>
      </c>
      <c r="P129" s="316"/>
      <c r="Q129" s="168"/>
      <c r="R129" s="171"/>
      <c r="S129" s="174"/>
    </row>
    <row r="130" spans="1:19" s="38" customFormat="1" ht="9.6" customHeight="1" x14ac:dyDescent="0.25">
      <c r="A130" s="326">
        <v>29</v>
      </c>
      <c r="B130" s="395" t="str">
        <f>IF($D130="","",VLOOKUP($D130,'1D ELO (3)'!$A$7:$P$39,14))</f>
        <v/>
      </c>
      <c r="C130" s="395" t="str">
        <f>IF($D130="","",VLOOKUP($D130,'1D ELO (3)'!$A$7:$P$39,15))</f>
        <v/>
      </c>
      <c r="D130" s="164"/>
      <c r="E130" s="503" t="str">
        <f>UPPER(IF($D130="","",VLOOKUP($D130,'1D ELO (3)'!$A$7:$P$39,5)))</f>
        <v/>
      </c>
      <c r="F130" s="492" t="str">
        <f>UPPER(IF($D130="","",VLOOKUP($D130,'1D ELO (3)'!$A$7:$P$39,2)))</f>
        <v/>
      </c>
      <c r="G130" s="492" t="str">
        <f>IF($D130="","",VLOOKUP($D130,'1D ELO (3)'!$A$7:$P$39,3))</f>
        <v/>
      </c>
      <c r="H130" s="504"/>
      <c r="I130" s="492" t="str">
        <f>IF($D130="","",VLOOKUP($D130,'1D ELO (3)'!$A$7:$P$39,4))</f>
        <v/>
      </c>
      <c r="J130" s="314"/>
      <c r="K130" s="168"/>
      <c r="L130" s="170"/>
      <c r="M130" s="168"/>
      <c r="N130" s="323"/>
      <c r="O130" s="168"/>
      <c r="P130" s="170"/>
      <c r="Q130" s="168"/>
      <c r="R130" s="171"/>
      <c r="S130" s="174"/>
    </row>
    <row r="131" spans="1:19" s="38" customFormat="1" ht="9.6" customHeight="1" x14ac:dyDescent="0.25">
      <c r="A131" s="286"/>
      <c r="B131" s="315"/>
      <c r="C131" s="315"/>
      <c r="D131" s="315"/>
      <c r="E131" s="503" t="str">
        <f>UPPER(IF($D130="","",VLOOKUP($D130,'1D ELO (3)'!$A$7:$P$33,11)))</f>
        <v/>
      </c>
      <c r="F131" s="492" t="str">
        <f>UPPER(IF($D130="","",VLOOKUP($D130,'1D ELO (3)'!$A$7:$P$33,8)))</f>
        <v/>
      </c>
      <c r="G131" s="492" t="str">
        <f>IF($D130="","",VLOOKUP($D130,'1D ELO (3)'!$A$7:$P$33,9))</f>
        <v/>
      </c>
      <c r="H131" s="504"/>
      <c r="I131" s="492" t="str">
        <f>IF($D130="","",VLOOKUP($D130,'1D ELO (3)'!$A$7:$P$33,10))</f>
        <v/>
      </c>
      <c r="J131" s="316"/>
      <c r="K131" s="161" t="str">
        <f>IF(J131="a",F130,IF(J131="b",F132,""))</f>
        <v/>
      </c>
      <c r="L131" s="170"/>
      <c r="M131" s="168"/>
      <c r="N131" s="323"/>
      <c r="O131" s="168"/>
      <c r="P131" s="170"/>
      <c r="Q131" s="168"/>
      <c r="R131" s="171"/>
      <c r="S131" s="174"/>
    </row>
    <row r="132" spans="1:19" s="38" customFormat="1" ht="9.6" customHeight="1" x14ac:dyDescent="0.25">
      <c r="A132" s="286"/>
      <c r="B132" s="177"/>
      <c r="C132" s="177"/>
      <c r="D132" s="187"/>
      <c r="E132" s="511"/>
      <c r="F132" s="506"/>
      <c r="G132" s="506"/>
      <c r="H132" s="507"/>
      <c r="I132" s="506"/>
      <c r="J132" s="317"/>
      <c r="K132" s="318" t="str">
        <f>UPPER(IF(OR(J133="a",J133="as"),F130,IF(OR(J133="b",J133="bs"),F134,)))</f>
        <v/>
      </c>
      <c r="L132" s="319"/>
      <c r="M132" s="168"/>
      <c r="N132" s="323"/>
      <c r="O132" s="168"/>
      <c r="P132" s="170"/>
      <c r="Q132" s="168"/>
      <c r="R132" s="171"/>
      <c r="S132" s="174"/>
    </row>
    <row r="133" spans="1:19" s="38" customFormat="1" ht="9.6" customHeight="1" x14ac:dyDescent="0.25">
      <c r="A133" s="286"/>
      <c r="B133" s="177"/>
      <c r="C133" s="177"/>
      <c r="D133" s="187"/>
      <c r="E133" s="511"/>
      <c r="F133" s="506"/>
      <c r="G133" s="506"/>
      <c r="H133" s="507"/>
      <c r="I133" s="495" t="s">
        <v>0</v>
      </c>
      <c r="J133" s="189"/>
      <c r="K133" s="320" t="str">
        <f>UPPER(IF(OR(J133="a",J133="as"),F131,IF(OR(J133="b",J133="bs"),F135,)))</f>
        <v/>
      </c>
      <c r="L133" s="321"/>
      <c r="M133" s="168"/>
      <c r="N133" s="323"/>
      <c r="O133" s="168"/>
      <c r="P133" s="170"/>
      <c r="Q133" s="168"/>
      <c r="R133" s="171"/>
      <c r="S133" s="174"/>
    </row>
    <row r="134" spans="1:19" s="38" customFormat="1" ht="9.6" customHeight="1" x14ac:dyDescent="0.25">
      <c r="A134" s="286">
        <v>30</v>
      </c>
      <c r="B134" s="395" t="str">
        <f>IF($D134="","",VLOOKUP($D134,'1D ELO (3)'!$A$7:$P$39,14))</f>
        <v/>
      </c>
      <c r="C134" s="395" t="str">
        <f>IF($D134="","",VLOOKUP($D134,'1D ELO (3)'!$A$7:$P$39,15))</f>
        <v/>
      </c>
      <c r="D134" s="164"/>
      <c r="E134" s="503" t="str">
        <f>UPPER(IF($D134="","",VLOOKUP($D134,'1D ELO (3)'!$A$7:$P$39,5)))</f>
        <v/>
      </c>
      <c r="F134" s="492" t="str">
        <f>UPPER(IF($D134="","",VLOOKUP($D134,'1D ELO (3)'!$A$7:$P$39,2)))</f>
        <v/>
      </c>
      <c r="G134" s="492" t="str">
        <f>IF($D134="","",VLOOKUP($D134,'1D ELO (3)'!$A$7:$P$39,3))</f>
        <v/>
      </c>
      <c r="H134" s="504"/>
      <c r="I134" s="492" t="str">
        <f>IF($D134="","",VLOOKUP($D134,'1D ELO (3)'!$A$7:$P$39,4))</f>
        <v/>
      </c>
      <c r="J134" s="322"/>
      <c r="K134" s="168"/>
      <c r="L134" s="323"/>
      <c r="M134" s="206"/>
      <c r="N134" s="327"/>
      <c r="O134" s="168"/>
      <c r="P134" s="170"/>
      <c r="Q134" s="168"/>
      <c r="R134" s="171"/>
      <c r="S134" s="174"/>
    </row>
    <row r="135" spans="1:19" s="38" customFormat="1" ht="9.6" customHeight="1" x14ac:dyDescent="0.25">
      <c r="A135" s="286"/>
      <c r="B135" s="315"/>
      <c r="C135" s="315"/>
      <c r="D135" s="315"/>
      <c r="E135" s="503" t="str">
        <f>UPPER(IF($D134="","",VLOOKUP($D134,'1D ELO (3)'!$A$7:$P$33,11)))</f>
        <v/>
      </c>
      <c r="F135" s="492" t="str">
        <f>UPPER(IF($D134="","",VLOOKUP($D134,'1D ELO (3)'!$A$7:$P$33,8)))</f>
        <v/>
      </c>
      <c r="G135" s="492" t="str">
        <f>IF($D134="","",VLOOKUP($D134,'1D ELO (3)'!$A$7:$P$33,9))</f>
        <v/>
      </c>
      <c r="H135" s="504"/>
      <c r="I135" s="492" t="str">
        <f>IF($D134="","",VLOOKUP($D134,'1D ELO (3)'!$A$7:$P$33,10))</f>
        <v/>
      </c>
      <c r="J135" s="316"/>
      <c r="K135" s="168"/>
      <c r="L135" s="323"/>
      <c r="M135" s="290"/>
      <c r="N135" s="328"/>
      <c r="O135" s="168"/>
      <c r="P135" s="170"/>
      <c r="Q135" s="168"/>
      <c r="R135" s="171"/>
      <c r="S135" s="174"/>
    </row>
    <row r="136" spans="1:19" s="38" customFormat="1" ht="9.6" customHeight="1" x14ac:dyDescent="0.25">
      <c r="A136" s="286"/>
      <c r="B136" s="177"/>
      <c r="C136" s="177"/>
      <c r="D136" s="187"/>
      <c r="E136" s="511"/>
      <c r="F136" s="506"/>
      <c r="G136" s="506"/>
      <c r="H136" s="507"/>
      <c r="I136" s="506"/>
      <c r="J136" s="325"/>
      <c r="K136" s="168"/>
      <c r="L136" s="317"/>
      <c r="M136" s="318" t="str">
        <f>UPPER(IF(OR(L137="a",L137="as"),K132,IF(OR(L137="b",L137="bs"),K140,)))</f>
        <v/>
      </c>
      <c r="N136" s="323"/>
      <c r="O136" s="168"/>
      <c r="P136" s="170"/>
      <c r="Q136" s="168"/>
      <c r="R136" s="171"/>
      <c r="S136" s="174"/>
    </row>
    <row r="137" spans="1:19" s="38" customFormat="1" ht="9.6" customHeight="1" x14ac:dyDescent="0.25">
      <c r="A137" s="286"/>
      <c r="B137" s="177"/>
      <c r="C137" s="177"/>
      <c r="D137" s="187"/>
      <c r="E137" s="511"/>
      <c r="F137" s="506"/>
      <c r="G137" s="506"/>
      <c r="H137" s="507"/>
      <c r="I137" s="506"/>
      <c r="J137" s="325"/>
      <c r="K137" s="180" t="s">
        <v>0</v>
      </c>
      <c r="L137" s="189"/>
      <c r="M137" s="320" t="str">
        <f>UPPER(IF(OR(L137="a",L137="as"),K133,IF(OR(L137="b",L137="bs"),K141,)))</f>
        <v/>
      </c>
      <c r="N137" s="316"/>
      <c r="O137" s="168"/>
      <c r="P137" s="170"/>
      <c r="Q137" s="168"/>
      <c r="R137" s="171"/>
      <c r="S137" s="174"/>
    </row>
    <row r="138" spans="1:19" s="38" customFormat="1" ht="9.6" customHeight="1" x14ac:dyDescent="0.25">
      <c r="A138" s="326">
        <v>31</v>
      </c>
      <c r="B138" s="395" t="str">
        <f>IF($D138="","",VLOOKUP($D138,'1D ELO (3)'!$A$7:$P$39,14))</f>
        <v/>
      </c>
      <c r="C138" s="395" t="str">
        <f>IF($D138="","",VLOOKUP($D138,'1D ELO (3)'!$A$7:$P$39,15))</f>
        <v/>
      </c>
      <c r="D138" s="164"/>
      <c r="E138" s="503" t="str">
        <f>UPPER(IF($D138="","",VLOOKUP($D138,'1D ELO (3)'!$A$7:$P$39,5)))</f>
        <v/>
      </c>
      <c r="F138" s="492" t="str">
        <f>UPPER(IF($D138="","",VLOOKUP($D138,'1D ELO (3)'!$A$7:$P$39,2)))</f>
        <v/>
      </c>
      <c r="G138" s="492" t="str">
        <f>IF($D138="","",VLOOKUP($D138,'1D ELO (3)'!$A$7:$P$39,3))</f>
        <v/>
      </c>
      <c r="H138" s="504"/>
      <c r="I138" s="492" t="str">
        <f>IF($D138="","",VLOOKUP($D138,'1D ELO (3)'!$A$7:$P$39,4))</f>
        <v/>
      </c>
      <c r="J138" s="314"/>
      <c r="K138" s="168"/>
      <c r="L138" s="323"/>
      <c r="M138" s="168"/>
      <c r="N138" s="170"/>
      <c r="O138" s="344" t="str">
        <f>O63</f>
        <v>Döntő</v>
      </c>
      <c r="P138" s="345"/>
      <c r="Q138" s="344" t="str">
        <f>Q63</f>
        <v>Nyertes</v>
      </c>
      <c r="R138" s="345"/>
      <c r="S138" s="174"/>
    </row>
    <row r="139" spans="1:19" s="38" customFormat="1" ht="9.6" customHeight="1" x14ac:dyDescent="0.25">
      <c r="A139" s="286"/>
      <c r="B139" s="315"/>
      <c r="C139" s="315"/>
      <c r="D139" s="315"/>
      <c r="E139" s="503" t="str">
        <f>UPPER(IF($D138="","",VLOOKUP($D138,'1D ELO (3)'!$A$7:$P$33,11)))</f>
        <v/>
      </c>
      <c r="F139" s="492" t="str">
        <f>UPPER(IF($D138="","",VLOOKUP($D138,'1D ELO (3)'!$A$7:$P$33,8)))</f>
        <v/>
      </c>
      <c r="G139" s="492" t="str">
        <f>IF($D138="","",VLOOKUP($D138,'1D ELO (3)'!$A$7:$P$33,9))</f>
        <v/>
      </c>
      <c r="H139" s="504"/>
      <c r="I139" s="492" t="str">
        <f>IF($D138="","",VLOOKUP($D138,'1D ELO (3)'!$A$7:$P$33,10))</f>
        <v/>
      </c>
      <c r="J139" s="316"/>
      <c r="K139" s="161" t="str">
        <f>IF(J139="a",F138,IF(J139="b",F140,""))</f>
        <v/>
      </c>
      <c r="L139" s="323"/>
      <c r="M139" s="168"/>
      <c r="N139" s="170"/>
      <c r="O139" s="400" t="str">
        <f>O64</f>
        <v/>
      </c>
      <c r="P139" s="345"/>
      <c r="Q139" s="348"/>
      <c r="R139" s="345"/>
      <c r="S139" s="174"/>
    </row>
    <row r="140" spans="1:19" s="38" customFormat="1" ht="9.6" customHeight="1" x14ac:dyDescent="0.25">
      <c r="A140" s="286"/>
      <c r="B140" s="177"/>
      <c r="C140" s="177"/>
      <c r="D140" s="177"/>
      <c r="E140" s="510"/>
      <c r="F140" s="506"/>
      <c r="G140" s="506"/>
      <c r="H140" s="507"/>
      <c r="I140" s="506"/>
      <c r="J140" s="317"/>
      <c r="K140" s="318" t="str">
        <f>UPPER(IF(OR(J141="a",J141="as"),F138,IF(OR(J141="b",J141="bs"),F142,)))</f>
        <v/>
      </c>
      <c r="L140" s="327"/>
      <c r="M140" s="168"/>
      <c r="N140" s="170"/>
      <c r="O140" s="349" t="str">
        <f>O65</f>
        <v/>
      </c>
      <c r="P140" s="363"/>
      <c r="Q140" s="348"/>
      <c r="R140" s="345"/>
      <c r="S140" s="174"/>
    </row>
    <row r="141" spans="1:19" s="38" customFormat="1" ht="9.6" customHeight="1" x14ac:dyDescent="0.25">
      <c r="A141" s="286"/>
      <c r="B141" s="177"/>
      <c r="C141" s="177"/>
      <c r="D141" s="177"/>
      <c r="E141" s="510"/>
      <c r="F141" s="506"/>
      <c r="G141" s="506"/>
      <c r="H141" s="507"/>
      <c r="I141" s="495" t="s">
        <v>0</v>
      </c>
      <c r="J141" s="189"/>
      <c r="K141" s="320" t="str">
        <f>UPPER(IF(OR(J141="a",J141="as"),F139,IF(OR(J141="b",J141="bs"),F143,)))</f>
        <v/>
      </c>
      <c r="L141" s="316"/>
      <c r="M141" s="168"/>
      <c r="N141" s="170"/>
      <c r="O141" s="348"/>
      <c r="P141" s="364"/>
      <c r="Q141" s="346" t="str">
        <f>Q66</f>
        <v/>
      </c>
      <c r="R141" s="345"/>
      <c r="S141" s="174"/>
    </row>
    <row r="142" spans="1:19" s="38" customFormat="1" ht="9.6" customHeight="1" x14ac:dyDescent="0.25">
      <c r="A142" s="332">
        <v>32</v>
      </c>
      <c r="B142" s="395" t="str">
        <f>IF($D142="","",VLOOKUP($D142,'1D ELO (3)'!$A$7:$P$39,14))</f>
        <v/>
      </c>
      <c r="C142" s="395" t="str">
        <f>IF($D142="","",VLOOKUP($D142,'1D ELO (3)'!$A$7:$P$39,15))</f>
        <v/>
      </c>
      <c r="D142" s="164"/>
      <c r="E142" s="694" t="str">
        <f>UPPER(IF($D142="","",VLOOKUP($D142,'1D ELO (3)'!$A$7:$P$39,5)))</f>
        <v/>
      </c>
      <c r="F142" s="695" t="str">
        <f>UPPER(IF($D142="","",VLOOKUP($D142,'1D ELO (3)'!$A$7:$P$39,2)))</f>
        <v/>
      </c>
      <c r="G142" s="695" t="str">
        <f>IF($D142="","",VLOOKUP($D142,'1D ELO (3)'!$A$7:$P$39,3))</f>
        <v/>
      </c>
      <c r="H142" s="696"/>
      <c r="I142" s="695" t="str">
        <f>IF($D142="","",VLOOKUP($D142,'1D ELO (3)'!$A$7:$P$39,4))</f>
        <v/>
      </c>
      <c r="J142" s="322"/>
      <c r="K142" s="168"/>
      <c r="L142" s="170"/>
      <c r="M142" s="206"/>
      <c r="N142" s="319"/>
      <c r="O142" s="348"/>
      <c r="P142" s="364"/>
      <c r="Q142" s="349" t="str">
        <f>Q67</f>
        <v/>
      </c>
      <c r="R142" s="363"/>
      <c r="S142" s="174"/>
    </row>
    <row r="143" spans="1:19" s="38" customFormat="1" ht="9.6" customHeight="1" x14ac:dyDescent="0.25">
      <c r="A143" s="286"/>
      <c r="B143" s="315"/>
      <c r="C143" s="315"/>
      <c r="D143" s="315"/>
      <c r="E143" s="694" t="str">
        <f>UPPER(IF($D142="","",VLOOKUP($D142,'1D ELO (3)'!$A$7:$P$33,11)))</f>
        <v/>
      </c>
      <c r="F143" s="695" t="str">
        <f>UPPER(IF($D142="","",VLOOKUP($D142,'1D ELO (3)'!$A$7:$P$33,8)))</f>
        <v/>
      </c>
      <c r="G143" s="695" t="str">
        <f>IF($D142="","",VLOOKUP($D142,'1D ELO (3)'!$A$7:$P$33,9))</f>
        <v/>
      </c>
      <c r="H143" s="696"/>
      <c r="I143" s="695" t="str">
        <f>IF($D142="","",VLOOKUP($D142,'1D ELO (3)'!$A$7:$P$33,10))</f>
        <v/>
      </c>
      <c r="J143" s="316"/>
      <c r="K143" s="168"/>
      <c r="L143" s="170"/>
      <c r="M143" s="290"/>
      <c r="N143" s="324"/>
      <c r="O143" s="400" t="str">
        <f>O68</f>
        <v/>
      </c>
      <c r="P143" s="364"/>
      <c r="Q143" s="348">
        <f>Q68</f>
        <v>0</v>
      </c>
      <c r="R143" s="345"/>
      <c r="S143" s="174"/>
    </row>
    <row r="144" spans="1:19" s="38" customFormat="1" ht="9.6" customHeight="1" x14ac:dyDescent="0.25">
      <c r="A144" s="333"/>
      <c r="B144" s="334"/>
      <c r="C144" s="334"/>
      <c r="D144" s="335"/>
      <c r="E144" s="335"/>
      <c r="F144" s="204"/>
      <c r="G144" s="204"/>
      <c r="H144" s="158"/>
      <c r="I144" s="204"/>
      <c r="J144" s="336"/>
      <c r="K144" s="172"/>
      <c r="L144" s="173"/>
      <c r="M144" s="172"/>
      <c r="N144" s="173"/>
      <c r="O144" s="349" t="str">
        <f>O69</f>
        <v/>
      </c>
      <c r="P144" s="365"/>
      <c r="Q144" s="366"/>
      <c r="R144" s="367"/>
      <c r="S144" s="174"/>
    </row>
    <row r="145" spans="1:19" s="2" customFormat="1" ht="6" customHeight="1" x14ac:dyDescent="0.25">
      <c r="A145" s="333"/>
      <c r="B145" s="334"/>
      <c r="C145" s="334"/>
      <c r="D145" s="335"/>
      <c r="E145" s="335"/>
      <c r="F145" s="204"/>
      <c r="G145" s="204"/>
      <c r="H145" s="337"/>
      <c r="I145" s="204"/>
      <c r="J145" s="336"/>
      <c r="K145" s="172"/>
      <c r="L145" s="173"/>
      <c r="M145" s="211"/>
      <c r="N145" s="212"/>
      <c r="O145" s="357"/>
      <c r="P145" s="358"/>
      <c r="Q145" s="357"/>
      <c r="R145" s="358"/>
      <c r="S145" s="213"/>
    </row>
    <row r="146" spans="1:19" s="18" customFormat="1" ht="10.5" customHeight="1" x14ac:dyDescent="0.25">
      <c r="A146" s="214" t="s">
        <v>105</v>
      </c>
      <c r="B146" s="215"/>
      <c r="C146" s="216"/>
      <c r="D146" s="217" t="s">
        <v>6</v>
      </c>
      <c r="E146" s="217"/>
      <c r="F146" s="218" t="s">
        <v>155</v>
      </c>
      <c r="G146" s="217" t="s">
        <v>6</v>
      </c>
      <c r="H146" s="218" t="s">
        <v>155</v>
      </c>
      <c r="I146" s="359"/>
      <c r="J146" s="218" t="s">
        <v>6</v>
      </c>
      <c r="K146" s="218" t="s">
        <v>108</v>
      </c>
      <c r="L146" s="221"/>
      <c r="M146" s="218" t="s">
        <v>109</v>
      </c>
      <c r="N146" s="222"/>
      <c r="O146" s="223" t="s">
        <v>156</v>
      </c>
      <c r="P146" s="223"/>
      <c r="Q146" s="224">
        <f>Q71</f>
        <v>0</v>
      </c>
      <c r="R146" s="225"/>
    </row>
    <row r="147" spans="1:19" s="18" customFormat="1" ht="9" customHeight="1" x14ac:dyDescent="0.25">
      <c r="A147" s="227" t="s">
        <v>160</v>
      </c>
      <c r="B147" s="226"/>
      <c r="C147" s="228"/>
      <c r="D147" s="229">
        <v>1</v>
      </c>
      <c r="E147" s="229"/>
      <c r="F147" s="92">
        <f t="shared" ref="F147:H154" si="0">F72</f>
        <v>0</v>
      </c>
      <c r="G147" s="90">
        <f t="shared" si="0"/>
        <v>5</v>
      </c>
      <c r="H147" s="90">
        <f t="shared" si="0"/>
        <v>0</v>
      </c>
      <c r="I147" s="338"/>
      <c r="J147" s="339" t="s">
        <v>7</v>
      </c>
      <c r="K147" s="226">
        <f t="shared" ref="K147:K154" si="1">K72</f>
        <v>0</v>
      </c>
      <c r="L147" s="232"/>
      <c r="M147" s="226">
        <f t="shared" ref="M147:M154" si="2">M72</f>
        <v>0</v>
      </c>
      <c r="N147" s="233"/>
      <c r="O147" s="234" t="s">
        <v>161</v>
      </c>
      <c r="P147" s="235"/>
      <c r="Q147" s="235"/>
      <c r="R147" s="236"/>
    </row>
    <row r="148" spans="1:19" s="18" customFormat="1" ht="9" customHeight="1" x14ac:dyDescent="0.25">
      <c r="A148" s="241" t="s">
        <v>124</v>
      </c>
      <c r="B148" s="239"/>
      <c r="C148" s="242"/>
      <c r="D148" s="229"/>
      <c r="E148" s="229"/>
      <c r="F148" s="92">
        <f t="shared" si="0"/>
        <v>0</v>
      </c>
      <c r="G148" s="90">
        <f t="shared" si="0"/>
        <v>0</v>
      </c>
      <c r="H148" s="90">
        <f t="shared" si="0"/>
        <v>0</v>
      </c>
      <c r="I148" s="338"/>
      <c r="J148" s="339"/>
      <c r="K148" s="226">
        <f t="shared" si="1"/>
        <v>0</v>
      </c>
      <c r="L148" s="232"/>
      <c r="M148" s="226">
        <f t="shared" si="2"/>
        <v>0</v>
      </c>
      <c r="N148" s="233"/>
      <c r="O148" s="239"/>
      <c r="P148" s="238"/>
      <c r="Q148" s="239"/>
      <c r="R148" s="240"/>
    </row>
    <row r="149" spans="1:19" s="18" customFormat="1" ht="9" customHeight="1" x14ac:dyDescent="0.25">
      <c r="A149" s="384"/>
      <c r="B149" s="385"/>
      <c r="C149" s="386"/>
      <c r="D149" s="229">
        <v>2</v>
      </c>
      <c r="E149" s="229"/>
      <c r="F149" s="92">
        <f t="shared" si="0"/>
        <v>0</v>
      </c>
      <c r="G149" s="90">
        <f t="shared" si="0"/>
        <v>6</v>
      </c>
      <c r="H149" s="90">
        <f t="shared" si="0"/>
        <v>0</v>
      </c>
      <c r="I149" s="338"/>
      <c r="J149" s="339" t="s">
        <v>8</v>
      </c>
      <c r="K149" s="226">
        <f t="shared" si="1"/>
        <v>0</v>
      </c>
      <c r="L149" s="232"/>
      <c r="M149" s="226">
        <f t="shared" si="2"/>
        <v>0</v>
      </c>
      <c r="N149" s="233"/>
      <c r="O149" s="234" t="s">
        <v>112</v>
      </c>
      <c r="P149" s="235"/>
      <c r="Q149" s="235"/>
      <c r="R149" s="236"/>
    </row>
    <row r="150" spans="1:19" s="18" customFormat="1" ht="9" customHeight="1" x14ac:dyDescent="0.25">
      <c r="A150" s="243"/>
      <c r="B150" s="150"/>
      <c r="C150" s="244"/>
      <c r="D150" s="229"/>
      <c r="E150" s="229"/>
      <c r="F150" s="92">
        <f t="shared" si="0"/>
        <v>0</v>
      </c>
      <c r="G150" s="90">
        <f t="shared" si="0"/>
        <v>0</v>
      </c>
      <c r="H150" s="90">
        <f t="shared" si="0"/>
        <v>0</v>
      </c>
      <c r="I150" s="338"/>
      <c r="J150" s="339"/>
      <c r="K150" s="226">
        <f t="shared" si="1"/>
        <v>0</v>
      </c>
      <c r="L150" s="232"/>
      <c r="M150" s="226">
        <f t="shared" si="2"/>
        <v>0</v>
      </c>
      <c r="N150" s="233"/>
      <c r="O150" s="226"/>
      <c r="P150" s="232"/>
      <c r="Q150" s="226"/>
      <c r="R150" s="233"/>
    </row>
    <row r="151" spans="1:19" s="18" customFormat="1" ht="9" customHeight="1" x14ac:dyDescent="0.25">
      <c r="A151" s="371"/>
      <c r="B151" s="387"/>
      <c r="C151" s="388"/>
      <c r="D151" s="229">
        <v>3</v>
      </c>
      <c r="E151" s="229"/>
      <c r="F151" s="92">
        <f t="shared" si="0"/>
        <v>0</v>
      </c>
      <c r="G151" s="90">
        <f t="shared" si="0"/>
        <v>7</v>
      </c>
      <c r="H151" s="90">
        <f t="shared" si="0"/>
        <v>0</v>
      </c>
      <c r="I151" s="338"/>
      <c r="J151" s="339" t="s">
        <v>9</v>
      </c>
      <c r="K151" s="226">
        <f t="shared" si="1"/>
        <v>0</v>
      </c>
      <c r="L151" s="232"/>
      <c r="M151" s="226">
        <f t="shared" si="2"/>
        <v>0</v>
      </c>
      <c r="N151" s="233"/>
      <c r="O151" s="239"/>
      <c r="P151" s="238"/>
      <c r="Q151" s="239"/>
      <c r="R151" s="240"/>
    </row>
    <row r="152" spans="1:19" s="18" customFormat="1" ht="9" customHeight="1" x14ac:dyDescent="0.25">
      <c r="A152" s="372"/>
      <c r="B152" s="24"/>
      <c r="C152" s="244"/>
      <c r="D152" s="229"/>
      <c r="E152" s="229"/>
      <c r="F152" s="92">
        <f t="shared" si="0"/>
        <v>0</v>
      </c>
      <c r="G152" s="90">
        <f t="shared" si="0"/>
        <v>0</v>
      </c>
      <c r="H152" s="90">
        <f t="shared" si="0"/>
        <v>0</v>
      </c>
      <c r="I152" s="338"/>
      <c r="J152" s="339"/>
      <c r="K152" s="226">
        <f t="shared" si="1"/>
        <v>0</v>
      </c>
      <c r="L152" s="232"/>
      <c r="M152" s="226">
        <f t="shared" si="2"/>
        <v>0</v>
      </c>
      <c r="N152" s="233"/>
      <c r="O152" s="234" t="s">
        <v>92</v>
      </c>
      <c r="P152" s="235"/>
      <c r="Q152" s="235"/>
      <c r="R152" s="236"/>
    </row>
    <row r="153" spans="1:19" s="18" customFormat="1" ht="9" customHeight="1" x14ac:dyDescent="0.25">
      <c r="A153" s="372"/>
      <c r="B153" s="24"/>
      <c r="C153" s="382"/>
      <c r="D153" s="229">
        <v>4</v>
      </c>
      <c r="E153" s="229"/>
      <c r="F153" s="92">
        <f t="shared" si="0"/>
        <v>0</v>
      </c>
      <c r="G153" s="90">
        <f t="shared" si="0"/>
        <v>8</v>
      </c>
      <c r="H153" s="90">
        <f t="shared" si="0"/>
        <v>0</v>
      </c>
      <c r="I153" s="338"/>
      <c r="J153" s="339" t="s">
        <v>10</v>
      </c>
      <c r="K153" s="226">
        <f t="shared" si="1"/>
        <v>0</v>
      </c>
      <c r="L153" s="232"/>
      <c r="M153" s="226">
        <f t="shared" si="2"/>
        <v>0</v>
      </c>
      <c r="N153" s="233"/>
      <c r="O153" s="226"/>
      <c r="P153" s="232"/>
      <c r="Q153" s="226"/>
      <c r="R153" s="233"/>
    </row>
    <row r="154" spans="1:19" s="18" customFormat="1" ht="9" customHeight="1" x14ac:dyDescent="0.25">
      <c r="A154" s="373"/>
      <c r="B154" s="370"/>
      <c r="C154" s="383"/>
      <c r="D154" s="245"/>
      <c r="E154" s="245"/>
      <c r="F154" s="246">
        <f t="shared" si="0"/>
        <v>0</v>
      </c>
      <c r="G154" s="340">
        <f t="shared" si="0"/>
        <v>0</v>
      </c>
      <c r="H154" s="340">
        <f t="shared" si="0"/>
        <v>0</v>
      </c>
      <c r="I154" s="341"/>
      <c r="J154" s="342"/>
      <c r="K154" s="239">
        <f t="shared" si="1"/>
        <v>0</v>
      </c>
      <c r="L154" s="238"/>
      <c r="M154" s="239">
        <f t="shared" si="2"/>
        <v>0</v>
      </c>
      <c r="N154" s="240"/>
      <c r="O154" s="239" t="str">
        <f>O79</f>
        <v>Lakatosné Klopcsik Diana</v>
      </c>
      <c r="P154" s="238"/>
      <c r="Q154" s="239"/>
      <c r="R154" s="240"/>
    </row>
  </sheetData>
  <mergeCells count="1">
    <mergeCell ref="A4:C4"/>
  </mergeCells>
  <conditionalFormatting sqref="K105 M97 O113 K137 K121 M129 K89 O67 K30 M22 O38 K62 K46 M54 K14 I10 I58 I42 I50 I34 I26 I18 I66 I85 I133 I117 I125 I109 I101 I93 I141">
    <cfRule type="expression" dxfId="387" priority="28" stopIfTrue="1">
      <formula>AND($O$1="CU",I10="Umpire")</formula>
    </cfRule>
    <cfRule type="expression" dxfId="386" priority="29" stopIfTrue="1">
      <formula>AND($O$1="CU",I10&lt;&gt;"Umpire",J10&lt;&gt;"")</formula>
    </cfRule>
    <cfRule type="expression" dxfId="385" priority="30" stopIfTrue="1">
      <formula>AND($O$1="CU",I10&lt;&gt;"Umpire")</formula>
    </cfRule>
  </conditionalFormatting>
  <conditionalFormatting sqref="M13 M29 M45 M61 O21 O53 Q37 K9 K17 K25 K33 K41 K49 K57 K65 M88 M104 M120 M136 O96 O128 Q112 K84 K92 K100 K108 K116 K124 K132 K140 Q66">
    <cfRule type="expression" dxfId="384" priority="26" stopIfTrue="1">
      <formula>J10="as"</formula>
    </cfRule>
    <cfRule type="expression" dxfId="383" priority="27" stopIfTrue="1">
      <formula>J10="bs"</formula>
    </cfRule>
  </conditionalFormatting>
  <conditionalFormatting sqref="M14 M30 M46 M62 O22 O54 Q38 K10 K18 K26 K34 K42 K50 K58 K66 M89 M105 M121 M137 O97 O129 Q113 K85 K93 K101 K109 K117 K125 K133 K141 Q67">
    <cfRule type="expression" dxfId="382" priority="24" stopIfTrue="1">
      <formula>J10="as"</formula>
    </cfRule>
    <cfRule type="expression" dxfId="381" priority="25" stopIfTrue="1">
      <formula>J10="bs"</formula>
    </cfRule>
  </conditionalFormatting>
  <conditionalFormatting sqref="J10 J18 J26 J34 J42 J50 J58 J66 L62 L46 L30 L14 N22 N54 P38 J85 J93 J101 J109 J117 J125 J133 J141 L137 L121 L105 L89 N97 N129 P113 P67">
    <cfRule type="expression" dxfId="380" priority="23" stopIfTrue="1">
      <formula>$O$1="CU"</formula>
    </cfRule>
  </conditionalFormatting>
  <conditionalFormatting sqref="E7:F7 E59:F59 E11:F11 E15:F15 E19:F19 E23:F23 E27:F27 E31:F31 E35:F35 E39:F39 E43:F43 E47:F47 E51:F51 E55:F55 E63:F63 E67:F67 E82:F82 E86:F86 E90:F90 E94:F94 E98:F98 E102:F102 E106:F106 E110:F110 E114:F114 E118:F118 E122:F122 E126:F126 E130:F130 E134:F134 E138:F138 E142:F142">
    <cfRule type="cellIs" dxfId="379" priority="22" stopIfTrue="1" operator="equal">
      <formula>"Bye"</formula>
    </cfRule>
  </conditionalFormatting>
  <conditionalFormatting sqref="D7 D11 D15 D19 D23 D27 D31 D35 D39 D43 D47 D51 D55 D59 D63 D67 D82 D86 D90 D94 D98 D102 D106 D110 D114 D118 D122 D126 D130 D134 D138 D142">
    <cfRule type="cellIs" dxfId="378" priority="21" stopIfTrue="1" operator="lessThan">
      <formula>9</formula>
    </cfRule>
  </conditionalFormatting>
  <conditionalFormatting sqref="O65">
    <cfRule type="expression" dxfId="377" priority="19" stopIfTrue="1">
      <formula>P38="as"</formula>
    </cfRule>
    <cfRule type="expression" dxfId="376" priority="20" stopIfTrue="1">
      <formula>P38="bs"</formula>
    </cfRule>
  </conditionalFormatting>
  <conditionalFormatting sqref="O69">
    <cfRule type="expression" dxfId="375" priority="17" stopIfTrue="1">
      <formula>P113="as"</formula>
    </cfRule>
    <cfRule type="expression" dxfId="374" priority="18" stopIfTrue="1">
      <formula>P113="bs"</formula>
    </cfRule>
  </conditionalFormatting>
  <conditionalFormatting sqref="O64">
    <cfRule type="expression" dxfId="373" priority="15" stopIfTrue="1">
      <formula>P38="as"</formula>
    </cfRule>
    <cfRule type="expression" dxfId="372" priority="16" stopIfTrue="1">
      <formula>P38="bs"</formula>
    </cfRule>
  </conditionalFormatting>
  <conditionalFormatting sqref="O68">
    <cfRule type="expression" dxfId="371" priority="13" stopIfTrue="1">
      <formula>P113="as"</formula>
    </cfRule>
    <cfRule type="expression" dxfId="370" priority="14" stopIfTrue="1">
      <formula>P113="bs"</formula>
    </cfRule>
  </conditionalFormatting>
  <conditionalFormatting sqref="Q142">
    <cfRule type="expression" dxfId="369" priority="11" stopIfTrue="1">
      <formula>P67="as"</formula>
    </cfRule>
    <cfRule type="expression" dxfId="368" priority="12" stopIfTrue="1">
      <formula>P67="bs"</formula>
    </cfRule>
  </conditionalFormatting>
  <conditionalFormatting sqref="O140">
    <cfRule type="expression" dxfId="367" priority="9" stopIfTrue="1">
      <formula>P38="as"</formula>
    </cfRule>
    <cfRule type="expression" dxfId="366" priority="10" stopIfTrue="1">
      <formula>P38="bs"</formula>
    </cfRule>
  </conditionalFormatting>
  <conditionalFormatting sqref="O144">
    <cfRule type="expression" dxfId="365" priority="7" stopIfTrue="1">
      <formula>P113="as"</formula>
    </cfRule>
    <cfRule type="expression" dxfId="364" priority="8" stopIfTrue="1">
      <formula>P113="bs"</formula>
    </cfRule>
  </conditionalFormatting>
  <conditionalFormatting sqref="O139">
    <cfRule type="expression" dxfId="363" priority="5" stopIfTrue="1">
      <formula>P38="as"</formula>
    </cfRule>
    <cfRule type="expression" dxfId="362" priority="6" stopIfTrue="1">
      <formula>P38="bs"</formula>
    </cfRule>
  </conditionalFormatting>
  <conditionalFormatting sqref="O143">
    <cfRule type="expression" dxfId="361" priority="3" stopIfTrue="1">
      <formula>P113="as"</formula>
    </cfRule>
    <cfRule type="expression" dxfId="360" priority="4" stopIfTrue="1">
      <formula>P113="bs"</formula>
    </cfRule>
  </conditionalFormatting>
  <conditionalFormatting sqref="Q141">
    <cfRule type="expression" dxfId="359" priority="1" stopIfTrue="1">
      <formula>P67="as"</formula>
    </cfRule>
    <cfRule type="expression" dxfId="358" priority="2" stopIfTrue="1">
      <formula>P67="bs"</formula>
    </cfRule>
  </conditionalFormatting>
  <dataValidations count="1">
    <dataValidation type="list" allowBlank="1" showInputMessage="1" sqref="K62 O67 K89 M97 K105 O113 M129 K121 K137 I10 I66 I34 I50 I26 I58 I18 I42 K14 M22 K30 O38 M54 K46 I85 I141 I109 I125 I101 I133 I93 I117" xr:uid="{0FF8583E-8B88-4D9B-89B6-7D984FBE8A01}">
      <formula1>$U$7:$U$16</formula1>
    </dataValidation>
  </dataValidations>
  <printOptions horizontalCentered="1"/>
  <pageMargins left="0.35" right="0.35" top="0.39" bottom="0.39" header="0" footer="0"/>
  <pageSetup paperSize="9" orientation="portrait" horizontalDpi="300" verticalDpi="300" r:id="rId1"/>
  <headerFooter alignWithMargins="0"/>
  <rowBreaks count="1" manualBreakCount="1">
    <brk id="7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696321" r:id="rId4" name="Button 1">
              <controlPr defaultSize="0" print="0" autoFill="0" autoPict="0" macro="[0]!Jun_Show_CU">
                <anchor moveWithCells="1" sizeWithCells="1">
                  <from>
                    <xdr:col>12</xdr:col>
                    <xdr:colOff>510540</xdr:colOff>
                    <xdr:row>0</xdr:row>
                    <xdr:rowOff>7620</xdr:rowOff>
                  </from>
                  <to>
                    <xdr:col>14</xdr:col>
                    <xdr:colOff>350520</xdr:colOff>
                    <xdr:row>0</xdr:row>
                    <xdr:rowOff>175260</xdr:rowOff>
                  </to>
                </anchor>
              </controlPr>
            </control>
          </mc:Choice>
        </mc:AlternateContent>
        <mc:AlternateContent xmlns:mc="http://schemas.openxmlformats.org/markup-compatibility/2006">
          <mc:Choice Requires="x14">
            <control shapeId="696322" r:id="rId5" name="Button 2">
              <controlPr defaultSize="0" print="0" autoFill="0" autoPict="0" macro="[0]!Jun_Hide_CU">
                <anchor moveWithCells="1" sizeWithCells="1">
                  <from>
                    <xdr:col>12</xdr:col>
                    <xdr:colOff>495300</xdr:colOff>
                    <xdr:row>0</xdr:row>
                    <xdr:rowOff>175260</xdr:rowOff>
                  </from>
                  <to>
                    <xdr:col>14</xdr:col>
                    <xdr:colOff>350520</xdr:colOff>
                    <xdr:row>1</xdr:row>
                    <xdr:rowOff>45720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2DD34-466B-4018-9BB1-5F7B0353F7CA}">
  <sheetPr codeName="Sheet30">
    <tabColor indexed="42"/>
  </sheetPr>
  <dimension ref="A1:O134"/>
  <sheetViews>
    <sheetView showGridLines="0" showZeros="0" workbookViewId="0">
      <pane ySplit="6" topLeftCell="A7" activePane="bottomLeft" state="frozen"/>
      <selection activeCell="F2" sqref="F2"/>
      <selection pane="bottomLeft" activeCell="B7" sqref="B7"/>
    </sheetView>
  </sheetViews>
  <sheetFormatPr defaultRowHeight="13.2" x14ac:dyDescent="0.25"/>
  <cols>
    <col min="1" max="1" width="6.33203125" customWidth="1"/>
    <col min="2" max="2" width="14.5546875" customWidth="1"/>
    <col min="3" max="3" width="13.88671875" customWidth="1"/>
    <col min="4" max="4" width="11.6640625" style="45" customWidth="1"/>
    <col min="5" max="5" width="10.44140625" style="742" customWidth="1"/>
    <col min="6" max="6" width="30.33203125" style="102" customWidth="1"/>
    <col min="7" max="7" width="8.6640625" style="750" customWidth="1"/>
    <col min="8" max="8" width="0.109375" style="45" customWidth="1"/>
    <col min="9" max="9" width="5.5546875" style="45" hidden="1" customWidth="1"/>
    <col min="10" max="10" width="8" style="45" hidden="1" customWidth="1"/>
    <col min="11" max="11" width="0.109375" style="45" hidden="1" customWidth="1"/>
    <col min="12" max="13" width="7.44140625" style="45" customWidth="1"/>
    <col min="14" max="14" width="7.44140625" style="45" hidden="1" customWidth="1"/>
    <col min="15" max="15" width="7.44140625" style="45" customWidth="1"/>
  </cols>
  <sheetData>
    <row r="1" spans="1:15" ht="24.6" x14ac:dyDescent="0.4">
      <c r="A1" s="399" t="str">
        <f>Altalanos!$A$6</f>
        <v xml:space="preserve">Diákolimpia Tolna megye - Paks </v>
      </c>
      <c r="B1" s="93"/>
      <c r="C1" s="93"/>
      <c r="D1" s="389"/>
      <c r="E1" s="443" t="s">
        <v>93</v>
      </c>
      <c r="F1" s="432"/>
      <c r="G1" s="743"/>
      <c r="H1" s="435"/>
      <c r="I1" s="435"/>
      <c r="J1" s="435"/>
      <c r="K1" s="435"/>
      <c r="L1" s="435"/>
      <c r="M1" s="435"/>
      <c r="N1" s="435"/>
      <c r="O1" s="436"/>
    </row>
    <row r="2" spans="1:15" ht="13.8" thickBot="1" x14ac:dyDescent="0.3">
      <c r="B2" s="96" t="s">
        <v>122</v>
      </c>
      <c r="C2" s="470">
        <f>Altalanos!$D$8</f>
        <v>0</v>
      </c>
      <c r="D2" s="120"/>
      <c r="E2" s="443" t="s">
        <v>94</v>
      </c>
      <c r="F2" s="718"/>
      <c r="G2" s="744"/>
      <c r="H2" s="94"/>
      <c r="I2" s="94"/>
      <c r="J2" s="94"/>
      <c r="K2" s="94"/>
      <c r="L2" s="111"/>
      <c r="M2" s="86"/>
      <c r="N2" s="86"/>
      <c r="O2" s="111"/>
    </row>
    <row r="3" spans="1:15" s="2" customFormat="1" ht="13.8" thickBot="1" x14ac:dyDescent="0.3">
      <c r="A3" s="768"/>
      <c r="B3" s="698"/>
      <c r="C3" s="698"/>
      <c r="D3" s="698"/>
      <c r="E3" s="741"/>
      <c r="F3" s="698"/>
      <c r="G3" s="745"/>
      <c r="H3" s="112"/>
      <c r="I3" s="123"/>
      <c r="J3" s="123"/>
      <c r="K3" s="123"/>
      <c r="L3" s="490" t="s">
        <v>92</v>
      </c>
      <c r="M3" s="113"/>
      <c r="N3" s="124"/>
      <c r="O3" s="444"/>
    </row>
    <row r="4" spans="1:15" s="2" customFormat="1" x14ac:dyDescent="0.25">
      <c r="A4" s="55" t="s">
        <v>82</v>
      </c>
      <c r="B4" s="55"/>
      <c r="C4" s="53" t="s">
        <v>79</v>
      </c>
      <c r="D4" s="55" t="s">
        <v>87</v>
      </c>
      <c r="E4" s="779"/>
      <c r="F4" s="769"/>
      <c r="G4" s="746" t="s">
        <v>88</v>
      </c>
      <c r="H4" s="126"/>
      <c r="I4" s="127"/>
      <c r="J4" s="127"/>
      <c r="K4" s="127"/>
      <c r="L4" s="126"/>
      <c r="M4" s="445"/>
      <c r="N4" s="445"/>
      <c r="O4" s="128"/>
    </row>
    <row r="5" spans="1:15" s="2" customFormat="1" ht="13.8" thickBot="1" x14ac:dyDescent="0.3">
      <c r="A5" s="437" t="str">
        <f>Altalanos!$A$10</f>
        <v>2025.04.28-29</v>
      </c>
      <c r="B5" s="437"/>
      <c r="C5" s="97" t="str">
        <f>Altalanos!$C$10</f>
        <v>Paks</v>
      </c>
      <c r="D5" s="98" t="str">
        <f>Altalanos!$D$10</f>
        <v xml:space="preserve">  </v>
      </c>
      <c r="E5" s="89"/>
      <c r="F5" s="98"/>
      <c r="G5" s="747" t="str">
        <f>Altalanos!$E$10</f>
        <v>Lakatosné Klopcsik Diana</v>
      </c>
      <c r="H5" s="129"/>
      <c r="I5" s="89"/>
      <c r="J5" s="89"/>
      <c r="K5" s="89"/>
      <c r="L5" s="129"/>
      <c r="M5" s="98"/>
      <c r="N5" s="98"/>
      <c r="O5" s="770"/>
    </row>
    <row r="6" spans="1:15" ht="30" customHeight="1" thickBot="1" x14ac:dyDescent="0.3">
      <c r="A6" s="397" t="s">
        <v>95</v>
      </c>
      <c r="B6" s="115" t="s">
        <v>85</v>
      </c>
      <c r="C6" s="115" t="s">
        <v>86</v>
      </c>
      <c r="D6" s="115" t="s">
        <v>90</v>
      </c>
      <c r="E6" s="116" t="s">
        <v>91</v>
      </c>
      <c r="F6" s="715" t="s">
        <v>213</v>
      </c>
      <c r="G6" s="748" t="s">
        <v>97</v>
      </c>
      <c r="H6" s="427" t="s">
        <v>74</v>
      </c>
      <c r="I6" s="117" t="s">
        <v>72</v>
      </c>
      <c r="J6" s="429" t="s">
        <v>1</v>
      </c>
      <c r="K6" s="117" t="s">
        <v>73</v>
      </c>
      <c r="L6" s="391" t="s">
        <v>98</v>
      </c>
      <c r="M6" s="118" t="s">
        <v>99</v>
      </c>
      <c r="N6" s="131" t="s">
        <v>2</v>
      </c>
      <c r="O6" s="116" t="s">
        <v>100</v>
      </c>
    </row>
    <row r="7" spans="1:15" s="11" customFormat="1" ht="18.899999999999999" customHeight="1" x14ac:dyDescent="0.25">
      <c r="A7" s="431">
        <v>1</v>
      </c>
      <c r="B7" s="105"/>
      <c r="C7" s="105"/>
      <c r="D7" s="106"/>
      <c r="E7" s="446"/>
      <c r="F7" s="771"/>
      <c r="G7" s="781"/>
      <c r="H7" s="428"/>
      <c r="I7" s="426"/>
      <c r="J7" s="430"/>
      <c r="K7" s="426"/>
      <c r="L7" s="392"/>
      <c r="M7" s="782"/>
      <c r="N7" s="133"/>
      <c r="O7" s="765"/>
    </row>
    <row r="8" spans="1:15" s="11" customFormat="1" ht="18.899999999999999" customHeight="1" x14ac:dyDescent="0.25">
      <c r="A8" s="431">
        <v>2</v>
      </c>
      <c r="B8" s="105"/>
      <c r="C8" s="105"/>
      <c r="D8" s="106"/>
      <c r="E8" s="446"/>
      <c r="F8" s="755"/>
      <c r="G8" s="106"/>
      <c r="H8" s="428"/>
      <c r="I8" s="426"/>
      <c r="J8" s="430"/>
      <c r="K8" s="426"/>
      <c r="L8" s="392"/>
      <c r="M8" s="106"/>
      <c r="N8" s="133"/>
      <c r="O8" s="721"/>
    </row>
    <row r="9" spans="1:15" s="11" customFormat="1" ht="18.899999999999999" customHeight="1" x14ac:dyDescent="0.25">
      <c r="A9" s="431">
        <v>3</v>
      </c>
      <c r="B9" s="105"/>
      <c r="C9" s="105"/>
      <c r="D9" s="106"/>
      <c r="E9" s="446"/>
      <c r="F9" s="755"/>
      <c r="G9" s="106"/>
      <c r="H9" s="428"/>
      <c r="I9" s="426"/>
      <c r="J9" s="430"/>
      <c r="K9" s="426"/>
      <c r="L9" s="392"/>
      <c r="M9" s="106"/>
      <c r="N9" s="729"/>
      <c r="O9" s="463"/>
    </row>
    <row r="10" spans="1:15" s="11" customFormat="1" ht="18.899999999999999" customHeight="1" x14ac:dyDescent="0.25">
      <c r="A10" s="431">
        <v>4</v>
      </c>
      <c r="B10" s="105"/>
      <c r="C10" s="105"/>
      <c r="D10" s="106"/>
      <c r="E10" s="446"/>
      <c r="F10" s="755"/>
      <c r="G10" s="106"/>
      <c r="H10" s="428"/>
      <c r="I10" s="426"/>
      <c r="J10" s="430"/>
      <c r="K10" s="426"/>
      <c r="L10" s="392"/>
      <c r="M10" s="106"/>
      <c r="N10" s="728"/>
      <c r="O10" s="721"/>
    </row>
    <row r="11" spans="1:15" s="11" customFormat="1" ht="18.899999999999999" customHeight="1" x14ac:dyDescent="0.25">
      <c r="A11" s="431">
        <v>5</v>
      </c>
      <c r="B11" s="105"/>
      <c r="C11" s="105"/>
      <c r="D11" s="106"/>
      <c r="E11" s="446"/>
      <c r="F11" s="755"/>
      <c r="G11" s="781"/>
      <c r="H11" s="428"/>
      <c r="I11" s="426"/>
      <c r="J11" s="430"/>
      <c r="K11" s="426"/>
      <c r="L11" s="392"/>
      <c r="M11" s="782"/>
      <c r="N11" s="729"/>
      <c r="O11" s="721"/>
    </row>
    <row r="12" spans="1:15" s="11" customFormat="1" ht="18.899999999999999" customHeight="1" x14ac:dyDescent="0.25">
      <c r="A12" s="431">
        <v>6</v>
      </c>
      <c r="B12" s="105"/>
      <c r="C12" s="105"/>
      <c r="D12" s="106"/>
      <c r="E12" s="446"/>
      <c r="F12" s="755"/>
      <c r="G12" s="106"/>
      <c r="H12" s="428"/>
      <c r="I12" s="426"/>
      <c r="J12" s="430"/>
      <c r="K12" s="426"/>
      <c r="L12" s="392"/>
      <c r="M12" s="106"/>
      <c r="N12" s="729"/>
      <c r="O12" s="721"/>
    </row>
    <row r="13" spans="1:15" s="11" customFormat="1" ht="18.899999999999999" customHeight="1" x14ac:dyDescent="0.25">
      <c r="A13" s="431">
        <v>7</v>
      </c>
      <c r="B13" s="105"/>
      <c r="C13" s="105"/>
      <c r="D13" s="106"/>
      <c r="E13" s="446"/>
      <c r="F13" s="755"/>
      <c r="G13" s="106"/>
      <c r="H13" s="428"/>
      <c r="I13" s="426"/>
      <c r="J13" s="430"/>
      <c r="K13" s="426"/>
      <c r="L13" s="392"/>
      <c r="M13" s="106"/>
      <c r="N13" s="729"/>
      <c r="O13" s="721"/>
    </row>
    <row r="14" spans="1:15" s="11" customFormat="1" ht="18.899999999999999" customHeight="1" x14ac:dyDescent="0.25">
      <c r="A14" s="431">
        <v>8</v>
      </c>
      <c r="B14" s="105"/>
      <c r="C14" s="105"/>
      <c r="D14" s="106"/>
      <c r="E14" s="446"/>
      <c r="F14" s="755"/>
      <c r="G14" s="106"/>
      <c r="H14" s="428"/>
      <c r="I14" s="426"/>
      <c r="J14" s="430"/>
      <c r="K14" s="426"/>
      <c r="L14" s="392"/>
      <c r="M14" s="106"/>
      <c r="N14" s="729"/>
      <c r="O14" s="721"/>
    </row>
    <row r="15" spans="1:15" s="11" customFormat="1" ht="18.899999999999999" customHeight="1" x14ac:dyDescent="0.25">
      <c r="A15" s="431">
        <v>9</v>
      </c>
      <c r="B15" s="105"/>
      <c r="C15" s="105"/>
      <c r="D15" s="106"/>
      <c r="E15" s="446"/>
      <c r="F15" s="755"/>
      <c r="G15" s="106"/>
      <c r="H15" s="428"/>
      <c r="I15" s="426"/>
      <c r="J15" s="430"/>
      <c r="K15" s="426"/>
      <c r="L15" s="392"/>
      <c r="M15" s="106"/>
      <c r="N15" s="730"/>
      <c r="O15" s="721"/>
    </row>
    <row r="16" spans="1:15" s="11" customFormat="1" ht="18.899999999999999" customHeight="1" x14ac:dyDescent="0.25">
      <c r="A16" s="431">
        <v>10</v>
      </c>
      <c r="B16" s="105"/>
      <c r="C16" s="105"/>
      <c r="D16" s="106"/>
      <c r="E16" s="446"/>
      <c r="F16" s="755"/>
      <c r="G16" s="106"/>
      <c r="H16" s="428"/>
      <c r="I16" s="426"/>
      <c r="J16" s="430"/>
      <c r="K16" s="426"/>
      <c r="L16" s="392"/>
      <c r="M16" s="106"/>
      <c r="N16" s="133"/>
      <c r="O16" s="721"/>
    </row>
    <row r="17" spans="1:15" s="11" customFormat="1" ht="18.899999999999999" customHeight="1" x14ac:dyDescent="0.25">
      <c r="A17" s="431">
        <v>11</v>
      </c>
      <c r="B17" s="105"/>
      <c r="C17" s="105"/>
      <c r="D17" s="106"/>
      <c r="E17" s="446"/>
      <c r="F17" s="755"/>
      <c r="G17" s="106"/>
      <c r="H17" s="428"/>
      <c r="I17" s="426"/>
      <c r="J17" s="430"/>
      <c r="K17" s="426"/>
      <c r="L17" s="392"/>
      <c r="M17" s="106"/>
      <c r="N17" s="133"/>
      <c r="O17" s="721"/>
    </row>
    <row r="18" spans="1:15" s="11" customFormat="1" ht="18.899999999999999" customHeight="1" x14ac:dyDescent="0.25">
      <c r="A18" s="431">
        <v>12</v>
      </c>
      <c r="B18" s="105"/>
      <c r="C18" s="105"/>
      <c r="D18" s="106"/>
      <c r="E18" s="446"/>
      <c r="F18" s="755"/>
      <c r="G18" s="106"/>
      <c r="H18" s="428"/>
      <c r="I18" s="426"/>
      <c r="J18" s="430"/>
      <c r="K18" s="426"/>
      <c r="L18" s="392"/>
      <c r="M18" s="106"/>
      <c r="N18" s="133"/>
      <c r="O18" s="721"/>
    </row>
    <row r="19" spans="1:15" s="11" customFormat="1" ht="18.899999999999999" customHeight="1" x14ac:dyDescent="0.25">
      <c r="A19" s="431">
        <v>13</v>
      </c>
      <c r="B19" s="105"/>
      <c r="C19" s="105"/>
      <c r="D19" s="106"/>
      <c r="E19" s="446"/>
      <c r="F19" s="755"/>
      <c r="G19" s="106"/>
      <c r="H19" s="428"/>
      <c r="I19" s="426"/>
      <c r="J19" s="430"/>
      <c r="K19" s="426"/>
      <c r="L19" s="392"/>
      <c r="M19" s="106"/>
      <c r="N19" s="107"/>
      <c r="O19" s="721"/>
    </row>
    <row r="20" spans="1:15" s="11" customFormat="1" ht="18.899999999999999" customHeight="1" x14ac:dyDescent="0.25">
      <c r="A20" s="431">
        <v>14</v>
      </c>
      <c r="B20" s="105"/>
      <c r="C20" s="105"/>
      <c r="D20" s="106"/>
      <c r="E20" s="446"/>
      <c r="F20" s="755"/>
      <c r="G20" s="106"/>
      <c r="H20" s="428"/>
      <c r="I20" s="426"/>
      <c r="J20" s="430"/>
      <c r="K20" s="426"/>
      <c r="L20" s="392"/>
      <c r="M20" s="106"/>
      <c r="N20" s="107"/>
      <c r="O20" s="721"/>
    </row>
    <row r="21" spans="1:15" s="11" customFormat="1" ht="18.899999999999999" customHeight="1" x14ac:dyDescent="0.25">
      <c r="A21" s="431">
        <v>15</v>
      </c>
      <c r="B21" s="105"/>
      <c r="C21" s="105"/>
      <c r="D21" s="106"/>
      <c r="E21" s="446"/>
      <c r="F21" s="755"/>
      <c r="G21" s="106"/>
      <c r="H21" s="428"/>
      <c r="I21" s="426"/>
      <c r="J21" s="430"/>
      <c r="K21" s="426"/>
      <c r="L21" s="392"/>
      <c r="M21" s="106"/>
      <c r="N21" s="133"/>
      <c r="O21" s="721"/>
    </row>
    <row r="22" spans="1:15" s="11" customFormat="1" ht="18.899999999999999" customHeight="1" x14ac:dyDescent="0.25">
      <c r="A22" s="431">
        <v>16</v>
      </c>
      <c r="B22" s="105"/>
      <c r="C22" s="105"/>
      <c r="D22" s="106"/>
      <c r="E22" s="446"/>
      <c r="F22" s="755"/>
      <c r="G22" s="106"/>
      <c r="H22" s="428"/>
      <c r="I22" s="426"/>
      <c r="J22" s="430"/>
      <c r="K22" s="426"/>
      <c r="L22" s="392"/>
      <c r="M22" s="106"/>
      <c r="N22" s="133"/>
      <c r="O22" s="721"/>
    </row>
    <row r="23" spans="1:15" s="11" customFormat="1" ht="18.899999999999999" customHeight="1" x14ac:dyDescent="0.25">
      <c r="A23" s="431">
        <v>17</v>
      </c>
      <c r="B23" s="105"/>
      <c r="C23" s="105"/>
      <c r="D23" s="106"/>
      <c r="E23" s="446"/>
      <c r="F23" s="755"/>
      <c r="G23" s="106"/>
      <c r="H23" s="428"/>
      <c r="I23" s="426"/>
      <c r="J23" s="430"/>
      <c r="K23" s="426"/>
      <c r="L23" s="392"/>
      <c r="M23" s="106"/>
      <c r="N23" s="133"/>
      <c r="O23" s="721"/>
    </row>
    <row r="24" spans="1:15" s="11" customFormat="1" ht="18.899999999999999" customHeight="1" x14ac:dyDescent="0.25">
      <c r="A24" s="431">
        <v>18</v>
      </c>
      <c r="B24" s="105"/>
      <c r="C24" s="105"/>
      <c r="D24" s="106"/>
      <c r="E24" s="446"/>
      <c r="F24" s="755"/>
      <c r="G24" s="106"/>
      <c r="H24" s="428"/>
      <c r="I24" s="426"/>
      <c r="J24" s="430"/>
      <c r="K24" s="426"/>
      <c r="L24" s="392"/>
      <c r="M24" s="106"/>
      <c r="N24" s="133"/>
      <c r="O24" s="721"/>
    </row>
    <row r="25" spans="1:15" s="11" customFormat="1" ht="18.899999999999999" customHeight="1" x14ac:dyDescent="0.25">
      <c r="A25" s="431">
        <v>19</v>
      </c>
      <c r="B25" s="105"/>
      <c r="C25" s="105"/>
      <c r="D25" s="106"/>
      <c r="E25" s="446"/>
      <c r="F25" s="755"/>
      <c r="G25" s="106"/>
      <c r="H25" s="428"/>
      <c r="I25" s="426"/>
      <c r="J25" s="430"/>
      <c r="K25" s="426"/>
      <c r="L25" s="392"/>
      <c r="M25" s="106"/>
      <c r="N25" s="133"/>
      <c r="O25" s="721"/>
    </row>
    <row r="26" spans="1:15" s="11" customFormat="1" ht="18.899999999999999" customHeight="1" x14ac:dyDescent="0.25">
      <c r="A26" s="431">
        <v>20</v>
      </c>
      <c r="B26" s="105"/>
      <c r="C26" s="105"/>
      <c r="D26" s="106"/>
      <c r="E26" s="446"/>
      <c r="F26" s="755"/>
      <c r="G26" s="106"/>
      <c r="H26" s="428"/>
      <c r="I26" s="426"/>
      <c r="J26" s="430"/>
      <c r="K26" s="426"/>
      <c r="L26" s="392"/>
      <c r="M26" s="106"/>
      <c r="N26" s="133"/>
      <c r="O26" s="721"/>
    </row>
    <row r="27" spans="1:15" s="11" customFormat="1" ht="18.899999999999999" customHeight="1" x14ac:dyDescent="0.25">
      <c r="A27" s="431">
        <v>21</v>
      </c>
      <c r="B27" s="105"/>
      <c r="C27" s="105"/>
      <c r="D27" s="106"/>
      <c r="E27" s="446"/>
      <c r="F27" s="755"/>
      <c r="G27" s="106"/>
      <c r="H27" s="428"/>
      <c r="I27" s="426"/>
      <c r="J27" s="430"/>
      <c r="K27" s="426"/>
      <c r="L27" s="392"/>
      <c r="M27" s="106"/>
      <c r="N27" s="107"/>
      <c r="O27" s="463"/>
    </row>
    <row r="28" spans="1:15" s="11" customFormat="1" ht="18.899999999999999" customHeight="1" x14ac:dyDescent="0.25">
      <c r="A28" s="431">
        <v>22</v>
      </c>
      <c r="B28" s="105"/>
      <c r="C28" s="105"/>
      <c r="D28" s="106"/>
      <c r="E28" s="446"/>
      <c r="F28" s="702"/>
      <c r="G28" s="722"/>
      <c r="H28" s="428"/>
      <c r="I28" s="426"/>
      <c r="J28" s="430"/>
      <c r="K28" s="426"/>
      <c r="L28" s="392"/>
      <c r="M28" s="107"/>
      <c r="N28" s="107"/>
      <c r="O28" s="107"/>
    </row>
    <row r="29" spans="1:15" s="11" customFormat="1" ht="18.899999999999999" customHeight="1" x14ac:dyDescent="0.25">
      <c r="A29" s="431">
        <v>23</v>
      </c>
      <c r="B29" s="105"/>
      <c r="C29" s="105"/>
      <c r="D29" s="106"/>
      <c r="E29" s="446"/>
      <c r="F29" s="702"/>
      <c r="G29" s="722"/>
      <c r="H29" s="428"/>
      <c r="I29" s="426"/>
      <c r="J29" s="430"/>
      <c r="K29" s="426"/>
      <c r="L29" s="392"/>
      <c r="M29" s="107"/>
      <c r="N29" s="133"/>
      <c r="O29" s="107"/>
    </row>
    <row r="30" spans="1:15" s="11" customFormat="1" ht="18.899999999999999" customHeight="1" x14ac:dyDescent="0.25">
      <c r="A30" s="431">
        <v>24</v>
      </c>
      <c r="B30" s="105"/>
      <c r="C30" s="105"/>
      <c r="D30" s="106"/>
      <c r="E30" s="446"/>
      <c r="F30" s="702"/>
      <c r="G30" s="749"/>
      <c r="H30" s="428"/>
      <c r="I30" s="426"/>
      <c r="J30" s="430"/>
      <c r="K30" s="426"/>
      <c r="L30" s="392"/>
      <c r="M30" s="398"/>
      <c r="N30" s="133">
        <f t="shared" ref="N30:N93" si="0">IF(L30="DA",1,IF(L30="WC",2,IF(L30="SE",3,IF(L30="Q",4,IF(L30="LL",5,999)))))</f>
        <v>999</v>
      </c>
      <c r="O30" s="107"/>
    </row>
    <row r="31" spans="1:15" s="11" customFormat="1" ht="18.899999999999999" customHeight="1" x14ac:dyDescent="0.25">
      <c r="A31" s="431">
        <v>25</v>
      </c>
      <c r="B31" s="105"/>
      <c r="C31" s="105"/>
      <c r="D31" s="106"/>
      <c r="E31" s="446"/>
      <c r="F31" s="702"/>
      <c r="G31" s="749"/>
      <c r="H31" s="428"/>
      <c r="I31" s="426"/>
      <c r="J31" s="430"/>
      <c r="K31" s="426"/>
      <c r="L31" s="392"/>
      <c r="M31" s="398"/>
      <c r="N31" s="133">
        <f t="shared" si="0"/>
        <v>999</v>
      </c>
      <c r="O31" s="107"/>
    </row>
    <row r="32" spans="1:15" s="11" customFormat="1" ht="18.899999999999999" customHeight="1" x14ac:dyDescent="0.25">
      <c r="A32" s="431">
        <v>26</v>
      </c>
      <c r="B32" s="105"/>
      <c r="C32" s="105"/>
      <c r="D32" s="106"/>
      <c r="E32" s="446"/>
      <c r="F32" s="702"/>
      <c r="G32" s="749"/>
      <c r="H32" s="428"/>
      <c r="I32" s="426"/>
      <c r="J32" s="430"/>
      <c r="K32" s="426"/>
      <c r="L32" s="392"/>
      <c r="M32" s="398"/>
      <c r="N32" s="133">
        <f t="shared" si="0"/>
        <v>999</v>
      </c>
      <c r="O32" s="107"/>
    </row>
    <row r="33" spans="1:15" s="11" customFormat="1" ht="18.899999999999999" customHeight="1" x14ac:dyDescent="0.25">
      <c r="A33" s="431">
        <v>27</v>
      </c>
      <c r="B33" s="105"/>
      <c r="C33" s="105"/>
      <c r="D33" s="106"/>
      <c r="E33" s="446"/>
      <c r="F33" s="702"/>
      <c r="G33" s="749"/>
      <c r="H33" s="428" t="e">
        <f>IF(AND(O33="",#REF!&gt;0,#REF!&lt;5),I33,)</f>
        <v>#REF!</v>
      </c>
      <c r="I33" s="426" t="str">
        <f>IF(D33="","ZZZ9",IF(AND(#REF!&gt;0,#REF!&lt;5),D33&amp;#REF!,D33&amp;"9"))</f>
        <v>ZZZ9</v>
      </c>
      <c r="J33" s="430">
        <f t="shared" ref="J33:J96" si="1">IF(O33="",999,O33)</f>
        <v>999</v>
      </c>
      <c r="K33" s="426">
        <f t="shared" ref="K33:K96" si="2">IF(N33=999,999,1)</f>
        <v>999</v>
      </c>
      <c r="L33" s="392"/>
      <c r="M33" s="398"/>
      <c r="N33" s="133">
        <f t="shared" si="0"/>
        <v>999</v>
      </c>
      <c r="O33" s="107"/>
    </row>
    <row r="34" spans="1:15" s="11" customFormat="1" ht="18.899999999999999" customHeight="1" x14ac:dyDescent="0.25">
      <c r="A34" s="431">
        <v>28</v>
      </c>
      <c r="B34" s="105"/>
      <c r="C34" s="105"/>
      <c r="D34" s="106"/>
      <c r="E34" s="446"/>
      <c r="F34" s="702"/>
      <c r="G34" s="749"/>
      <c r="H34" s="428" t="e">
        <f>IF(AND(O34="",#REF!&gt;0,#REF!&lt;5),I34,)</f>
        <v>#REF!</v>
      </c>
      <c r="I34" s="426" t="str">
        <f>IF(D34="","ZZZ9",IF(AND(#REF!&gt;0,#REF!&lt;5),D34&amp;#REF!,D34&amp;"9"))</f>
        <v>ZZZ9</v>
      </c>
      <c r="J34" s="430">
        <f t="shared" si="1"/>
        <v>999</v>
      </c>
      <c r="K34" s="426">
        <f t="shared" si="2"/>
        <v>999</v>
      </c>
      <c r="L34" s="392"/>
      <c r="M34" s="398"/>
      <c r="N34" s="133">
        <f t="shared" si="0"/>
        <v>999</v>
      </c>
      <c r="O34" s="107"/>
    </row>
    <row r="35" spans="1:15" s="11" customFormat="1" ht="18.899999999999999" customHeight="1" x14ac:dyDescent="0.25">
      <c r="A35" s="431">
        <v>29</v>
      </c>
      <c r="B35" s="105"/>
      <c r="C35" s="105"/>
      <c r="D35" s="106"/>
      <c r="E35" s="446"/>
      <c r="F35" s="702"/>
      <c r="G35" s="749"/>
      <c r="H35" s="428" t="e">
        <f>IF(AND(O35="",#REF!&gt;0,#REF!&lt;5),I35,)</f>
        <v>#REF!</v>
      </c>
      <c r="I35" s="426" t="str">
        <f>IF(D35="","ZZZ9",IF(AND(#REF!&gt;0,#REF!&lt;5),D35&amp;#REF!,D35&amp;"9"))</f>
        <v>ZZZ9</v>
      </c>
      <c r="J35" s="430">
        <f t="shared" si="1"/>
        <v>999</v>
      </c>
      <c r="K35" s="426">
        <f t="shared" si="2"/>
        <v>999</v>
      </c>
      <c r="L35" s="392"/>
      <c r="M35" s="398"/>
      <c r="N35" s="133">
        <f t="shared" si="0"/>
        <v>999</v>
      </c>
      <c r="O35" s="107"/>
    </row>
    <row r="36" spans="1:15" s="11" customFormat="1" ht="18.899999999999999" customHeight="1" x14ac:dyDescent="0.25">
      <c r="A36" s="431">
        <v>30</v>
      </c>
      <c r="B36" s="105"/>
      <c r="C36" s="105"/>
      <c r="D36" s="106"/>
      <c r="E36" s="446"/>
      <c r="F36" s="702"/>
      <c r="G36" s="749"/>
      <c r="H36" s="428" t="e">
        <f>IF(AND(O36="",#REF!&gt;0,#REF!&lt;5),I36,)</f>
        <v>#REF!</v>
      </c>
      <c r="I36" s="426" t="str">
        <f>IF(D36="","ZZZ9",IF(AND(#REF!&gt;0,#REF!&lt;5),D36&amp;#REF!,D36&amp;"9"))</f>
        <v>ZZZ9</v>
      </c>
      <c r="J36" s="430">
        <f t="shared" si="1"/>
        <v>999</v>
      </c>
      <c r="K36" s="426">
        <f t="shared" si="2"/>
        <v>999</v>
      </c>
      <c r="L36" s="392"/>
      <c r="M36" s="398"/>
      <c r="N36" s="133">
        <f t="shared" si="0"/>
        <v>999</v>
      </c>
      <c r="O36" s="107"/>
    </row>
    <row r="37" spans="1:15" s="11" customFormat="1" ht="18.899999999999999" customHeight="1" x14ac:dyDescent="0.25">
      <c r="A37" s="431">
        <v>31</v>
      </c>
      <c r="B37" s="105"/>
      <c r="C37" s="105"/>
      <c r="D37" s="106"/>
      <c r="E37" s="446"/>
      <c r="F37" s="702"/>
      <c r="G37" s="749"/>
      <c r="H37" s="428" t="e">
        <f>IF(AND(O37="",#REF!&gt;0,#REF!&lt;5),I37,)</f>
        <v>#REF!</v>
      </c>
      <c r="I37" s="426" t="str">
        <f>IF(D37="","ZZZ9",IF(AND(#REF!&gt;0,#REF!&lt;5),D37&amp;#REF!,D37&amp;"9"))</f>
        <v>ZZZ9</v>
      </c>
      <c r="J37" s="430">
        <f t="shared" si="1"/>
        <v>999</v>
      </c>
      <c r="K37" s="426">
        <f t="shared" si="2"/>
        <v>999</v>
      </c>
      <c r="L37" s="392"/>
      <c r="M37" s="398"/>
      <c r="N37" s="133">
        <f t="shared" si="0"/>
        <v>999</v>
      </c>
      <c r="O37" s="107"/>
    </row>
    <row r="38" spans="1:15" s="11" customFormat="1" ht="18.899999999999999" customHeight="1" x14ac:dyDescent="0.25">
      <c r="A38" s="431">
        <v>32</v>
      </c>
      <c r="B38" s="105"/>
      <c r="C38" s="105"/>
      <c r="D38" s="106"/>
      <c r="E38" s="446"/>
      <c r="F38" s="702"/>
      <c r="G38" s="749"/>
      <c r="H38" s="428" t="e">
        <f>IF(AND(O38="",#REF!&gt;0,#REF!&lt;5),I38,)</f>
        <v>#REF!</v>
      </c>
      <c r="I38" s="426" t="str">
        <f>IF(D38="","ZZZ9",IF(AND(#REF!&gt;0,#REF!&lt;5),D38&amp;#REF!,D38&amp;"9"))</f>
        <v>ZZZ9</v>
      </c>
      <c r="J38" s="430">
        <f t="shared" si="1"/>
        <v>999</v>
      </c>
      <c r="K38" s="426">
        <f t="shared" si="2"/>
        <v>999</v>
      </c>
      <c r="L38" s="392"/>
      <c r="M38" s="398"/>
      <c r="N38" s="133">
        <f t="shared" si="0"/>
        <v>999</v>
      </c>
      <c r="O38" s="107"/>
    </row>
    <row r="39" spans="1:15" s="11" customFormat="1" ht="18.899999999999999" customHeight="1" x14ac:dyDescent="0.25">
      <c r="A39" s="431">
        <v>33</v>
      </c>
      <c r="B39" s="105"/>
      <c r="C39" s="105"/>
      <c r="D39" s="106"/>
      <c r="E39" s="446"/>
      <c r="F39" s="702"/>
      <c r="G39" s="749"/>
      <c r="H39" s="428" t="e">
        <f>IF(AND(O39="",#REF!&gt;0,#REF!&lt;5),I39,)</f>
        <v>#REF!</v>
      </c>
      <c r="I39" s="426" t="str">
        <f>IF(D39="","ZZZ9",IF(AND(#REF!&gt;0,#REF!&lt;5),D39&amp;#REF!,D39&amp;"9"))</f>
        <v>ZZZ9</v>
      </c>
      <c r="J39" s="430">
        <f t="shared" si="1"/>
        <v>999</v>
      </c>
      <c r="K39" s="426">
        <f t="shared" si="2"/>
        <v>999</v>
      </c>
      <c r="L39" s="392"/>
      <c r="M39" s="398"/>
      <c r="N39" s="133">
        <f t="shared" si="0"/>
        <v>999</v>
      </c>
      <c r="O39" s="107"/>
    </row>
    <row r="40" spans="1:15" s="11" customFormat="1" ht="18.899999999999999" customHeight="1" x14ac:dyDescent="0.25">
      <c r="A40" s="431">
        <v>34</v>
      </c>
      <c r="B40" s="105"/>
      <c r="C40" s="105"/>
      <c r="D40" s="106"/>
      <c r="E40" s="446"/>
      <c r="F40" s="702"/>
      <c r="G40" s="749"/>
      <c r="H40" s="428" t="e">
        <f>IF(AND(O40="",#REF!&gt;0,#REF!&lt;5),I40,)</f>
        <v>#REF!</v>
      </c>
      <c r="I40" s="426" t="str">
        <f>IF(D40="","ZZZ9",IF(AND(#REF!&gt;0,#REF!&lt;5),D40&amp;#REF!,D40&amp;"9"))</f>
        <v>ZZZ9</v>
      </c>
      <c r="J40" s="430">
        <f t="shared" si="1"/>
        <v>999</v>
      </c>
      <c r="K40" s="426">
        <f t="shared" si="2"/>
        <v>999</v>
      </c>
      <c r="L40" s="392"/>
      <c r="M40" s="398"/>
      <c r="N40" s="133">
        <f t="shared" si="0"/>
        <v>999</v>
      </c>
      <c r="O40" s="107"/>
    </row>
    <row r="41" spans="1:15" s="11" customFormat="1" ht="18.899999999999999" customHeight="1" x14ac:dyDescent="0.25">
      <c r="A41" s="431">
        <v>35</v>
      </c>
      <c r="B41" s="105"/>
      <c r="C41" s="105"/>
      <c r="D41" s="106"/>
      <c r="E41" s="446"/>
      <c r="F41" s="702"/>
      <c r="G41" s="749"/>
      <c r="H41" s="428" t="e">
        <f>IF(AND(O41="",#REF!&gt;0,#REF!&lt;5),I41,)</f>
        <v>#REF!</v>
      </c>
      <c r="I41" s="426" t="str">
        <f>IF(D41="","ZZZ9",IF(AND(#REF!&gt;0,#REF!&lt;5),D41&amp;#REF!,D41&amp;"9"))</f>
        <v>ZZZ9</v>
      </c>
      <c r="J41" s="430">
        <f t="shared" si="1"/>
        <v>999</v>
      </c>
      <c r="K41" s="426">
        <f t="shared" si="2"/>
        <v>999</v>
      </c>
      <c r="L41" s="392"/>
      <c r="M41" s="398"/>
      <c r="N41" s="133">
        <f t="shared" si="0"/>
        <v>999</v>
      </c>
      <c r="O41" s="107"/>
    </row>
    <row r="42" spans="1:15" s="11" customFormat="1" ht="18.899999999999999" customHeight="1" x14ac:dyDescent="0.25">
      <c r="A42" s="431">
        <v>36</v>
      </c>
      <c r="B42" s="105"/>
      <c r="C42" s="105"/>
      <c r="D42" s="106"/>
      <c r="E42" s="446"/>
      <c r="F42" s="702"/>
      <c r="G42" s="749"/>
      <c r="H42" s="428" t="e">
        <f>IF(AND(O42="",#REF!&gt;0,#REF!&lt;5),I42,)</f>
        <v>#REF!</v>
      </c>
      <c r="I42" s="426" t="str">
        <f>IF(D42="","ZZZ9",IF(AND(#REF!&gt;0,#REF!&lt;5),D42&amp;#REF!,D42&amp;"9"))</f>
        <v>ZZZ9</v>
      </c>
      <c r="J42" s="430">
        <f t="shared" si="1"/>
        <v>999</v>
      </c>
      <c r="K42" s="426">
        <f t="shared" si="2"/>
        <v>999</v>
      </c>
      <c r="L42" s="392"/>
      <c r="M42" s="398"/>
      <c r="N42" s="133">
        <f t="shared" si="0"/>
        <v>999</v>
      </c>
      <c r="O42" s="107"/>
    </row>
    <row r="43" spans="1:15" s="11" customFormat="1" ht="18.899999999999999" customHeight="1" x14ac:dyDescent="0.25">
      <c r="A43" s="431">
        <v>37</v>
      </c>
      <c r="B43" s="105"/>
      <c r="C43" s="105"/>
      <c r="D43" s="106"/>
      <c r="E43" s="446"/>
      <c r="F43" s="702"/>
      <c r="G43" s="749"/>
      <c r="H43" s="428" t="e">
        <f>IF(AND(O43="",#REF!&gt;0,#REF!&lt;5),I43,)</f>
        <v>#REF!</v>
      </c>
      <c r="I43" s="426" t="str">
        <f>IF(D43="","ZZZ9",IF(AND(#REF!&gt;0,#REF!&lt;5),D43&amp;#REF!,D43&amp;"9"))</f>
        <v>ZZZ9</v>
      </c>
      <c r="J43" s="430">
        <f t="shared" si="1"/>
        <v>999</v>
      </c>
      <c r="K43" s="426">
        <f t="shared" si="2"/>
        <v>999</v>
      </c>
      <c r="L43" s="392"/>
      <c r="M43" s="398"/>
      <c r="N43" s="133">
        <f t="shared" si="0"/>
        <v>999</v>
      </c>
      <c r="O43" s="107"/>
    </row>
    <row r="44" spans="1:15" s="11" customFormat="1" ht="18.899999999999999" customHeight="1" x14ac:dyDescent="0.25">
      <c r="A44" s="431">
        <v>38</v>
      </c>
      <c r="B44" s="105"/>
      <c r="C44" s="105"/>
      <c r="D44" s="106"/>
      <c r="E44" s="446"/>
      <c r="F44" s="702"/>
      <c r="G44" s="749"/>
      <c r="H44" s="428" t="e">
        <f>IF(AND(O44="",#REF!&gt;0,#REF!&lt;5),I44,)</f>
        <v>#REF!</v>
      </c>
      <c r="I44" s="426" t="str">
        <f>IF(D44="","ZZZ9",IF(AND(#REF!&gt;0,#REF!&lt;5),D44&amp;#REF!,D44&amp;"9"))</f>
        <v>ZZZ9</v>
      </c>
      <c r="J44" s="430">
        <f t="shared" si="1"/>
        <v>999</v>
      </c>
      <c r="K44" s="426">
        <f t="shared" si="2"/>
        <v>999</v>
      </c>
      <c r="L44" s="392"/>
      <c r="M44" s="398"/>
      <c r="N44" s="133">
        <f t="shared" si="0"/>
        <v>999</v>
      </c>
      <c r="O44" s="107"/>
    </row>
    <row r="45" spans="1:15" s="11" customFormat="1" ht="18.899999999999999" customHeight="1" x14ac:dyDescent="0.25">
      <c r="A45" s="431">
        <v>39</v>
      </c>
      <c r="B45" s="105"/>
      <c r="C45" s="105"/>
      <c r="D45" s="106"/>
      <c r="E45" s="446"/>
      <c r="F45" s="702"/>
      <c r="G45" s="749"/>
      <c r="H45" s="428" t="e">
        <f>IF(AND(O45="",#REF!&gt;0,#REF!&lt;5),I45,)</f>
        <v>#REF!</v>
      </c>
      <c r="I45" s="426" t="str">
        <f>IF(D45="","ZZZ9",IF(AND(#REF!&gt;0,#REF!&lt;5),D45&amp;#REF!,D45&amp;"9"))</f>
        <v>ZZZ9</v>
      </c>
      <c r="J45" s="430">
        <f t="shared" si="1"/>
        <v>999</v>
      </c>
      <c r="K45" s="426">
        <f t="shared" si="2"/>
        <v>999</v>
      </c>
      <c r="L45" s="392"/>
      <c r="M45" s="398"/>
      <c r="N45" s="133">
        <f t="shared" si="0"/>
        <v>999</v>
      </c>
      <c r="O45" s="107"/>
    </row>
    <row r="46" spans="1:15" s="11" customFormat="1" ht="18.899999999999999" customHeight="1" x14ac:dyDescent="0.25">
      <c r="A46" s="431">
        <v>40</v>
      </c>
      <c r="B46" s="105"/>
      <c r="C46" s="105"/>
      <c r="D46" s="106"/>
      <c r="E46" s="446"/>
      <c r="F46" s="702"/>
      <c r="G46" s="749"/>
      <c r="H46" s="428" t="e">
        <f>IF(AND(O46="",#REF!&gt;0,#REF!&lt;5),I46,)</f>
        <v>#REF!</v>
      </c>
      <c r="I46" s="426" t="str">
        <f>IF(D46="","ZZZ9",IF(AND(#REF!&gt;0,#REF!&lt;5),D46&amp;#REF!,D46&amp;"9"))</f>
        <v>ZZZ9</v>
      </c>
      <c r="J46" s="430">
        <f t="shared" si="1"/>
        <v>999</v>
      </c>
      <c r="K46" s="426">
        <f t="shared" si="2"/>
        <v>999</v>
      </c>
      <c r="L46" s="392"/>
      <c r="M46" s="398"/>
      <c r="N46" s="133">
        <f t="shared" si="0"/>
        <v>999</v>
      </c>
      <c r="O46" s="107"/>
    </row>
    <row r="47" spans="1:15" s="11" customFormat="1" ht="18.899999999999999" customHeight="1" x14ac:dyDescent="0.25">
      <c r="A47" s="431">
        <v>41</v>
      </c>
      <c r="B47" s="105"/>
      <c r="C47" s="105"/>
      <c r="D47" s="106"/>
      <c r="E47" s="446"/>
      <c r="F47" s="702"/>
      <c r="G47" s="749"/>
      <c r="H47" s="428" t="e">
        <f>IF(AND(O47="",#REF!&gt;0,#REF!&lt;5),I47,)</f>
        <v>#REF!</v>
      </c>
      <c r="I47" s="426" t="str">
        <f>IF(D47="","ZZZ9",IF(AND(#REF!&gt;0,#REF!&lt;5),D47&amp;#REF!,D47&amp;"9"))</f>
        <v>ZZZ9</v>
      </c>
      <c r="J47" s="430">
        <f t="shared" si="1"/>
        <v>999</v>
      </c>
      <c r="K47" s="426">
        <f t="shared" si="2"/>
        <v>999</v>
      </c>
      <c r="L47" s="392"/>
      <c r="M47" s="398"/>
      <c r="N47" s="133">
        <f t="shared" si="0"/>
        <v>999</v>
      </c>
      <c r="O47" s="107"/>
    </row>
    <row r="48" spans="1:15" s="11" customFormat="1" ht="18.899999999999999" customHeight="1" x14ac:dyDescent="0.25">
      <c r="A48" s="431">
        <v>42</v>
      </c>
      <c r="B48" s="105"/>
      <c r="C48" s="105"/>
      <c r="D48" s="106"/>
      <c r="E48" s="446"/>
      <c r="F48" s="702"/>
      <c r="G48" s="749"/>
      <c r="H48" s="428" t="e">
        <f>IF(AND(O48="",#REF!&gt;0,#REF!&lt;5),I48,)</f>
        <v>#REF!</v>
      </c>
      <c r="I48" s="426" t="str">
        <f>IF(D48="","ZZZ9",IF(AND(#REF!&gt;0,#REF!&lt;5),D48&amp;#REF!,D48&amp;"9"))</f>
        <v>ZZZ9</v>
      </c>
      <c r="J48" s="430">
        <f t="shared" si="1"/>
        <v>999</v>
      </c>
      <c r="K48" s="426">
        <f t="shared" si="2"/>
        <v>999</v>
      </c>
      <c r="L48" s="392"/>
      <c r="M48" s="398"/>
      <c r="N48" s="133">
        <f t="shared" si="0"/>
        <v>999</v>
      </c>
      <c r="O48" s="107"/>
    </row>
    <row r="49" spans="1:15" s="11" customFormat="1" ht="18.899999999999999" customHeight="1" x14ac:dyDescent="0.25">
      <c r="A49" s="431">
        <v>43</v>
      </c>
      <c r="B49" s="105"/>
      <c r="C49" s="105"/>
      <c r="D49" s="106"/>
      <c r="E49" s="446"/>
      <c r="F49" s="702"/>
      <c r="G49" s="749"/>
      <c r="H49" s="428" t="e">
        <f>IF(AND(O49="",#REF!&gt;0,#REF!&lt;5),I49,)</f>
        <v>#REF!</v>
      </c>
      <c r="I49" s="426" t="str">
        <f>IF(D49="","ZZZ9",IF(AND(#REF!&gt;0,#REF!&lt;5),D49&amp;#REF!,D49&amp;"9"))</f>
        <v>ZZZ9</v>
      </c>
      <c r="J49" s="430">
        <f t="shared" si="1"/>
        <v>999</v>
      </c>
      <c r="K49" s="426">
        <f t="shared" si="2"/>
        <v>999</v>
      </c>
      <c r="L49" s="392"/>
      <c r="M49" s="398"/>
      <c r="N49" s="133">
        <f t="shared" si="0"/>
        <v>999</v>
      </c>
      <c r="O49" s="107"/>
    </row>
    <row r="50" spans="1:15" s="11" customFormat="1" ht="18.899999999999999" customHeight="1" x14ac:dyDescent="0.25">
      <c r="A50" s="431">
        <v>44</v>
      </c>
      <c r="B50" s="105"/>
      <c r="C50" s="105"/>
      <c r="D50" s="106"/>
      <c r="E50" s="446"/>
      <c r="F50" s="702"/>
      <c r="G50" s="749"/>
      <c r="H50" s="428" t="e">
        <f>IF(AND(O50="",#REF!&gt;0,#REF!&lt;5),I50,)</f>
        <v>#REF!</v>
      </c>
      <c r="I50" s="426" t="str">
        <f>IF(D50="","ZZZ9",IF(AND(#REF!&gt;0,#REF!&lt;5),D50&amp;#REF!,D50&amp;"9"))</f>
        <v>ZZZ9</v>
      </c>
      <c r="J50" s="430">
        <f t="shared" si="1"/>
        <v>999</v>
      </c>
      <c r="K50" s="426">
        <f t="shared" si="2"/>
        <v>999</v>
      </c>
      <c r="L50" s="392"/>
      <c r="M50" s="398"/>
      <c r="N50" s="133">
        <f t="shared" si="0"/>
        <v>999</v>
      </c>
      <c r="O50" s="107"/>
    </row>
    <row r="51" spans="1:15" s="11" customFormat="1" ht="18.899999999999999" customHeight="1" x14ac:dyDescent="0.25">
      <c r="A51" s="431">
        <v>45</v>
      </c>
      <c r="B51" s="105"/>
      <c r="C51" s="105"/>
      <c r="D51" s="106"/>
      <c r="E51" s="446"/>
      <c r="F51" s="702"/>
      <c r="G51" s="749"/>
      <c r="H51" s="428" t="e">
        <f>IF(AND(O51="",#REF!&gt;0,#REF!&lt;5),I51,)</f>
        <v>#REF!</v>
      </c>
      <c r="I51" s="426" t="str">
        <f>IF(D51="","ZZZ9",IF(AND(#REF!&gt;0,#REF!&lt;5),D51&amp;#REF!,D51&amp;"9"))</f>
        <v>ZZZ9</v>
      </c>
      <c r="J51" s="430">
        <f t="shared" si="1"/>
        <v>999</v>
      </c>
      <c r="K51" s="426">
        <f t="shared" si="2"/>
        <v>999</v>
      </c>
      <c r="L51" s="392"/>
      <c r="M51" s="398"/>
      <c r="N51" s="133">
        <f t="shared" si="0"/>
        <v>999</v>
      </c>
      <c r="O51" s="107"/>
    </row>
    <row r="52" spans="1:15" s="11" customFormat="1" ht="18.899999999999999" customHeight="1" x14ac:dyDescent="0.25">
      <c r="A52" s="431">
        <v>46</v>
      </c>
      <c r="B52" s="105"/>
      <c r="C52" s="105"/>
      <c r="D52" s="106"/>
      <c r="E52" s="446"/>
      <c r="F52" s="702"/>
      <c r="G52" s="749"/>
      <c r="H52" s="428" t="e">
        <f>IF(AND(O52="",#REF!&gt;0,#REF!&lt;5),I52,)</f>
        <v>#REF!</v>
      </c>
      <c r="I52" s="426" t="str">
        <f>IF(D52="","ZZZ9",IF(AND(#REF!&gt;0,#REF!&lt;5),D52&amp;#REF!,D52&amp;"9"))</f>
        <v>ZZZ9</v>
      </c>
      <c r="J52" s="430">
        <f t="shared" si="1"/>
        <v>999</v>
      </c>
      <c r="K52" s="426">
        <f t="shared" si="2"/>
        <v>999</v>
      </c>
      <c r="L52" s="392"/>
      <c r="M52" s="398"/>
      <c r="N52" s="133">
        <f t="shared" si="0"/>
        <v>999</v>
      </c>
      <c r="O52" s="107"/>
    </row>
    <row r="53" spans="1:15" s="11" customFormat="1" ht="18.899999999999999" customHeight="1" x14ac:dyDescent="0.25">
      <c r="A53" s="431">
        <v>47</v>
      </c>
      <c r="B53" s="105"/>
      <c r="C53" s="105"/>
      <c r="D53" s="106"/>
      <c r="E53" s="446"/>
      <c r="F53" s="702"/>
      <c r="G53" s="749"/>
      <c r="H53" s="428" t="e">
        <f>IF(AND(O53="",#REF!&gt;0,#REF!&lt;5),I53,)</f>
        <v>#REF!</v>
      </c>
      <c r="I53" s="426" t="str">
        <f>IF(D53="","ZZZ9",IF(AND(#REF!&gt;0,#REF!&lt;5),D53&amp;#REF!,D53&amp;"9"))</f>
        <v>ZZZ9</v>
      </c>
      <c r="J53" s="430">
        <f t="shared" si="1"/>
        <v>999</v>
      </c>
      <c r="K53" s="426">
        <f t="shared" si="2"/>
        <v>999</v>
      </c>
      <c r="L53" s="392"/>
      <c r="M53" s="398"/>
      <c r="N53" s="133">
        <f t="shared" si="0"/>
        <v>999</v>
      </c>
      <c r="O53" s="107"/>
    </row>
    <row r="54" spans="1:15" s="11" customFormat="1" ht="18.899999999999999" customHeight="1" x14ac:dyDescent="0.25">
      <c r="A54" s="431">
        <v>48</v>
      </c>
      <c r="B54" s="105"/>
      <c r="C54" s="105"/>
      <c r="D54" s="106"/>
      <c r="E54" s="446"/>
      <c r="F54" s="702"/>
      <c r="G54" s="749"/>
      <c r="H54" s="428" t="e">
        <f>IF(AND(O54="",#REF!&gt;0,#REF!&lt;5),I54,)</f>
        <v>#REF!</v>
      </c>
      <c r="I54" s="426" t="str">
        <f>IF(D54="","ZZZ9",IF(AND(#REF!&gt;0,#REF!&lt;5),D54&amp;#REF!,D54&amp;"9"))</f>
        <v>ZZZ9</v>
      </c>
      <c r="J54" s="430">
        <f t="shared" si="1"/>
        <v>999</v>
      </c>
      <c r="K54" s="426">
        <f t="shared" si="2"/>
        <v>999</v>
      </c>
      <c r="L54" s="392"/>
      <c r="M54" s="398"/>
      <c r="N54" s="133">
        <f t="shared" si="0"/>
        <v>999</v>
      </c>
      <c r="O54" s="107"/>
    </row>
    <row r="55" spans="1:15" s="11" customFormat="1" ht="18.899999999999999" customHeight="1" x14ac:dyDescent="0.25">
      <c r="A55" s="431">
        <v>49</v>
      </c>
      <c r="B55" s="105"/>
      <c r="C55" s="105"/>
      <c r="D55" s="106"/>
      <c r="E55" s="446"/>
      <c r="F55" s="702"/>
      <c r="G55" s="749"/>
      <c r="H55" s="428" t="e">
        <f>IF(AND(O55="",#REF!&gt;0,#REF!&lt;5),I55,)</f>
        <v>#REF!</v>
      </c>
      <c r="I55" s="426" t="str">
        <f>IF(D55="","ZZZ9",IF(AND(#REF!&gt;0,#REF!&lt;5),D55&amp;#REF!,D55&amp;"9"))</f>
        <v>ZZZ9</v>
      </c>
      <c r="J55" s="430">
        <f t="shared" si="1"/>
        <v>999</v>
      </c>
      <c r="K55" s="426">
        <f t="shared" si="2"/>
        <v>999</v>
      </c>
      <c r="L55" s="392"/>
      <c r="M55" s="398"/>
      <c r="N55" s="133">
        <f t="shared" si="0"/>
        <v>999</v>
      </c>
      <c r="O55" s="107"/>
    </row>
    <row r="56" spans="1:15" s="11" customFormat="1" ht="18.899999999999999" customHeight="1" x14ac:dyDescent="0.25">
      <c r="A56" s="431">
        <v>50</v>
      </c>
      <c r="B56" s="105"/>
      <c r="C56" s="105"/>
      <c r="D56" s="106"/>
      <c r="E56" s="446"/>
      <c r="F56" s="702"/>
      <c r="G56" s="749"/>
      <c r="H56" s="428" t="e">
        <f>IF(AND(O56="",#REF!&gt;0,#REF!&lt;5),I56,)</f>
        <v>#REF!</v>
      </c>
      <c r="I56" s="426" t="str">
        <f>IF(D56="","ZZZ9",IF(AND(#REF!&gt;0,#REF!&lt;5),D56&amp;#REF!,D56&amp;"9"))</f>
        <v>ZZZ9</v>
      </c>
      <c r="J56" s="430">
        <f t="shared" si="1"/>
        <v>999</v>
      </c>
      <c r="K56" s="426">
        <f t="shared" si="2"/>
        <v>999</v>
      </c>
      <c r="L56" s="392"/>
      <c r="M56" s="398"/>
      <c r="N56" s="133">
        <f t="shared" si="0"/>
        <v>999</v>
      </c>
      <c r="O56" s="107"/>
    </row>
    <row r="57" spans="1:15" s="11" customFormat="1" ht="18.899999999999999" customHeight="1" x14ac:dyDescent="0.25">
      <c r="A57" s="431">
        <v>51</v>
      </c>
      <c r="B57" s="105"/>
      <c r="C57" s="105"/>
      <c r="D57" s="106"/>
      <c r="E57" s="446"/>
      <c r="F57" s="702"/>
      <c r="G57" s="749"/>
      <c r="H57" s="428" t="e">
        <f>IF(AND(O57="",#REF!&gt;0,#REF!&lt;5),I57,)</f>
        <v>#REF!</v>
      </c>
      <c r="I57" s="426" t="str">
        <f>IF(D57="","ZZZ9",IF(AND(#REF!&gt;0,#REF!&lt;5),D57&amp;#REF!,D57&amp;"9"))</f>
        <v>ZZZ9</v>
      </c>
      <c r="J57" s="430">
        <f t="shared" si="1"/>
        <v>999</v>
      </c>
      <c r="K57" s="426">
        <f t="shared" si="2"/>
        <v>999</v>
      </c>
      <c r="L57" s="392"/>
      <c r="M57" s="398"/>
      <c r="N57" s="133">
        <f t="shared" si="0"/>
        <v>999</v>
      </c>
      <c r="O57" s="107"/>
    </row>
    <row r="58" spans="1:15" s="11" customFormat="1" ht="18.899999999999999" customHeight="1" x14ac:dyDescent="0.25">
      <c r="A58" s="431">
        <v>52</v>
      </c>
      <c r="B58" s="105"/>
      <c r="C58" s="105"/>
      <c r="D58" s="106"/>
      <c r="E58" s="446"/>
      <c r="F58" s="702"/>
      <c r="G58" s="749"/>
      <c r="H58" s="428" t="e">
        <f>IF(AND(O58="",#REF!&gt;0,#REF!&lt;5),I58,)</f>
        <v>#REF!</v>
      </c>
      <c r="I58" s="426" t="str">
        <f>IF(D58="","ZZZ9",IF(AND(#REF!&gt;0,#REF!&lt;5),D58&amp;#REF!,D58&amp;"9"))</f>
        <v>ZZZ9</v>
      </c>
      <c r="J58" s="430">
        <f t="shared" si="1"/>
        <v>999</v>
      </c>
      <c r="K58" s="426">
        <f t="shared" si="2"/>
        <v>999</v>
      </c>
      <c r="L58" s="392"/>
      <c r="M58" s="398"/>
      <c r="N58" s="133">
        <f t="shared" si="0"/>
        <v>999</v>
      </c>
      <c r="O58" s="107"/>
    </row>
    <row r="59" spans="1:15" s="11" customFormat="1" ht="18.899999999999999" customHeight="1" x14ac:dyDescent="0.25">
      <c r="A59" s="431">
        <v>53</v>
      </c>
      <c r="B59" s="105"/>
      <c r="C59" s="105"/>
      <c r="D59" s="106"/>
      <c r="E59" s="446"/>
      <c r="F59" s="702"/>
      <c r="G59" s="749"/>
      <c r="H59" s="428" t="e">
        <f>IF(AND(O59="",#REF!&gt;0,#REF!&lt;5),I59,)</f>
        <v>#REF!</v>
      </c>
      <c r="I59" s="426" t="str">
        <f>IF(D59="","ZZZ9",IF(AND(#REF!&gt;0,#REF!&lt;5),D59&amp;#REF!,D59&amp;"9"))</f>
        <v>ZZZ9</v>
      </c>
      <c r="J59" s="430">
        <f t="shared" si="1"/>
        <v>999</v>
      </c>
      <c r="K59" s="426">
        <f t="shared" si="2"/>
        <v>999</v>
      </c>
      <c r="L59" s="392"/>
      <c r="M59" s="398"/>
      <c r="N59" s="133">
        <f t="shared" si="0"/>
        <v>999</v>
      </c>
      <c r="O59" s="107"/>
    </row>
    <row r="60" spans="1:15" s="11" customFormat="1" ht="18.899999999999999" customHeight="1" x14ac:dyDescent="0.25">
      <c r="A60" s="431">
        <v>54</v>
      </c>
      <c r="B60" s="105"/>
      <c r="C60" s="105"/>
      <c r="D60" s="106"/>
      <c r="E60" s="446"/>
      <c r="F60" s="702"/>
      <c r="G60" s="749"/>
      <c r="H60" s="428" t="e">
        <f>IF(AND(O60="",#REF!&gt;0,#REF!&lt;5),I60,)</f>
        <v>#REF!</v>
      </c>
      <c r="I60" s="426" t="str">
        <f>IF(D60="","ZZZ9",IF(AND(#REF!&gt;0,#REF!&lt;5),D60&amp;#REF!,D60&amp;"9"))</f>
        <v>ZZZ9</v>
      </c>
      <c r="J60" s="430">
        <f t="shared" si="1"/>
        <v>999</v>
      </c>
      <c r="K60" s="426">
        <f t="shared" si="2"/>
        <v>999</v>
      </c>
      <c r="L60" s="392"/>
      <c r="M60" s="398"/>
      <c r="N60" s="133">
        <f t="shared" si="0"/>
        <v>999</v>
      </c>
      <c r="O60" s="107"/>
    </row>
    <row r="61" spans="1:15" s="11" customFormat="1" ht="18.899999999999999" customHeight="1" x14ac:dyDescent="0.25">
      <c r="A61" s="431">
        <v>55</v>
      </c>
      <c r="B61" s="105"/>
      <c r="C61" s="105"/>
      <c r="D61" s="106"/>
      <c r="E61" s="446"/>
      <c r="F61" s="702"/>
      <c r="G61" s="749"/>
      <c r="H61" s="428" t="e">
        <f>IF(AND(O61="",#REF!&gt;0,#REF!&lt;5),I61,)</f>
        <v>#REF!</v>
      </c>
      <c r="I61" s="426" t="str">
        <f>IF(D61="","ZZZ9",IF(AND(#REF!&gt;0,#REF!&lt;5),D61&amp;#REF!,D61&amp;"9"))</f>
        <v>ZZZ9</v>
      </c>
      <c r="J61" s="430">
        <f t="shared" si="1"/>
        <v>999</v>
      </c>
      <c r="K61" s="426">
        <f t="shared" si="2"/>
        <v>999</v>
      </c>
      <c r="L61" s="392"/>
      <c r="M61" s="398"/>
      <c r="N61" s="133">
        <f t="shared" si="0"/>
        <v>999</v>
      </c>
      <c r="O61" s="107"/>
    </row>
    <row r="62" spans="1:15" s="11" customFormat="1" ht="18.899999999999999" customHeight="1" x14ac:dyDescent="0.25">
      <c r="A62" s="431">
        <v>56</v>
      </c>
      <c r="B62" s="105"/>
      <c r="C62" s="105"/>
      <c r="D62" s="106"/>
      <c r="E62" s="446"/>
      <c r="F62" s="702"/>
      <c r="G62" s="749"/>
      <c r="H62" s="428" t="e">
        <f>IF(AND(O62="",#REF!&gt;0,#REF!&lt;5),I62,)</f>
        <v>#REF!</v>
      </c>
      <c r="I62" s="426" t="str">
        <f>IF(D62="","ZZZ9",IF(AND(#REF!&gt;0,#REF!&lt;5),D62&amp;#REF!,D62&amp;"9"))</f>
        <v>ZZZ9</v>
      </c>
      <c r="J62" s="430">
        <f t="shared" si="1"/>
        <v>999</v>
      </c>
      <c r="K62" s="426">
        <f t="shared" si="2"/>
        <v>999</v>
      </c>
      <c r="L62" s="392"/>
      <c r="M62" s="398"/>
      <c r="N62" s="133">
        <f t="shared" si="0"/>
        <v>999</v>
      </c>
      <c r="O62" s="107"/>
    </row>
    <row r="63" spans="1:15" s="11" customFormat="1" ht="18.899999999999999" customHeight="1" x14ac:dyDescent="0.25">
      <c r="A63" s="431">
        <v>57</v>
      </c>
      <c r="B63" s="105"/>
      <c r="C63" s="105"/>
      <c r="D63" s="106"/>
      <c r="E63" s="446"/>
      <c r="F63" s="702"/>
      <c r="G63" s="749"/>
      <c r="H63" s="428" t="e">
        <f>IF(AND(O63="",#REF!&gt;0,#REF!&lt;5),I63,)</f>
        <v>#REF!</v>
      </c>
      <c r="I63" s="426" t="str">
        <f>IF(D63="","ZZZ9",IF(AND(#REF!&gt;0,#REF!&lt;5),D63&amp;#REF!,D63&amp;"9"))</f>
        <v>ZZZ9</v>
      </c>
      <c r="J63" s="430">
        <f t="shared" si="1"/>
        <v>999</v>
      </c>
      <c r="K63" s="426">
        <f t="shared" si="2"/>
        <v>999</v>
      </c>
      <c r="L63" s="392"/>
      <c r="M63" s="398"/>
      <c r="N63" s="133">
        <f t="shared" si="0"/>
        <v>999</v>
      </c>
      <c r="O63" s="107"/>
    </row>
    <row r="64" spans="1:15" s="11" customFormat="1" ht="18.899999999999999" customHeight="1" x14ac:dyDescent="0.25">
      <c r="A64" s="431">
        <v>58</v>
      </c>
      <c r="B64" s="105"/>
      <c r="C64" s="105"/>
      <c r="D64" s="106"/>
      <c r="E64" s="446"/>
      <c r="F64" s="702"/>
      <c r="G64" s="749"/>
      <c r="H64" s="428" t="e">
        <f>IF(AND(O64="",#REF!&gt;0,#REF!&lt;5),I64,)</f>
        <v>#REF!</v>
      </c>
      <c r="I64" s="426" t="str">
        <f>IF(D64="","ZZZ9",IF(AND(#REF!&gt;0,#REF!&lt;5),D64&amp;#REF!,D64&amp;"9"))</f>
        <v>ZZZ9</v>
      </c>
      <c r="J64" s="430">
        <f t="shared" si="1"/>
        <v>999</v>
      </c>
      <c r="K64" s="426">
        <f t="shared" si="2"/>
        <v>999</v>
      </c>
      <c r="L64" s="392"/>
      <c r="M64" s="398"/>
      <c r="N64" s="133">
        <f t="shared" si="0"/>
        <v>999</v>
      </c>
      <c r="O64" s="107"/>
    </row>
    <row r="65" spans="1:15" s="11" customFormat="1" ht="18.899999999999999" customHeight="1" x14ac:dyDescent="0.25">
      <c r="A65" s="431">
        <v>59</v>
      </c>
      <c r="B65" s="105"/>
      <c r="C65" s="105"/>
      <c r="D65" s="106"/>
      <c r="E65" s="446"/>
      <c r="F65" s="702"/>
      <c r="G65" s="749"/>
      <c r="H65" s="428" t="e">
        <f>IF(AND(O65="",#REF!&gt;0,#REF!&lt;5),I65,)</f>
        <v>#REF!</v>
      </c>
      <c r="I65" s="426" t="str">
        <f>IF(D65="","ZZZ9",IF(AND(#REF!&gt;0,#REF!&lt;5),D65&amp;#REF!,D65&amp;"9"))</f>
        <v>ZZZ9</v>
      </c>
      <c r="J65" s="430">
        <f t="shared" si="1"/>
        <v>999</v>
      </c>
      <c r="K65" s="426">
        <f t="shared" si="2"/>
        <v>999</v>
      </c>
      <c r="L65" s="392"/>
      <c r="M65" s="398"/>
      <c r="N65" s="133">
        <f t="shared" si="0"/>
        <v>999</v>
      </c>
      <c r="O65" s="107"/>
    </row>
    <row r="66" spans="1:15" s="11" customFormat="1" ht="18.899999999999999" customHeight="1" x14ac:dyDescent="0.25">
      <c r="A66" s="431">
        <v>60</v>
      </c>
      <c r="B66" s="105"/>
      <c r="C66" s="105"/>
      <c r="D66" s="106"/>
      <c r="E66" s="446"/>
      <c r="F66" s="702"/>
      <c r="G66" s="749"/>
      <c r="H66" s="428" t="e">
        <f>IF(AND(O66="",#REF!&gt;0,#REF!&lt;5),I66,)</f>
        <v>#REF!</v>
      </c>
      <c r="I66" s="426" t="str">
        <f>IF(D66="","ZZZ9",IF(AND(#REF!&gt;0,#REF!&lt;5),D66&amp;#REF!,D66&amp;"9"))</f>
        <v>ZZZ9</v>
      </c>
      <c r="J66" s="430">
        <f t="shared" si="1"/>
        <v>999</v>
      </c>
      <c r="K66" s="426">
        <f t="shared" si="2"/>
        <v>999</v>
      </c>
      <c r="L66" s="392"/>
      <c r="M66" s="398"/>
      <c r="N66" s="133">
        <f t="shared" si="0"/>
        <v>999</v>
      </c>
      <c r="O66" s="107"/>
    </row>
    <row r="67" spans="1:15" s="11" customFormat="1" ht="18.899999999999999" customHeight="1" x14ac:dyDescent="0.25">
      <c r="A67" s="431">
        <v>61</v>
      </c>
      <c r="B67" s="105"/>
      <c r="C67" s="105"/>
      <c r="D67" s="106"/>
      <c r="E67" s="446"/>
      <c r="F67" s="702"/>
      <c r="G67" s="749"/>
      <c r="H67" s="428" t="e">
        <f>IF(AND(O67="",#REF!&gt;0,#REF!&lt;5),I67,)</f>
        <v>#REF!</v>
      </c>
      <c r="I67" s="426" t="str">
        <f>IF(D67="","ZZZ9",IF(AND(#REF!&gt;0,#REF!&lt;5),D67&amp;#REF!,D67&amp;"9"))</f>
        <v>ZZZ9</v>
      </c>
      <c r="J67" s="430">
        <f t="shared" si="1"/>
        <v>999</v>
      </c>
      <c r="K67" s="426">
        <f t="shared" si="2"/>
        <v>999</v>
      </c>
      <c r="L67" s="392"/>
      <c r="M67" s="398"/>
      <c r="N67" s="133">
        <f t="shared" si="0"/>
        <v>999</v>
      </c>
      <c r="O67" s="107"/>
    </row>
    <row r="68" spans="1:15" s="11" customFormat="1" ht="18.899999999999999" customHeight="1" x14ac:dyDescent="0.25">
      <c r="A68" s="431">
        <v>62</v>
      </c>
      <c r="B68" s="105"/>
      <c r="C68" s="105"/>
      <c r="D68" s="106"/>
      <c r="E68" s="446"/>
      <c r="F68" s="702"/>
      <c r="G68" s="749"/>
      <c r="H68" s="428" t="e">
        <f>IF(AND(O68="",#REF!&gt;0,#REF!&lt;5),I68,)</f>
        <v>#REF!</v>
      </c>
      <c r="I68" s="426" t="str">
        <f>IF(D68="","ZZZ9",IF(AND(#REF!&gt;0,#REF!&lt;5),D68&amp;#REF!,D68&amp;"9"))</f>
        <v>ZZZ9</v>
      </c>
      <c r="J68" s="430">
        <f t="shared" si="1"/>
        <v>999</v>
      </c>
      <c r="K68" s="426">
        <f t="shared" si="2"/>
        <v>999</v>
      </c>
      <c r="L68" s="392"/>
      <c r="M68" s="398"/>
      <c r="N68" s="133">
        <f t="shared" si="0"/>
        <v>999</v>
      </c>
      <c r="O68" s="107"/>
    </row>
    <row r="69" spans="1:15" s="11" customFormat="1" ht="18.899999999999999" customHeight="1" x14ac:dyDescent="0.25">
      <c r="A69" s="431">
        <v>63</v>
      </c>
      <c r="B69" s="105"/>
      <c r="C69" s="105"/>
      <c r="D69" s="106"/>
      <c r="E69" s="446"/>
      <c r="F69" s="702"/>
      <c r="G69" s="749"/>
      <c r="H69" s="428" t="e">
        <f>IF(AND(O69="",#REF!&gt;0,#REF!&lt;5),I69,)</f>
        <v>#REF!</v>
      </c>
      <c r="I69" s="426" t="str">
        <f>IF(D69="","ZZZ9",IF(AND(#REF!&gt;0,#REF!&lt;5),D69&amp;#REF!,D69&amp;"9"))</f>
        <v>ZZZ9</v>
      </c>
      <c r="J69" s="430">
        <f t="shared" si="1"/>
        <v>999</v>
      </c>
      <c r="K69" s="426">
        <f t="shared" si="2"/>
        <v>999</v>
      </c>
      <c r="L69" s="392"/>
      <c r="M69" s="398"/>
      <c r="N69" s="133">
        <f t="shared" si="0"/>
        <v>999</v>
      </c>
      <c r="O69" s="107"/>
    </row>
    <row r="70" spans="1:15" s="11" customFormat="1" ht="18.899999999999999" customHeight="1" x14ac:dyDescent="0.25">
      <c r="A70" s="431">
        <v>64</v>
      </c>
      <c r="B70" s="105"/>
      <c r="C70" s="105"/>
      <c r="D70" s="106"/>
      <c r="E70" s="446"/>
      <c r="F70" s="702"/>
      <c r="G70" s="749"/>
      <c r="H70" s="428" t="e">
        <f>IF(AND(O70="",#REF!&gt;0,#REF!&lt;5),I70,)</f>
        <v>#REF!</v>
      </c>
      <c r="I70" s="426" t="str">
        <f>IF(D70="","ZZZ9",IF(AND(#REF!&gt;0,#REF!&lt;5),D70&amp;#REF!,D70&amp;"9"))</f>
        <v>ZZZ9</v>
      </c>
      <c r="J70" s="430">
        <f t="shared" si="1"/>
        <v>999</v>
      </c>
      <c r="K70" s="426">
        <f t="shared" si="2"/>
        <v>999</v>
      </c>
      <c r="L70" s="392"/>
      <c r="M70" s="398"/>
      <c r="N70" s="133">
        <f t="shared" si="0"/>
        <v>999</v>
      </c>
      <c r="O70" s="107"/>
    </row>
    <row r="71" spans="1:15" s="11" customFormat="1" ht="18.899999999999999" customHeight="1" x14ac:dyDescent="0.25">
      <c r="A71" s="431">
        <v>65</v>
      </c>
      <c r="B71" s="105"/>
      <c r="C71" s="105"/>
      <c r="D71" s="106"/>
      <c r="E71" s="446"/>
      <c r="F71" s="702"/>
      <c r="G71" s="749"/>
      <c r="H71" s="428" t="e">
        <f>IF(AND(O71="",#REF!&gt;0,#REF!&lt;5),I71,)</f>
        <v>#REF!</v>
      </c>
      <c r="I71" s="426" t="str">
        <f>IF(D71="","ZZZ9",IF(AND(#REF!&gt;0,#REF!&lt;5),D71&amp;#REF!,D71&amp;"9"))</f>
        <v>ZZZ9</v>
      </c>
      <c r="J71" s="430">
        <f t="shared" si="1"/>
        <v>999</v>
      </c>
      <c r="K71" s="426">
        <f t="shared" si="2"/>
        <v>999</v>
      </c>
      <c r="L71" s="392"/>
      <c r="M71" s="398"/>
      <c r="N71" s="133">
        <f t="shared" si="0"/>
        <v>999</v>
      </c>
      <c r="O71" s="107"/>
    </row>
    <row r="72" spans="1:15" s="11" customFormat="1" ht="18.899999999999999" customHeight="1" x14ac:dyDescent="0.25">
      <c r="A72" s="431">
        <v>66</v>
      </c>
      <c r="B72" s="105"/>
      <c r="C72" s="105"/>
      <c r="D72" s="106"/>
      <c r="E72" s="446"/>
      <c r="F72" s="702"/>
      <c r="G72" s="749"/>
      <c r="H72" s="428" t="e">
        <f>IF(AND(O72="",#REF!&gt;0,#REF!&lt;5),I72,)</f>
        <v>#REF!</v>
      </c>
      <c r="I72" s="426" t="str">
        <f>IF(D72="","ZZZ9",IF(AND(#REF!&gt;0,#REF!&lt;5),D72&amp;#REF!,D72&amp;"9"))</f>
        <v>ZZZ9</v>
      </c>
      <c r="J72" s="430">
        <f t="shared" si="1"/>
        <v>999</v>
      </c>
      <c r="K72" s="426">
        <f t="shared" si="2"/>
        <v>999</v>
      </c>
      <c r="L72" s="392"/>
      <c r="M72" s="398"/>
      <c r="N72" s="133">
        <f t="shared" si="0"/>
        <v>999</v>
      </c>
      <c r="O72" s="107"/>
    </row>
    <row r="73" spans="1:15" s="11" customFormat="1" ht="18.899999999999999" customHeight="1" x14ac:dyDescent="0.25">
      <c r="A73" s="431">
        <v>67</v>
      </c>
      <c r="B73" s="105"/>
      <c r="C73" s="105"/>
      <c r="D73" s="106"/>
      <c r="E73" s="446"/>
      <c r="F73" s="702"/>
      <c r="G73" s="749"/>
      <c r="H73" s="428" t="e">
        <f>IF(AND(O73="",#REF!&gt;0,#REF!&lt;5),I73,)</f>
        <v>#REF!</v>
      </c>
      <c r="I73" s="426" t="str">
        <f>IF(D73="","ZZZ9",IF(AND(#REF!&gt;0,#REF!&lt;5),D73&amp;#REF!,D73&amp;"9"))</f>
        <v>ZZZ9</v>
      </c>
      <c r="J73" s="430">
        <f t="shared" si="1"/>
        <v>999</v>
      </c>
      <c r="K73" s="426">
        <f t="shared" si="2"/>
        <v>999</v>
      </c>
      <c r="L73" s="392"/>
      <c r="M73" s="398"/>
      <c r="N73" s="133">
        <f t="shared" si="0"/>
        <v>999</v>
      </c>
      <c r="O73" s="107"/>
    </row>
    <row r="74" spans="1:15" s="11" customFormat="1" ht="18.899999999999999" customHeight="1" x14ac:dyDescent="0.25">
      <c r="A74" s="431">
        <v>68</v>
      </c>
      <c r="B74" s="105"/>
      <c r="C74" s="105"/>
      <c r="D74" s="106"/>
      <c r="E74" s="446"/>
      <c r="F74" s="702"/>
      <c r="G74" s="749"/>
      <c r="H74" s="428" t="e">
        <f>IF(AND(O74="",#REF!&gt;0,#REF!&lt;5),I74,)</f>
        <v>#REF!</v>
      </c>
      <c r="I74" s="426" t="str">
        <f>IF(D74="","ZZZ9",IF(AND(#REF!&gt;0,#REF!&lt;5),D74&amp;#REF!,D74&amp;"9"))</f>
        <v>ZZZ9</v>
      </c>
      <c r="J74" s="430">
        <f t="shared" si="1"/>
        <v>999</v>
      </c>
      <c r="K74" s="426">
        <f t="shared" si="2"/>
        <v>999</v>
      </c>
      <c r="L74" s="392"/>
      <c r="M74" s="398"/>
      <c r="N74" s="133">
        <f t="shared" si="0"/>
        <v>999</v>
      </c>
      <c r="O74" s="107"/>
    </row>
    <row r="75" spans="1:15" s="11" customFormat="1" ht="18.899999999999999" customHeight="1" x14ac:dyDescent="0.25">
      <c r="A75" s="431">
        <v>69</v>
      </c>
      <c r="B75" s="105"/>
      <c r="C75" s="105"/>
      <c r="D75" s="106"/>
      <c r="E75" s="446"/>
      <c r="F75" s="702"/>
      <c r="G75" s="749"/>
      <c r="H75" s="428" t="e">
        <f>IF(AND(O75="",#REF!&gt;0,#REF!&lt;5),I75,)</f>
        <v>#REF!</v>
      </c>
      <c r="I75" s="426" t="str">
        <f>IF(D75="","ZZZ9",IF(AND(#REF!&gt;0,#REF!&lt;5),D75&amp;#REF!,D75&amp;"9"))</f>
        <v>ZZZ9</v>
      </c>
      <c r="J75" s="430">
        <f t="shared" si="1"/>
        <v>999</v>
      </c>
      <c r="K75" s="426">
        <f t="shared" si="2"/>
        <v>999</v>
      </c>
      <c r="L75" s="392"/>
      <c r="M75" s="398"/>
      <c r="N75" s="133">
        <f t="shared" si="0"/>
        <v>999</v>
      </c>
      <c r="O75" s="107"/>
    </row>
    <row r="76" spans="1:15" s="11" customFormat="1" ht="18.899999999999999" customHeight="1" x14ac:dyDescent="0.25">
      <c r="A76" s="431">
        <v>70</v>
      </c>
      <c r="B76" s="105"/>
      <c r="C76" s="105"/>
      <c r="D76" s="106"/>
      <c r="E76" s="446"/>
      <c r="F76" s="702"/>
      <c r="G76" s="749"/>
      <c r="H76" s="428" t="e">
        <f>IF(AND(O76="",#REF!&gt;0,#REF!&lt;5),I76,)</f>
        <v>#REF!</v>
      </c>
      <c r="I76" s="426" t="str">
        <f>IF(D76="","ZZZ9",IF(AND(#REF!&gt;0,#REF!&lt;5),D76&amp;#REF!,D76&amp;"9"))</f>
        <v>ZZZ9</v>
      </c>
      <c r="J76" s="430">
        <f t="shared" si="1"/>
        <v>999</v>
      </c>
      <c r="K76" s="426">
        <f t="shared" si="2"/>
        <v>999</v>
      </c>
      <c r="L76" s="392"/>
      <c r="M76" s="398"/>
      <c r="N76" s="133">
        <f t="shared" si="0"/>
        <v>999</v>
      </c>
      <c r="O76" s="107"/>
    </row>
    <row r="77" spans="1:15" s="11" customFormat="1" ht="18.899999999999999" customHeight="1" x14ac:dyDescent="0.25">
      <c r="A77" s="431">
        <v>71</v>
      </c>
      <c r="B77" s="105"/>
      <c r="C77" s="105"/>
      <c r="D77" s="106"/>
      <c r="E77" s="446"/>
      <c r="F77" s="702"/>
      <c r="G77" s="749"/>
      <c r="H77" s="428" t="e">
        <f>IF(AND(O77="",#REF!&gt;0,#REF!&lt;5),I77,)</f>
        <v>#REF!</v>
      </c>
      <c r="I77" s="426" t="str">
        <f>IF(D77="","ZZZ9",IF(AND(#REF!&gt;0,#REF!&lt;5),D77&amp;#REF!,D77&amp;"9"))</f>
        <v>ZZZ9</v>
      </c>
      <c r="J77" s="430">
        <f t="shared" si="1"/>
        <v>999</v>
      </c>
      <c r="K77" s="426">
        <f t="shared" si="2"/>
        <v>999</v>
      </c>
      <c r="L77" s="392"/>
      <c r="M77" s="398"/>
      <c r="N77" s="133">
        <f t="shared" si="0"/>
        <v>999</v>
      </c>
      <c r="O77" s="107"/>
    </row>
    <row r="78" spans="1:15" s="11" customFormat="1" ht="18.899999999999999" customHeight="1" x14ac:dyDescent="0.25">
      <c r="A78" s="431">
        <v>72</v>
      </c>
      <c r="B78" s="105"/>
      <c r="C78" s="105"/>
      <c r="D78" s="106"/>
      <c r="E78" s="446"/>
      <c r="F78" s="702"/>
      <c r="G78" s="749"/>
      <c r="H78" s="428" t="e">
        <f>IF(AND(O78="",#REF!&gt;0,#REF!&lt;5),I78,)</f>
        <v>#REF!</v>
      </c>
      <c r="I78" s="426" t="str">
        <f>IF(D78="","ZZZ9",IF(AND(#REF!&gt;0,#REF!&lt;5),D78&amp;#REF!,D78&amp;"9"))</f>
        <v>ZZZ9</v>
      </c>
      <c r="J78" s="430">
        <f t="shared" si="1"/>
        <v>999</v>
      </c>
      <c r="K78" s="426">
        <f t="shared" si="2"/>
        <v>999</v>
      </c>
      <c r="L78" s="392"/>
      <c r="M78" s="398"/>
      <c r="N78" s="133">
        <f t="shared" si="0"/>
        <v>999</v>
      </c>
      <c r="O78" s="107"/>
    </row>
    <row r="79" spans="1:15" s="11" customFormat="1" ht="18.899999999999999" customHeight="1" x14ac:dyDescent="0.25">
      <c r="A79" s="431">
        <v>73</v>
      </c>
      <c r="B79" s="105"/>
      <c r="C79" s="105"/>
      <c r="D79" s="106"/>
      <c r="E79" s="446"/>
      <c r="F79" s="702"/>
      <c r="G79" s="749"/>
      <c r="H79" s="428" t="e">
        <f>IF(AND(O79="",#REF!&gt;0,#REF!&lt;5),I79,)</f>
        <v>#REF!</v>
      </c>
      <c r="I79" s="426" t="str">
        <f>IF(D79="","ZZZ9",IF(AND(#REF!&gt;0,#REF!&lt;5),D79&amp;#REF!,D79&amp;"9"))</f>
        <v>ZZZ9</v>
      </c>
      <c r="J79" s="430">
        <f t="shared" si="1"/>
        <v>999</v>
      </c>
      <c r="K79" s="426">
        <f t="shared" si="2"/>
        <v>999</v>
      </c>
      <c r="L79" s="392"/>
      <c r="M79" s="398"/>
      <c r="N79" s="133">
        <f t="shared" si="0"/>
        <v>999</v>
      </c>
      <c r="O79" s="107"/>
    </row>
    <row r="80" spans="1:15" s="11" customFormat="1" ht="18.899999999999999" customHeight="1" x14ac:dyDescent="0.25">
      <c r="A80" s="431">
        <v>74</v>
      </c>
      <c r="B80" s="105"/>
      <c r="C80" s="105"/>
      <c r="D80" s="106"/>
      <c r="E80" s="446"/>
      <c r="F80" s="702"/>
      <c r="G80" s="749"/>
      <c r="H80" s="428" t="e">
        <f>IF(AND(O80="",#REF!&gt;0,#REF!&lt;5),I80,)</f>
        <v>#REF!</v>
      </c>
      <c r="I80" s="426" t="str">
        <f>IF(D80="","ZZZ9",IF(AND(#REF!&gt;0,#REF!&lt;5),D80&amp;#REF!,D80&amp;"9"))</f>
        <v>ZZZ9</v>
      </c>
      <c r="J80" s="430">
        <f t="shared" si="1"/>
        <v>999</v>
      </c>
      <c r="K80" s="426">
        <f t="shared" si="2"/>
        <v>999</v>
      </c>
      <c r="L80" s="392"/>
      <c r="M80" s="398"/>
      <c r="N80" s="133">
        <f t="shared" si="0"/>
        <v>999</v>
      </c>
      <c r="O80" s="107"/>
    </row>
    <row r="81" spans="1:15" s="11" customFormat="1" ht="18.899999999999999" customHeight="1" x14ac:dyDescent="0.25">
      <c r="A81" s="431">
        <v>75</v>
      </c>
      <c r="B81" s="105"/>
      <c r="C81" s="105"/>
      <c r="D81" s="106"/>
      <c r="E81" s="446"/>
      <c r="F81" s="702"/>
      <c r="G81" s="749"/>
      <c r="H81" s="428" t="e">
        <f>IF(AND(O81="",#REF!&gt;0,#REF!&lt;5),I81,)</f>
        <v>#REF!</v>
      </c>
      <c r="I81" s="426" t="str">
        <f>IF(D81="","ZZZ9",IF(AND(#REF!&gt;0,#REF!&lt;5),D81&amp;#REF!,D81&amp;"9"))</f>
        <v>ZZZ9</v>
      </c>
      <c r="J81" s="430">
        <f t="shared" si="1"/>
        <v>999</v>
      </c>
      <c r="K81" s="426">
        <f t="shared" si="2"/>
        <v>999</v>
      </c>
      <c r="L81" s="392"/>
      <c r="M81" s="398"/>
      <c r="N81" s="133">
        <f t="shared" si="0"/>
        <v>999</v>
      </c>
      <c r="O81" s="107"/>
    </row>
    <row r="82" spans="1:15" s="11" customFormat="1" ht="18.899999999999999" customHeight="1" x14ac:dyDescent="0.25">
      <c r="A82" s="431">
        <v>76</v>
      </c>
      <c r="B82" s="105"/>
      <c r="C82" s="105"/>
      <c r="D82" s="106"/>
      <c r="E82" s="446"/>
      <c r="F82" s="702"/>
      <c r="G82" s="749"/>
      <c r="H82" s="428" t="e">
        <f>IF(AND(O82="",#REF!&gt;0,#REF!&lt;5),I82,)</f>
        <v>#REF!</v>
      </c>
      <c r="I82" s="426" t="str">
        <f>IF(D82="","ZZZ9",IF(AND(#REF!&gt;0,#REF!&lt;5),D82&amp;#REF!,D82&amp;"9"))</f>
        <v>ZZZ9</v>
      </c>
      <c r="J82" s="430">
        <f t="shared" si="1"/>
        <v>999</v>
      </c>
      <c r="K82" s="426">
        <f t="shared" si="2"/>
        <v>999</v>
      </c>
      <c r="L82" s="392"/>
      <c r="M82" s="398"/>
      <c r="N82" s="133">
        <f t="shared" si="0"/>
        <v>999</v>
      </c>
      <c r="O82" s="107"/>
    </row>
    <row r="83" spans="1:15" s="11" customFormat="1" ht="18.899999999999999" customHeight="1" x14ac:dyDescent="0.25">
      <c r="A83" s="431">
        <v>77</v>
      </c>
      <c r="B83" s="105"/>
      <c r="C83" s="105"/>
      <c r="D83" s="106"/>
      <c r="E83" s="446"/>
      <c r="F83" s="702"/>
      <c r="G83" s="749"/>
      <c r="H83" s="428" t="e">
        <f>IF(AND(O83="",#REF!&gt;0,#REF!&lt;5),I83,)</f>
        <v>#REF!</v>
      </c>
      <c r="I83" s="426" t="str">
        <f>IF(D83="","ZZZ9",IF(AND(#REF!&gt;0,#REF!&lt;5),D83&amp;#REF!,D83&amp;"9"))</f>
        <v>ZZZ9</v>
      </c>
      <c r="J83" s="430">
        <f t="shared" si="1"/>
        <v>999</v>
      </c>
      <c r="K83" s="426">
        <f t="shared" si="2"/>
        <v>999</v>
      </c>
      <c r="L83" s="392"/>
      <c r="M83" s="398"/>
      <c r="N83" s="133">
        <f t="shared" si="0"/>
        <v>999</v>
      </c>
      <c r="O83" s="107"/>
    </row>
    <row r="84" spans="1:15" s="11" customFormat="1" ht="18.899999999999999" customHeight="1" x14ac:dyDescent="0.25">
      <c r="A84" s="431">
        <v>78</v>
      </c>
      <c r="B84" s="105"/>
      <c r="C84" s="105"/>
      <c r="D84" s="106"/>
      <c r="E84" s="446"/>
      <c r="F84" s="702"/>
      <c r="G84" s="749"/>
      <c r="H84" s="428" t="e">
        <f>IF(AND(O84="",#REF!&gt;0,#REF!&lt;5),I84,)</f>
        <v>#REF!</v>
      </c>
      <c r="I84" s="426" t="str">
        <f>IF(D84="","ZZZ9",IF(AND(#REF!&gt;0,#REF!&lt;5),D84&amp;#REF!,D84&amp;"9"))</f>
        <v>ZZZ9</v>
      </c>
      <c r="J84" s="430">
        <f t="shared" si="1"/>
        <v>999</v>
      </c>
      <c r="K84" s="426">
        <f t="shared" si="2"/>
        <v>999</v>
      </c>
      <c r="L84" s="392"/>
      <c r="M84" s="398"/>
      <c r="N84" s="133">
        <f t="shared" si="0"/>
        <v>999</v>
      </c>
      <c r="O84" s="107"/>
    </row>
    <row r="85" spans="1:15" s="11" customFormat="1" ht="18.899999999999999" customHeight="1" x14ac:dyDescent="0.25">
      <c r="A85" s="431">
        <v>79</v>
      </c>
      <c r="B85" s="105"/>
      <c r="C85" s="105"/>
      <c r="D85" s="106"/>
      <c r="E85" s="446"/>
      <c r="F85" s="702"/>
      <c r="G85" s="749"/>
      <c r="H85" s="428" t="e">
        <f>IF(AND(O85="",#REF!&gt;0,#REF!&lt;5),I85,)</f>
        <v>#REF!</v>
      </c>
      <c r="I85" s="426" t="str">
        <f>IF(D85="","ZZZ9",IF(AND(#REF!&gt;0,#REF!&lt;5),D85&amp;#REF!,D85&amp;"9"))</f>
        <v>ZZZ9</v>
      </c>
      <c r="J85" s="430">
        <f t="shared" si="1"/>
        <v>999</v>
      </c>
      <c r="K85" s="426">
        <f t="shared" si="2"/>
        <v>999</v>
      </c>
      <c r="L85" s="392"/>
      <c r="M85" s="398"/>
      <c r="N85" s="133">
        <f t="shared" si="0"/>
        <v>999</v>
      </c>
      <c r="O85" s="107"/>
    </row>
    <row r="86" spans="1:15" s="11" customFormat="1" ht="18.899999999999999" customHeight="1" x14ac:dyDescent="0.25">
      <c r="A86" s="431">
        <v>80</v>
      </c>
      <c r="B86" s="105"/>
      <c r="C86" s="105"/>
      <c r="D86" s="106"/>
      <c r="E86" s="446"/>
      <c r="F86" s="702"/>
      <c r="G86" s="749"/>
      <c r="H86" s="428" t="e">
        <f>IF(AND(O86="",#REF!&gt;0,#REF!&lt;5),I86,)</f>
        <v>#REF!</v>
      </c>
      <c r="I86" s="426" t="str">
        <f>IF(D86="","ZZZ9",IF(AND(#REF!&gt;0,#REF!&lt;5),D86&amp;#REF!,D86&amp;"9"))</f>
        <v>ZZZ9</v>
      </c>
      <c r="J86" s="430">
        <f t="shared" si="1"/>
        <v>999</v>
      </c>
      <c r="K86" s="426">
        <f t="shared" si="2"/>
        <v>999</v>
      </c>
      <c r="L86" s="392"/>
      <c r="M86" s="398"/>
      <c r="N86" s="133">
        <f t="shared" si="0"/>
        <v>999</v>
      </c>
      <c r="O86" s="107"/>
    </row>
    <row r="87" spans="1:15" s="11" customFormat="1" ht="18.899999999999999" customHeight="1" x14ac:dyDescent="0.25">
      <c r="A87" s="431">
        <v>81</v>
      </c>
      <c r="B87" s="105"/>
      <c r="C87" s="105"/>
      <c r="D87" s="106"/>
      <c r="E87" s="446"/>
      <c r="F87" s="702"/>
      <c r="G87" s="749"/>
      <c r="H87" s="428" t="e">
        <f>IF(AND(O87="",#REF!&gt;0,#REF!&lt;5),I87,)</f>
        <v>#REF!</v>
      </c>
      <c r="I87" s="426" t="str">
        <f>IF(D87="","ZZZ9",IF(AND(#REF!&gt;0,#REF!&lt;5),D87&amp;#REF!,D87&amp;"9"))</f>
        <v>ZZZ9</v>
      </c>
      <c r="J87" s="430">
        <f t="shared" si="1"/>
        <v>999</v>
      </c>
      <c r="K87" s="426">
        <f t="shared" si="2"/>
        <v>999</v>
      </c>
      <c r="L87" s="392"/>
      <c r="M87" s="398"/>
      <c r="N87" s="133">
        <f t="shared" si="0"/>
        <v>999</v>
      </c>
      <c r="O87" s="107"/>
    </row>
    <row r="88" spans="1:15" s="11" customFormat="1" ht="18.899999999999999" customHeight="1" x14ac:dyDescent="0.25">
      <c r="A88" s="431">
        <v>82</v>
      </c>
      <c r="B88" s="105"/>
      <c r="C88" s="105"/>
      <c r="D88" s="106"/>
      <c r="E88" s="446"/>
      <c r="F88" s="702"/>
      <c r="G88" s="749"/>
      <c r="H88" s="428" t="e">
        <f>IF(AND(O88="",#REF!&gt;0,#REF!&lt;5),I88,)</f>
        <v>#REF!</v>
      </c>
      <c r="I88" s="426" t="str">
        <f>IF(D88="","ZZZ9",IF(AND(#REF!&gt;0,#REF!&lt;5),D88&amp;#REF!,D88&amp;"9"))</f>
        <v>ZZZ9</v>
      </c>
      <c r="J88" s="430">
        <f t="shared" si="1"/>
        <v>999</v>
      </c>
      <c r="K88" s="426">
        <f t="shared" si="2"/>
        <v>999</v>
      </c>
      <c r="L88" s="392"/>
      <c r="M88" s="398"/>
      <c r="N88" s="133">
        <f t="shared" si="0"/>
        <v>999</v>
      </c>
      <c r="O88" s="107"/>
    </row>
    <row r="89" spans="1:15" s="11" customFormat="1" ht="18.899999999999999" customHeight="1" x14ac:dyDescent="0.25">
      <c r="A89" s="431">
        <v>83</v>
      </c>
      <c r="B89" s="105"/>
      <c r="C89" s="105"/>
      <c r="D89" s="106"/>
      <c r="E89" s="446"/>
      <c r="F89" s="702"/>
      <c r="G89" s="749"/>
      <c r="H89" s="428" t="e">
        <f>IF(AND(O89="",#REF!&gt;0,#REF!&lt;5),I89,)</f>
        <v>#REF!</v>
      </c>
      <c r="I89" s="426" t="str">
        <f>IF(D89="","ZZZ9",IF(AND(#REF!&gt;0,#REF!&lt;5),D89&amp;#REF!,D89&amp;"9"))</f>
        <v>ZZZ9</v>
      </c>
      <c r="J89" s="430">
        <f t="shared" si="1"/>
        <v>999</v>
      </c>
      <c r="K89" s="426">
        <f t="shared" si="2"/>
        <v>999</v>
      </c>
      <c r="L89" s="392"/>
      <c r="M89" s="398"/>
      <c r="N89" s="133">
        <f t="shared" si="0"/>
        <v>999</v>
      </c>
      <c r="O89" s="107"/>
    </row>
    <row r="90" spans="1:15" s="11" customFormat="1" ht="18.899999999999999" customHeight="1" x14ac:dyDescent="0.25">
      <c r="A90" s="431">
        <v>84</v>
      </c>
      <c r="B90" s="105"/>
      <c r="C90" s="105"/>
      <c r="D90" s="106"/>
      <c r="E90" s="446"/>
      <c r="F90" s="702"/>
      <c r="G90" s="749"/>
      <c r="H90" s="428" t="e">
        <f>IF(AND(O90="",#REF!&gt;0,#REF!&lt;5),I90,)</f>
        <v>#REF!</v>
      </c>
      <c r="I90" s="426" t="str">
        <f>IF(D90="","ZZZ9",IF(AND(#REF!&gt;0,#REF!&lt;5),D90&amp;#REF!,D90&amp;"9"))</f>
        <v>ZZZ9</v>
      </c>
      <c r="J90" s="430">
        <f t="shared" si="1"/>
        <v>999</v>
      </c>
      <c r="K90" s="426">
        <f t="shared" si="2"/>
        <v>999</v>
      </c>
      <c r="L90" s="392"/>
      <c r="M90" s="398"/>
      <c r="N90" s="133">
        <f t="shared" si="0"/>
        <v>999</v>
      </c>
      <c r="O90" s="107"/>
    </row>
    <row r="91" spans="1:15" s="11" customFormat="1" ht="18.899999999999999" customHeight="1" x14ac:dyDescent="0.25">
      <c r="A91" s="431">
        <v>85</v>
      </c>
      <c r="B91" s="105"/>
      <c r="C91" s="105"/>
      <c r="D91" s="106"/>
      <c r="E91" s="446"/>
      <c r="F91" s="702"/>
      <c r="G91" s="749"/>
      <c r="H91" s="428" t="e">
        <f>IF(AND(O91="",#REF!&gt;0,#REF!&lt;5),I91,)</f>
        <v>#REF!</v>
      </c>
      <c r="I91" s="426" t="str">
        <f>IF(D91="","ZZZ9",IF(AND(#REF!&gt;0,#REF!&lt;5),D91&amp;#REF!,D91&amp;"9"))</f>
        <v>ZZZ9</v>
      </c>
      <c r="J91" s="430">
        <f t="shared" si="1"/>
        <v>999</v>
      </c>
      <c r="K91" s="426">
        <f t="shared" si="2"/>
        <v>999</v>
      </c>
      <c r="L91" s="392"/>
      <c r="M91" s="398"/>
      <c r="N91" s="133">
        <f t="shared" si="0"/>
        <v>999</v>
      </c>
      <c r="O91" s="107"/>
    </row>
    <row r="92" spans="1:15" s="11" customFormat="1" ht="18.899999999999999" customHeight="1" x14ac:dyDescent="0.25">
      <c r="A92" s="431">
        <v>86</v>
      </c>
      <c r="B92" s="105"/>
      <c r="C92" s="105"/>
      <c r="D92" s="106"/>
      <c r="E92" s="446"/>
      <c r="F92" s="702"/>
      <c r="G92" s="749"/>
      <c r="H92" s="428" t="e">
        <f>IF(AND(O92="",#REF!&gt;0,#REF!&lt;5),I92,)</f>
        <v>#REF!</v>
      </c>
      <c r="I92" s="426" t="str">
        <f>IF(D92="","ZZZ9",IF(AND(#REF!&gt;0,#REF!&lt;5),D92&amp;#REF!,D92&amp;"9"))</f>
        <v>ZZZ9</v>
      </c>
      <c r="J92" s="430">
        <f t="shared" si="1"/>
        <v>999</v>
      </c>
      <c r="K92" s="426">
        <f t="shared" si="2"/>
        <v>999</v>
      </c>
      <c r="L92" s="392"/>
      <c r="M92" s="398"/>
      <c r="N92" s="133">
        <f t="shared" si="0"/>
        <v>999</v>
      </c>
      <c r="O92" s="107"/>
    </row>
    <row r="93" spans="1:15" s="11" customFormat="1" ht="18.899999999999999" customHeight="1" x14ac:dyDescent="0.25">
      <c r="A93" s="431">
        <v>87</v>
      </c>
      <c r="B93" s="105"/>
      <c r="C93" s="105"/>
      <c r="D93" s="106"/>
      <c r="E93" s="446"/>
      <c r="F93" s="702"/>
      <c r="G93" s="749"/>
      <c r="H93" s="428" t="e">
        <f>IF(AND(O93="",#REF!&gt;0,#REF!&lt;5),I93,)</f>
        <v>#REF!</v>
      </c>
      <c r="I93" s="426" t="str">
        <f>IF(D93="","ZZZ9",IF(AND(#REF!&gt;0,#REF!&lt;5),D93&amp;#REF!,D93&amp;"9"))</f>
        <v>ZZZ9</v>
      </c>
      <c r="J93" s="430">
        <f t="shared" si="1"/>
        <v>999</v>
      </c>
      <c r="K93" s="426">
        <f t="shared" si="2"/>
        <v>999</v>
      </c>
      <c r="L93" s="392"/>
      <c r="M93" s="398"/>
      <c r="N93" s="133">
        <f t="shared" si="0"/>
        <v>999</v>
      </c>
      <c r="O93" s="107"/>
    </row>
    <row r="94" spans="1:15" s="11" customFormat="1" ht="18.899999999999999" customHeight="1" x14ac:dyDescent="0.25">
      <c r="A94" s="431">
        <v>88</v>
      </c>
      <c r="B94" s="105"/>
      <c r="C94" s="105"/>
      <c r="D94" s="106"/>
      <c r="E94" s="446"/>
      <c r="F94" s="702"/>
      <c r="G94" s="749"/>
      <c r="H94" s="428" t="e">
        <f>IF(AND(O94="",#REF!&gt;0,#REF!&lt;5),I94,)</f>
        <v>#REF!</v>
      </c>
      <c r="I94" s="426" t="str">
        <f>IF(D94="","ZZZ9",IF(AND(#REF!&gt;0,#REF!&lt;5),D94&amp;#REF!,D94&amp;"9"))</f>
        <v>ZZZ9</v>
      </c>
      <c r="J94" s="430">
        <f t="shared" si="1"/>
        <v>999</v>
      </c>
      <c r="K94" s="426">
        <f t="shared" si="2"/>
        <v>999</v>
      </c>
      <c r="L94" s="392"/>
      <c r="M94" s="398"/>
      <c r="N94" s="133">
        <f t="shared" ref="N94:N122" si="3">IF(L94="DA",1,IF(L94="WC",2,IF(L94="SE",3,IF(L94="Q",4,IF(L94="LL",5,999)))))</f>
        <v>999</v>
      </c>
      <c r="O94" s="107"/>
    </row>
    <row r="95" spans="1:15" s="11" customFormat="1" ht="18.899999999999999" customHeight="1" x14ac:dyDescent="0.25">
      <c r="A95" s="431">
        <v>89</v>
      </c>
      <c r="B95" s="105"/>
      <c r="C95" s="105"/>
      <c r="D95" s="106"/>
      <c r="E95" s="446"/>
      <c r="F95" s="702"/>
      <c r="G95" s="749"/>
      <c r="H95" s="428" t="e">
        <f>IF(AND(O95="",#REF!&gt;0,#REF!&lt;5),I95,)</f>
        <v>#REF!</v>
      </c>
      <c r="I95" s="426" t="str">
        <f>IF(D95="","ZZZ9",IF(AND(#REF!&gt;0,#REF!&lt;5),D95&amp;#REF!,D95&amp;"9"))</f>
        <v>ZZZ9</v>
      </c>
      <c r="J95" s="430">
        <f t="shared" si="1"/>
        <v>999</v>
      </c>
      <c r="K95" s="426">
        <f t="shared" si="2"/>
        <v>999</v>
      </c>
      <c r="L95" s="392"/>
      <c r="M95" s="398"/>
      <c r="N95" s="133">
        <f t="shared" si="3"/>
        <v>999</v>
      </c>
      <c r="O95" s="107"/>
    </row>
    <row r="96" spans="1:15" s="11" customFormat="1" ht="18.899999999999999" customHeight="1" x14ac:dyDescent="0.25">
      <c r="A96" s="431">
        <v>90</v>
      </c>
      <c r="B96" s="105"/>
      <c r="C96" s="105"/>
      <c r="D96" s="106"/>
      <c r="E96" s="446"/>
      <c r="F96" s="702"/>
      <c r="G96" s="749"/>
      <c r="H96" s="428" t="e">
        <f>IF(AND(O96="",#REF!&gt;0,#REF!&lt;5),I96,)</f>
        <v>#REF!</v>
      </c>
      <c r="I96" s="426" t="str">
        <f>IF(D96="","ZZZ9",IF(AND(#REF!&gt;0,#REF!&lt;5),D96&amp;#REF!,D96&amp;"9"))</f>
        <v>ZZZ9</v>
      </c>
      <c r="J96" s="430">
        <f t="shared" si="1"/>
        <v>999</v>
      </c>
      <c r="K96" s="426">
        <f t="shared" si="2"/>
        <v>999</v>
      </c>
      <c r="L96" s="392"/>
      <c r="M96" s="398"/>
      <c r="N96" s="133">
        <f t="shared" si="3"/>
        <v>999</v>
      </c>
      <c r="O96" s="107"/>
    </row>
    <row r="97" spans="1:15" s="11" customFormat="1" ht="18.899999999999999" customHeight="1" x14ac:dyDescent="0.25">
      <c r="A97" s="431">
        <v>91</v>
      </c>
      <c r="B97" s="105"/>
      <c r="C97" s="105"/>
      <c r="D97" s="106"/>
      <c r="E97" s="446"/>
      <c r="F97" s="702"/>
      <c r="G97" s="749"/>
      <c r="H97" s="428" t="e">
        <f>IF(AND(O97="",#REF!&gt;0,#REF!&lt;5),I97,)</f>
        <v>#REF!</v>
      </c>
      <c r="I97" s="426" t="str">
        <f>IF(D97="","ZZZ9",IF(AND(#REF!&gt;0,#REF!&lt;5),D97&amp;#REF!,D97&amp;"9"))</f>
        <v>ZZZ9</v>
      </c>
      <c r="J97" s="430">
        <f t="shared" ref="J97:J122" si="4">IF(O97="",999,O97)</f>
        <v>999</v>
      </c>
      <c r="K97" s="426">
        <f t="shared" ref="K97:K122" si="5">IF(N97=999,999,1)</f>
        <v>999</v>
      </c>
      <c r="L97" s="392"/>
      <c r="M97" s="398"/>
      <c r="N97" s="133">
        <f t="shared" si="3"/>
        <v>999</v>
      </c>
      <c r="O97" s="107"/>
    </row>
    <row r="98" spans="1:15" s="11" customFormat="1" ht="18.899999999999999" customHeight="1" x14ac:dyDescent="0.25">
      <c r="A98" s="431">
        <v>92</v>
      </c>
      <c r="B98" s="105"/>
      <c r="C98" s="105"/>
      <c r="D98" s="106"/>
      <c r="E98" s="446"/>
      <c r="F98" s="702"/>
      <c r="G98" s="749"/>
      <c r="H98" s="428" t="e">
        <f>IF(AND(O98="",#REF!&gt;0,#REF!&lt;5),I98,)</f>
        <v>#REF!</v>
      </c>
      <c r="I98" s="426" t="str">
        <f>IF(D98="","ZZZ9",IF(AND(#REF!&gt;0,#REF!&lt;5),D98&amp;#REF!,D98&amp;"9"))</f>
        <v>ZZZ9</v>
      </c>
      <c r="J98" s="430">
        <f t="shared" si="4"/>
        <v>999</v>
      </c>
      <c r="K98" s="426">
        <f t="shared" si="5"/>
        <v>999</v>
      </c>
      <c r="L98" s="392"/>
      <c r="M98" s="398"/>
      <c r="N98" s="133">
        <f t="shared" si="3"/>
        <v>999</v>
      </c>
      <c r="O98" s="107"/>
    </row>
    <row r="99" spans="1:15" s="11" customFormat="1" ht="18.899999999999999" customHeight="1" x14ac:dyDescent="0.25">
      <c r="A99" s="431">
        <v>93</v>
      </c>
      <c r="B99" s="105"/>
      <c r="C99" s="105"/>
      <c r="D99" s="106"/>
      <c r="E99" s="446"/>
      <c r="F99" s="702"/>
      <c r="G99" s="749"/>
      <c r="H99" s="428" t="e">
        <f>IF(AND(O99="",#REF!&gt;0,#REF!&lt;5),I99,)</f>
        <v>#REF!</v>
      </c>
      <c r="I99" s="426" t="str">
        <f>IF(D99="","ZZZ9",IF(AND(#REF!&gt;0,#REF!&lt;5),D99&amp;#REF!,D99&amp;"9"))</f>
        <v>ZZZ9</v>
      </c>
      <c r="J99" s="430">
        <f t="shared" si="4"/>
        <v>999</v>
      </c>
      <c r="K99" s="426">
        <f t="shared" si="5"/>
        <v>999</v>
      </c>
      <c r="L99" s="392"/>
      <c r="M99" s="398"/>
      <c r="N99" s="133">
        <f t="shared" si="3"/>
        <v>999</v>
      </c>
      <c r="O99" s="107"/>
    </row>
    <row r="100" spans="1:15" s="11" customFormat="1" ht="18.899999999999999" customHeight="1" x14ac:dyDescent="0.25">
      <c r="A100" s="431">
        <v>94</v>
      </c>
      <c r="B100" s="105"/>
      <c r="C100" s="105"/>
      <c r="D100" s="106"/>
      <c r="E100" s="446"/>
      <c r="F100" s="702"/>
      <c r="G100" s="749"/>
      <c r="H100" s="428" t="e">
        <f>IF(AND(O100="",#REF!&gt;0,#REF!&lt;5),I100,)</f>
        <v>#REF!</v>
      </c>
      <c r="I100" s="426" t="str">
        <f>IF(D100="","ZZZ9",IF(AND(#REF!&gt;0,#REF!&lt;5),D100&amp;#REF!,D100&amp;"9"))</f>
        <v>ZZZ9</v>
      </c>
      <c r="J100" s="430">
        <f t="shared" si="4"/>
        <v>999</v>
      </c>
      <c r="K100" s="426">
        <f t="shared" si="5"/>
        <v>999</v>
      </c>
      <c r="L100" s="392"/>
      <c r="M100" s="398"/>
      <c r="N100" s="133">
        <f t="shared" si="3"/>
        <v>999</v>
      </c>
      <c r="O100" s="107"/>
    </row>
    <row r="101" spans="1:15" s="11" customFormat="1" ht="18.899999999999999" customHeight="1" x14ac:dyDescent="0.25">
      <c r="A101" s="431">
        <v>95</v>
      </c>
      <c r="B101" s="105"/>
      <c r="C101" s="105"/>
      <c r="D101" s="106"/>
      <c r="E101" s="446"/>
      <c r="F101" s="702"/>
      <c r="G101" s="749"/>
      <c r="H101" s="428" t="e">
        <f>IF(AND(O101="",#REF!&gt;0,#REF!&lt;5),I101,)</f>
        <v>#REF!</v>
      </c>
      <c r="I101" s="426" t="str">
        <f>IF(D101="","ZZZ9",IF(AND(#REF!&gt;0,#REF!&lt;5),D101&amp;#REF!,D101&amp;"9"))</f>
        <v>ZZZ9</v>
      </c>
      <c r="J101" s="430">
        <f t="shared" si="4"/>
        <v>999</v>
      </c>
      <c r="K101" s="426">
        <f t="shared" si="5"/>
        <v>999</v>
      </c>
      <c r="L101" s="392"/>
      <c r="M101" s="398"/>
      <c r="N101" s="133">
        <f t="shared" si="3"/>
        <v>999</v>
      </c>
      <c r="O101" s="107"/>
    </row>
    <row r="102" spans="1:15" s="11" customFormat="1" ht="18.899999999999999" customHeight="1" x14ac:dyDescent="0.25">
      <c r="A102" s="431">
        <v>96</v>
      </c>
      <c r="B102" s="105"/>
      <c r="C102" s="105"/>
      <c r="D102" s="106"/>
      <c r="E102" s="446"/>
      <c r="F102" s="702"/>
      <c r="G102" s="749"/>
      <c r="H102" s="428" t="e">
        <f>IF(AND(O102="",#REF!&gt;0,#REF!&lt;5),I102,)</f>
        <v>#REF!</v>
      </c>
      <c r="I102" s="426" t="str">
        <f>IF(D102="","ZZZ9",IF(AND(#REF!&gt;0,#REF!&lt;5),D102&amp;#REF!,D102&amp;"9"))</f>
        <v>ZZZ9</v>
      </c>
      <c r="J102" s="430">
        <f t="shared" si="4"/>
        <v>999</v>
      </c>
      <c r="K102" s="426">
        <f t="shared" si="5"/>
        <v>999</v>
      </c>
      <c r="L102" s="392"/>
      <c r="M102" s="398"/>
      <c r="N102" s="133">
        <f t="shared" si="3"/>
        <v>999</v>
      </c>
      <c r="O102" s="107"/>
    </row>
    <row r="103" spans="1:15" s="11" customFormat="1" ht="18.899999999999999" customHeight="1" x14ac:dyDescent="0.25">
      <c r="A103" s="431">
        <v>97</v>
      </c>
      <c r="B103" s="105"/>
      <c r="C103" s="105"/>
      <c r="D103" s="106"/>
      <c r="E103" s="446"/>
      <c r="F103" s="702"/>
      <c r="G103" s="749"/>
      <c r="H103" s="428" t="e">
        <f>IF(AND(O103="",#REF!&gt;0,#REF!&lt;5),I103,)</f>
        <v>#REF!</v>
      </c>
      <c r="I103" s="426" t="str">
        <f>IF(D103="","ZZZ9",IF(AND(#REF!&gt;0,#REF!&lt;5),D103&amp;#REF!,D103&amp;"9"))</f>
        <v>ZZZ9</v>
      </c>
      <c r="J103" s="430">
        <f t="shared" si="4"/>
        <v>999</v>
      </c>
      <c r="K103" s="426">
        <f t="shared" si="5"/>
        <v>999</v>
      </c>
      <c r="L103" s="392"/>
      <c r="M103" s="398"/>
      <c r="N103" s="133">
        <f t="shared" si="3"/>
        <v>999</v>
      </c>
      <c r="O103" s="107"/>
    </row>
    <row r="104" spans="1:15" s="11" customFormat="1" ht="18.899999999999999" customHeight="1" x14ac:dyDescent="0.25">
      <c r="A104" s="431">
        <v>98</v>
      </c>
      <c r="B104" s="105"/>
      <c r="C104" s="105"/>
      <c r="D104" s="106"/>
      <c r="E104" s="446"/>
      <c r="F104" s="702"/>
      <c r="G104" s="749"/>
      <c r="H104" s="428" t="e">
        <f>IF(AND(O104="",#REF!&gt;0,#REF!&lt;5),I104,)</f>
        <v>#REF!</v>
      </c>
      <c r="I104" s="426" t="str">
        <f>IF(D104="","ZZZ9",IF(AND(#REF!&gt;0,#REF!&lt;5),D104&amp;#REF!,D104&amp;"9"))</f>
        <v>ZZZ9</v>
      </c>
      <c r="J104" s="430">
        <f t="shared" si="4"/>
        <v>999</v>
      </c>
      <c r="K104" s="426">
        <f t="shared" si="5"/>
        <v>999</v>
      </c>
      <c r="L104" s="392"/>
      <c r="M104" s="398"/>
      <c r="N104" s="133">
        <f t="shared" si="3"/>
        <v>999</v>
      </c>
      <c r="O104" s="107"/>
    </row>
    <row r="105" spans="1:15" s="11" customFormat="1" ht="18.899999999999999" customHeight="1" x14ac:dyDescent="0.25">
      <c r="A105" s="431">
        <v>99</v>
      </c>
      <c r="B105" s="105"/>
      <c r="C105" s="105"/>
      <c r="D105" s="106"/>
      <c r="E105" s="446"/>
      <c r="F105" s="702"/>
      <c r="G105" s="749"/>
      <c r="H105" s="428" t="e">
        <f>IF(AND(O105="",#REF!&gt;0,#REF!&lt;5),I105,)</f>
        <v>#REF!</v>
      </c>
      <c r="I105" s="426" t="str">
        <f>IF(D105="","ZZZ9",IF(AND(#REF!&gt;0,#REF!&lt;5),D105&amp;#REF!,D105&amp;"9"))</f>
        <v>ZZZ9</v>
      </c>
      <c r="J105" s="430">
        <f t="shared" si="4"/>
        <v>999</v>
      </c>
      <c r="K105" s="426">
        <f t="shared" si="5"/>
        <v>999</v>
      </c>
      <c r="L105" s="392"/>
      <c r="M105" s="398"/>
      <c r="N105" s="133">
        <f t="shared" si="3"/>
        <v>999</v>
      </c>
      <c r="O105" s="107"/>
    </row>
    <row r="106" spans="1:15" s="11" customFormat="1" ht="18.899999999999999" customHeight="1" x14ac:dyDescent="0.25">
      <c r="A106" s="431">
        <v>100</v>
      </c>
      <c r="B106" s="105"/>
      <c r="C106" s="105"/>
      <c r="D106" s="106"/>
      <c r="E106" s="446"/>
      <c r="F106" s="702"/>
      <c r="G106" s="749"/>
      <c r="H106" s="428" t="e">
        <f>IF(AND(O106="",#REF!&gt;0,#REF!&lt;5),I106,)</f>
        <v>#REF!</v>
      </c>
      <c r="I106" s="426" t="str">
        <f>IF(D106="","ZZZ9",IF(AND(#REF!&gt;0,#REF!&lt;5),D106&amp;#REF!,D106&amp;"9"))</f>
        <v>ZZZ9</v>
      </c>
      <c r="J106" s="430">
        <f t="shared" si="4"/>
        <v>999</v>
      </c>
      <c r="K106" s="426">
        <f t="shared" si="5"/>
        <v>999</v>
      </c>
      <c r="L106" s="392"/>
      <c r="M106" s="398"/>
      <c r="N106" s="133">
        <f t="shared" si="3"/>
        <v>999</v>
      </c>
      <c r="O106" s="107"/>
    </row>
    <row r="107" spans="1:15" s="11" customFormat="1" ht="18.899999999999999" customHeight="1" x14ac:dyDescent="0.25">
      <c r="A107" s="431">
        <v>101</v>
      </c>
      <c r="B107" s="105"/>
      <c r="C107" s="105"/>
      <c r="D107" s="106"/>
      <c r="E107" s="446"/>
      <c r="F107" s="702"/>
      <c r="G107" s="749"/>
      <c r="H107" s="428" t="e">
        <f>IF(AND(O107="",#REF!&gt;0,#REF!&lt;5),I107,)</f>
        <v>#REF!</v>
      </c>
      <c r="I107" s="426" t="str">
        <f>IF(D107="","ZZZ9",IF(AND(#REF!&gt;0,#REF!&lt;5),D107&amp;#REF!,D107&amp;"9"))</f>
        <v>ZZZ9</v>
      </c>
      <c r="J107" s="430">
        <f t="shared" si="4"/>
        <v>999</v>
      </c>
      <c r="K107" s="426">
        <f t="shared" si="5"/>
        <v>999</v>
      </c>
      <c r="L107" s="392"/>
      <c r="M107" s="398"/>
      <c r="N107" s="133">
        <f t="shared" si="3"/>
        <v>999</v>
      </c>
      <c r="O107" s="107"/>
    </row>
    <row r="108" spans="1:15" s="11" customFormat="1" ht="18.899999999999999" customHeight="1" x14ac:dyDescent="0.25">
      <c r="A108" s="431">
        <v>102</v>
      </c>
      <c r="B108" s="105"/>
      <c r="C108" s="105"/>
      <c r="D108" s="106"/>
      <c r="E108" s="446"/>
      <c r="F108" s="702"/>
      <c r="G108" s="749"/>
      <c r="H108" s="428" t="e">
        <f>IF(AND(O108="",#REF!&gt;0,#REF!&lt;5),I108,)</f>
        <v>#REF!</v>
      </c>
      <c r="I108" s="426" t="str">
        <f>IF(D108="","ZZZ9",IF(AND(#REF!&gt;0,#REF!&lt;5),D108&amp;#REF!,D108&amp;"9"))</f>
        <v>ZZZ9</v>
      </c>
      <c r="J108" s="430">
        <f t="shared" si="4"/>
        <v>999</v>
      </c>
      <c r="K108" s="426">
        <f t="shared" si="5"/>
        <v>999</v>
      </c>
      <c r="L108" s="392"/>
      <c r="M108" s="398"/>
      <c r="N108" s="133">
        <f t="shared" si="3"/>
        <v>999</v>
      </c>
      <c r="O108" s="107"/>
    </row>
    <row r="109" spans="1:15" s="11" customFormat="1" ht="18.899999999999999" customHeight="1" x14ac:dyDescent="0.25">
      <c r="A109" s="431">
        <v>103</v>
      </c>
      <c r="B109" s="105"/>
      <c r="C109" s="105"/>
      <c r="D109" s="106"/>
      <c r="E109" s="446"/>
      <c r="F109" s="702"/>
      <c r="G109" s="749"/>
      <c r="H109" s="428" t="e">
        <f>IF(AND(O109="",#REF!&gt;0,#REF!&lt;5),I109,)</f>
        <v>#REF!</v>
      </c>
      <c r="I109" s="426" t="str">
        <f>IF(D109="","ZZZ9",IF(AND(#REF!&gt;0,#REF!&lt;5),D109&amp;#REF!,D109&amp;"9"))</f>
        <v>ZZZ9</v>
      </c>
      <c r="J109" s="430">
        <f t="shared" si="4"/>
        <v>999</v>
      </c>
      <c r="K109" s="426">
        <f t="shared" si="5"/>
        <v>999</v>
      </c>
      <c r="L109" s="392"/>
      <c r="M109" s="398"/>
      <c r="N109" s="133">
        <f t="shared" si="3"/>
        <v>999</v>
      </c>
      <c r="O109" s="107"/>
    </row>
    <row r="110" spans="1:15" s="11" customFormat="1" ht="18.899999999999999" customHeight="1" x14ac:dyDescent="0.25">
      <c r="A110" s="431">
        <v>104</v>
      </c>
      <c r="B110" s="105"/>
      <c r="C110" s="105"/>
      <c r="D110" s="106"/>
      <c r="E110" s="446"/>
      <c r="F110" s="702"/>
      <c r="G110" s="749"/>
      <c r="H110" s="428" t="e">
        <f>IF(AND(O110="",#REF!&gt;0,#REF!&lt;5),I110,)</f>
        <v>#REF!</v>
      </c>
      <c r="I110" s="426" t="str">
        <f>IF(D110="","ZZZ9",IF(AND(#REF!&gt;0,#REF!&lt;5),D110&amp;#REF!,D110&amp;"9"))</f>
        <v>ZZZ9</v>
      </c>
      <c r="J110" s="430">
        <f t="shared" si="4"/>
        <v>999</v>
      </c>
      <c r="K110" s="426">
        <f t="shared" si="5"/>
        <v>999</v>
      </c>
      <c r="L110" s="392"/>
      <c r="M110" s="398"/>
      <c r="N110" s="133">
        <f t="shared" si="3"/>
        <v>999</v>
      </c>
      <c r="O110" s="107"/>
    </row>
    <row r="111" spans="1:15" s="11" customFormat="1" ht="18.899999999999999" customHeight="1" x14ac:dyDescent="0.25">
      <c r="A111" s="431">
        <v>105</v>
      </c>
      <c r="B111" s="105"/>
      <c r="C111" s="105"/>
      <c r="D111" s="106"/>
      <c r="E111" s="446"/>
      <c r="F111" s="702"/>
      <c r="G111" s="749"/>
      <c r="H111" s="428" t="e">
        <f>IF(AND(O111="",#REF!&gt;0,#REF!&lt;5),I111,)</f>
        <v>#REF!</v>
      </c>
      <c r="I111" s="426" t="str">
        <f>IF(D111="","ZZZ9",IF(AND(#REF!&gt;0,#REF!&lt;5),D111&amp;#REF!,D111&amp;"9"))</f>
        <v>ZZZ9</v>
      </c>
      <c r="J111" s="430">
        <f t="shared" si="4"/>
        <v>999</v>
      </c>
      <c r="K111" s="426">
        <f t="shared" si="5"/>
        <v>999</v>
      </c>
      <c r="L111" s="392"/>
      <c r="M111" s="398"/>
      <c r="N111" s="133">
        <f t="shared" si="3"/>
        <v>999</v>
      </c>
      <c r="O111" s="107"/>
    </row>
    <row r="112" spans="1:15" s="11" customFormat="1" ht="18.899999999999999" customHeight="1" x14ac:dyDescent="0.25">
      <c r="A112" s="431">
        <v>106</v>
      </c>
      <c r="B112" s="105"/>
      <c r="C112" s="105"/>
      <c r="D112" s="106"/>
      <c r="E112" s="446"/>
      <c r="F112" s="702"/>
      <c r="G112" s="749"/>
      <c r="H112" s="428" t="e">
        <f>IF(AND(O112="",#REF!&gt;0,#REF!&lt;5),I112,)</f>
        <v>#REF!</v>
      </c>
      <c r="I112" s="426" t="str">
        <f>IF(D112="","ZZZ9",IF(AND(#REF!&gt;0,#REF!&lt;5),D112&amp;#REF!,D112&amp;"9"))</f>
        <v>ZZZ9</v>
      </c>
      <c r="J112" s="430">
        <f t="shared" si="4"/>
        <v>999</v>
      </c>
      <c r="K112" s="426">
        <f t="shared" si="5"/>
        <v>999</v>
      </c>
      <c r="L112" s="392"/>
      <c r="M112" s="398"/>
      <c r="N112" s="133">
        <f t="shared" si="3"/>
        <v>999</v>
      </c>
      <c r="O112" s="107"/>
    </row>
    <row r="113" spans="1:15" s="11" customFormat="1" ht="18.899999999999999" customHeight="1" x14ac:dyDescent="0.25">
      <c r="A113" s="431">
        <v>107</v>
      </c>
      <c r="B113" s="105"/>
      <c r="C113" s="105"/>
      <c r="D113" s="106"/>
      <c r="E113" s="446"/>
      <c r="F113" s="702"/>
      <c r="G113" s="749"/>
      <c r="H113" s="428" t="e">
        <f>IF(AND(O113="",#REF!&gt;0,#REF!&lt;5),I113,)</f>
        <v>#REF!</v>
      </c>
      <c r="I113" s="426" t="str">
        <f>IF(D113="","ZZZ9",IF(AND(#REF!&gt;0,#REF!&lt;5),D113&amp;#REF!,D113&amp;"9"))</f>
        <v>ZZZ9</v>
      </c>
      <c r="J113" s="430">
        <f t="shared" si="4"/>
        <v>999</v>
      </c>
      <c r="K113" s="426">
        <f t="shared" si="5"/>
        <v>999</v>
      </c>
      <c r="L113" s="392"/>
      <c r="M113" s="398"/>
      <c r="N113" s="133">
        <f t="shared" si="3"/>
        <v>999</v>
      </c>
      <c r="O113" s="107"/>
    </row>
    <row r="114" spans="1:15" s="11" customFormat="1" ht="18.899999999999999" customHeight="1" x14ac:dyDescent="0.25">
      <c r="A114" s="431">
        <v>108</v>
      </c>
      <c r="B114" s="105"/>
      <c r="C114" s="105"/>
      <c r="D114" s="106"/>
      <c r="E114" s="446"/>
      <c r="F114" s="702"/>
      <c r="G114" s="749"/>
      <c r="H114" s="428" t="e">
        <f>IF(AND(O114="",#REF!&gt;0,#REF!&lt;5),I114,)</f>
        <v>#REF!</v>
      </c>
      <c r="I114" s="426" t="str">
        <f>IF(D114="","ZZZ9",IF(AND(#REF!&gt;0,#REF!&lt;5),D114&amp;#REF!,D114&amp;"9"))</f>
        <v>ZZZ9</v>
      </c>
      <c r="J114" s="430">
        <f t="shared" si="4"/>
        <v>999</v>
      </c>
      <c r="K114" s="426">
        <f t="shared" si="5"/>
        <v>999</v>
      </c>
      <c r="L114" s="392"/>
      <c r="M114" s="398"/>
      <c r="N114" s="133">
        <f t="shared" si="3"/>
        <v>999</v>
      </c>
      <c r="O114" s="107"/>
    </row>
    <row r="115" spans="1:15" s="11" customFormat="1" ht="18.899999999999999" customHeight="1" x14ac:dyDescent="0.25">
      <c r="A115" s="431">
        <v>109</v>
      </c>
      <c r="B115" s="105"/>
      <c r="C115" s="105"/>
      <c r="D115" s="106"/>
      <c r="E115" s="446"/>
      <c r="F115" s="702"/>
      <c r="G115" s="749"/>
      <c r="H115" s="428" t="e">
        <f>IF(AND(O115="",#REF!&gt;0,#REF!&lt;5),I115,)</f>
        <v>#REF!</v>
      </c>
      <c r="I115" s="426" t="str">
        <f>IF(D115="","ZZZ9",IF(AND(#REF!&gt;0,#REF!&lt;5),D115&amp;#REF!,D115&amp;"9"))</f>
        <v>ZZZ9</v>
      </c>
      <c r="J115" s="430">
        <f t="shared" si="4"/>
        <v>999</v>
      </c>
      <c r="K115" s="426">
        <f t="shared" si="5"/>
        <v>999</v>
      </c>
      <c r="L115" s="392"/>
      <c r="M115" s="398"/>
      <c r="N115" s="133">
        <f t="shared" si="3"/>
        <v>999</v>
      </c>
      <c r="O115" s="107"/>
    </row>
    <row r="116" spans="1:15" s="11" customFormat="1" ht="18.899999999999999" customHeight="1" x14ac:dyDescent="0.25">
      <c r="A116" s="431">
        <v>110</v>
      </c>
      <c r="B116" s="105"/>
      <c r="C116" s="105"/>
      <c r="D116" s="106"/>
      <c r="E116" s="446"/>
      <c r="F116" s="702"/>
      <c r="G116" s="749"/>
      <c r="H116" s="428" t="e">
        <f>IF(AND(O116="",#REF!&gt;0,#REF!&lt;5),I116,)</f>
        <v>#REF!</v>
      </c>
      <c r="I116" s="426" t="str">
        <f>IF(D116="","ZZZ9",IF(AND(#REF!&gt;0,#REF!&lt;5),D116&amp;#REF!,D116&amp;"9"))</f>
        <v>ZZZ9</v>
      </c>
      <c r="J116" s="430">
        <f t="shared" si="4"/>
        <v>999</v>
      </c>
      <c r="K116" s="426">
        <f t="shared" si="5"/>
        <v>999</v>
      </c>
      <c r="L116" s="392"/>
      <c r="M116" s="398"/>
      <c r="N116" s="133">
        <f t="shared" si="3"/>
        <v>999</v>
      </c>
      <c r="O116" s="107"/>
    </row>
    <row r="117" spans="1:15" s="11" customFormat="1" ht="18.899999999999999" customHeight="1" x14ac:dyDescent="0.25">
      <c r="A117" s="431">
        <v>111</v>
      </c>
      <c r="B117" s="105"/>
      <c r="C117" s="105"/>
      <c r="D117" s="106"/>
      <c r="E117" s="446"/>
      <c r="F117" s="702"/>
      <c r="G117" s="749"/>
      <c r="H117" s="428" t="e">
        <f>IF(AND(O117="",#REF!&gt;0,#REF!&lt;5),I117,)</f>
        <v>#REF!</v>
      </c>
      <c r="I117" s="426" t="str">
        <f>IF(D117="","ZZZ9",IF(AND(#REF!&gt;0,#REF!&lt;5),D117&amp;#REF!,D117&amp;"9"))</f>
        <v>ZZZ9</v>
      </c>
      <c r="J117" s="430">
        <f t="shared" si="4"/>
        <v>999</v>
      </c>
      <c r="K117" s="426">
        <f t="shared" si="5"/>
        <v>999</v>
      </c>
      <c r="L117" s="392"/>
      <c r="M117" s="398"/>
      <c r="N117" s="133">
        <f t="shared" si="3"/>
        <v>999</v>
      </c>
      <c r="O117" s="107"/>
    </row>
    <row r="118" spans="1:15" s="11" customFormat="1" ht="18.899999999999999" customHeight="1" x14ac:dyDescent="0.25">
      <c r="A118" s="431">
        <v>112</v>
      </c>
      <c r="B118" s="105"/>
      <c r="C118" s="105"/>
      <c r="D118" s="106"/>
      <c r="E118" s="446"/>
      <c r="F118" s="702"/>
      <c r="G118" s="749"/>
      <c r="H118" s="428" t="e">
        <f>IF(AND(O118="",#REF!&gt;0,#REF!&lt;5),I118,)</f>
        <v>#REF!</v>
      </c>
      <c r="I118" s="426" t="str">
        <f>IF(D118="","ZZZ9",IF(AND(#REF!&gt;0,#REF!&lt;5),D118&amp;#REF!,D118&amp;"9"))</f>
        <v>ZZZ9</v>
      </c>
      <c r="J118" s="430">
        <f t="shared" si="4"/>
        <v>999</v>
      </c>
      <c r="K118" s="426">
        <f t="shared" si="5"/>
        <v>999</v>
      </c>
      <c r="L118" s="392"/>
      <c r="M118" s="398"/>
      <c r="N118" s="133">
        <f t="shared" si="3"/>
        <v>999</v>
      </c>
      <c r="O118" s="107"/>
    </row>
    <row r="119" spans="1:15" s="11" customFormat="1" ht="18.899999999999999" customHeight="1" x14ac:dyDescent="0.25">
      <c r="A119" s="431">
        <v>113</v>
      </c>
      <c r="B119" s="105"/>
      <c r="C119" s="105"/>
      <c r="D119" s="106"/>
      <c r="E119" s="446"/>
      <c r="F119" s="702"/>
      <c r="G119" s="749"/>
      <c r="H119" s="428" t="e">
        <f>IF(AND(O119="",#REF!&gt;0,#REF!&lt;5),I119,)</f>
        <v>#REF!</v>
      </c>
      <c r="I119" s="426" t="str">
        <f>IF(D119="","ZZZ9",IF(AND(#REF!&gt;0,#REF!&lt;5),D119&amp;#REF!,D119&amp;"9"))</f>
        <v>ZZZ9</v>
      </c>
      <c r="J119" s="430">
        <f t="shared" si="4"/>
        <v>999</v>
      </c>
      <c r="K119" s="426">
        <f t="shared" si="5"/>
        <v>999</v>
      </c>
      <c r="L119" s="392"/>
      <c r="M119" s="398"/>
      <c r="N119" s="133">
        <f t="shared" si="3"/>
        <v>999</v>
      </c>
      <c r="O119" s="107"/>
    </row>
    <row r="120" spans="1:15" s="11" customFormat="1" ht="18.899999999999999" customHeight="1" x14ac:dyDescent="0.25">
      <c r="A120" s="431">
        <v>114</v>
      </c>
      <c r="B120" s="105"/>
      <c r="C120" s="105"/>
      <c r="D120" s="106"/>
      <c r="E120" s="446"/>
      <c r="F120" s="702"/>
      <c r="G120" s="749"/>
      <c r="H120" s="428" t="e">
        <f>IF(AND(O120="",#REF!&gt;0,#REF!&lt;5),I120,)</f>
        <v>#REF!</v>
      </c>
      <c r="I120" s="426" t="str">
        <f>IF(D120="","ZZZ9",IF(AND(#REF!&gt;0,#REF!&lt;5),D120&amp;#REF!,D120&amp;"9"))</f>
        <v>ZZZ9</v>
      </c>
      <c r="J120" s="430">
        <f t="shared" si="4"/>
        <v>999</v>
      </c>
      <c r="K120" s="426">
        <f t="shared" si="5"/>
        <v>999</v>
      </c>
      <c r="L120" s="392"/>
      <c r="M120" s="398"/>
      <c r="N120" s="133">
        <f t="shared" si="3"/>
        <v>999</v>
      </c>
      <c r="O120" s="107"/>
    </row>
    <row r="121" spans="1:15" s="11" customFormat="1" ht="18.899999999999999" customHeight="1" x14ac:dyDescent="0.25">
      <c r="A121" s="431">
        <v>115</v>
      </c>
      <c r="B121" s="105"/>
      <c r="C121" s="105"/>
      <c r="D121" s="106"/>
      <c r="E121" s="446"/>
      <c r="F121" s="702"/>
      <c r="G121" s="749"/>
      <c r="H121" s="428" t="e">
        <f>IF(AND(O121="",#REF!&gt;0,#REF!&lt;5),I121,)</f>
        <v>#REF!</v>
      </c>
      <c r="I121" s="426" t="str">
        <f>IF(D121="","ZZZ9",IF(AND(#REF!&gt;0,#REF!&lt;5),D121&amp;#REF!,D121&amp;"9"))</f>
        <v>ZZZ9</v>
      </c>
      <c r="J121" s="430">
        <f t="shared" si="4"/>
        <v>999</v>
      </c>
      <c r="K121" s="426">
        <f t="shared" si="5"/>
        <v>999</v>
      </c>
      <c r="L121" s="392"/>
      <c r="M121" s="398"/>
      <c r="N121" s="133">
        <f t="shared" si="3"/>
        <v>999</v>
      </c>
      <c r="O121" s="107"/>
    </row>
    <row r="122" spans="1:15" s="11" customFormat="1" ht="18.899999999999999" customHeight="1" x14ac:dyDescent="0.25">
      <c r="A122" s="431">
        <v>116</v>
      </c>
      <c r="B122" s="105"/>
      <c r="C122" s="105"/>
      <c r="D122" s="106"/>
      <c r="E122" s="446"/>
      <c r="F122" s="702"/>
      <c r="G122" s="749"/>
      <c r="H122" s="428" t="e">
        <f>IF(AND(O122="",#REF!&gt;0,#REF!&lt;5),I122,)</f>
        <v>#REF!</v>
      </c>
      <c r="I122" s="426" t="str">
        <f>IF(D122="","ZZZ9",IF(AND(#REF!&gt;0,#REF!&lt;5),D122&amp;#REF!,D122&amp;"9"))</f>
        <v>ZZZ9</v>
      </c>
      <c r="J122" s="430">
        <f t="shared" si="4"/>
        <v>999</v>
      </c>
      <c r="K122" s="426">
        <f t="shared" si="5"/>
        <v>999</v>
      </c>
      <c r="L122" s="392"/>
      <c r="M122" s="398"/>
      <c r="N122" s="133">
        <f t="shared" si="3"/>
        <v>999</v>
      </c>
      <c r="O122" s="107"/>
    </row>
    <row r="123" spans="1:15" s="11" customFormat="1" ht="18.899999999999999" customHeight="1" x14ac:dyDescent="0.25">
      <c r="A123" s="431">
        <v>117</v>
      </c>
      <c r="B123" s="105"/>
      <c r="C123" s="105"/>
      <c r="D123" s="106"/>
      <c r="E123" s="446"/>
      <c r="F123" s="702"/>
      <c r="G123" s="749"/>
      <c r="H123" s="428"/>
      <c r="I123" s="426"/>
      <c r="J123" s="430"/>
      <c r="K123" s="426"/>
      <c r="L123" s="392"/>
      <c r="M123" s="398"/>
      <c r="N123" s="133"/>
      <c r="O123" s="107"/>
    </row>
    <row r="124" spans="1:15" s="11" customFormat="1" ht="18.899999999999999" customHeight="1" x14ac:dyDescent="0.25">
      <c r="A124" s="431">
        <v>118</v>
      </c>
      <c r="B124" s="105"/>
      <c r="C124" s="105"/>
      <c r="D124" s="106"/>
      <c r="E124" s="446"/>
      <c r="F124" s="702"/>
      <c r="G124" s="749"/>
      <c r="H124" s="428"/>
      <c r="I124" s="426"/>
      <c r="J124" s="430"/>
      <c r="K124" s="426"/>
      <c r="L124" s="392"/>
      <c r="M124" s="398"/>
      <c r="N124" s="133"/>
      <c r="O124" s="107"/>
    </row>
    <row r="125" spans="1:15" s="11" customFormat="1" ht="18.899999999999999" customHeight="1" x14ac:dyDescent="0.25">
      <c r="A125" s="431">
        <v>119</v>
      </c>
      <c r="B125" s="105"/>
      <c r="C125" s="105"/>
      <c r="D125" s="106"/>
      <c r="E125" s="446"/>
      <c r="F125" s="702"/>
      <c r="G125" s="749"/>
      <c r="H125" s="428"/>
      <c r="I125" s="426"/>
      <c r="J125" s="430"/>
      <c r="K125" s="426"/>
      <c r="L125" s="392"/>
      <c r="M125" s="398"/>
      <c r="N125" s="133"/>
      <c r="O125" s="107"/>
    </row>
    <row r="126" spans="1:15" s="11" customFormat="1" ht="18.899999999999999" customHeight="1" x14ac:dyDescent="0.25">
      <c r="A126" s="431">
        <v>120</v>
      </c>
      <c r="B126" s="105"/>
      <c r="C126" s="105"/>
      <c r="D126" s="106"/>
      <c r="E126" s="446"/>
      <c r="F126" s="702"/>
      <c r="G126" s="749"/>
      <c r="H126" s="428"/>
      <c r="I126" s="426"/>
      <c r="J126" s="430"/>
      <c r="K126" s="426"/>
      <c r="L126" s="392"/>
      <c r="M126" s="398"/>
      <c r="N126" s="133"/>
      <c r="O126" s="107"/>
    </row>
    <row r="127" spans="1:15" s="11" customFormat="1" ht="18.899999999999999" customHeight="1" x14ac:dyDescent="0.25">
      <c r="A127" s="431">
        <v>121</v>
      </c>
      <c r="B127" s="105"/>
      <c r="C127" s="105"/>
      <c r="D127" s="106"/>
      <c r="E127" s="446"/>
      <c r="F127" s="702"/>
      <c r="G127" s="749"/>
      <c r="H127" s="428"/>
      <c r="I127" s="426"/>
      <c r="J127" s="430"/>
      <c r="K127" s="426"/>
      <c r="L127" s="392"/>
      <c r="M127" s="398"/>
      <c r="N127" s="133"/>
      <c r="O127" s="107"/>
    </row>
    <row r="128" spans="1:15" s="11" customFormat="1" ht="18.899999999999999" customHeight="1" x14ac:dyDescent="0.25">
      <c r="A128" s="431">
        <v>122</v>
      </c>
      <c r="B128" s="105"/>
      <c r="C128" s="105"/>
      <c r="D128" s="106"/>
      <c r="E128" s="446"/>
      <c r="F128" s="702"/>
      <c r="G128" s="749"/>
      <c r="H128" s="428"/>
      <c r="I128" s="426"/>
      <c r="J128" s="430"/>
      <c r="K128" s="426"/>
      <c r="L128" s="392"/>
      <c r="M128" s="398"/>
      <c r="N128" s="133"/>
      <c r="O128" s="107"/>
    </row>
    <row r="129" spans="1:15" s="11" customFormat="1" ht="18.899999999999999" customHeight="1" x14ac:dyDescent="0.25">
      <c r="A129" s="431">
        <v>123</v>
      </c>
      <c r="B129" s="105"/>
      <c r="C129" s="105"/>
      <c r="D129" s="106"/>
      <c r="E129" s="446"/>
      <c r="F129" s="702"/>
      <c r="G129" s="749"/>
      <c r="H129" s="428"/>
      <c r="I129" s="426"/>
      <c r="J129" s="430"/>
      <c r="K129" s="426"/>
      <c r="L129" s="392"/>
      <c r="M129" s="398"/>
      <c r="N129" s="133"/>
      <c r="O129" s="107"/>
    </row>
    <row r="130" spans="1:15" s="11" customFormat="1" ht="18.899999999999999" customHeight="1" x14ac:dyDescent="0.25">
      <c r="A130" s="431">
        <v>124</v>
      </c>
      <c r="B130" s="105"/>
      <c r="C130" s="105"/>
      <c r="D130" s="106"/>
      <c r="E130" s="446"/>
      <c r="F130" s="702"/>
      <c r="G130" s="749"/>
      <c r="H130" s="428"/>
      <c r="I130" s="426"/>
      <c r="J130" s="430"/>
      <c r="K130" s="426"/>
      <c r="L130" s="392"/>
      <c r="M130" s="398"/>
      <c r="N130" s="133"/>
      <c r="O130" s="107"/>
    </row>
    <row r="131" spans="1:15" s="11" customFormat="1" ht="18.899999999999999" customHeight="1" x14ac:dyDescent="0.25">
      <c r="A131" s="431">
        <v>125</v>
      </c>
      <c r="B131" s="105"/>
      <c r="C131" s="105"/>
      <c r="D131" s="106"/>
      <c r="E131" s="446"/>
      <c r="F131" s="702"/>
      <c r="G131" s="749"/>
      <c r="H131" s="428"/>
      <c r="I131" s="426"/>
      <c r="J131" s="430"/>
      <c r="K131" s="426"/>
      <c r="L131" s="392"/>
      <c r="M131" s="398"/>
      <c r="N131" s="133"/>
      <c r="O131" s="107"/>
    </row>
    <row r="132" spans="1:15" s="11" customFormat="1" ht="18.899999999999999" customHeight="1" x14ac:dyDescent="0.25">
      <c r="A132" s="431">
        <v>126</v>
      </c>
      <c r="B132" s="105"/>
      <c r="C132" s="105"/>
      <c r="D132" s="106"/>
      <c r="E132" s="446"/>
      <c r="F132" s="702"/>
      <c r="G132" s="749"/>
      <c r="H132" s="428"/>
      <c r="I132" s="426"/>
      <c r="J132" s="430"/>
      <c r="K132" s="426"/>
      <c r="L132" s="392"/>
      <c r="M132" s="398"/>
      <c r="N132" s="133"/>
      <c r="O132" s="107"/>
    </row>
    <row r="133" spans="1:15" s="11" customFormat="1" ht="18.899999999999999" customHeight="1" x14ac:dyDescent="0.25">
      <c r="A133" s="431">
        <v>127</v>
      </c>
      <c r="B133" s="105"/>
      <c r="C133" s="105"/>
      <c r="D133" s="106"/>
      <c r="E133" s="446"/>
      <c r="F133" s="702"/>
      <c r="G133" s="749"/>
      <c r="H133" s="428"/>
      <c r="I133" s="426"/>
      <c r="J133" s="430"/>
      <c r="K133" s="426"/>
      <c r="L133" s="392"/>
      <c r="M133" s="398"/>
      <c r="N133" s="133"/>
      <c r="O133" s="107"/>
    </row>
    <row r="134" spans="1:15" s="11" customFormat="1" ht="18.899999999999999" customHeight="1" x14ac:dyDescent="0.25">
      <c r="A134" s="431">
        <v>128</v>
      </c>
      <c r="B134" s="105"/>
      <c r="C134" s="105"/>
      <c r="D134" s="106"/>
      <c r="E134" s="446"/>
      <c r="F134" s="702"/>
      <c r="G134" s="749"/>
      <c r="H134" s="428"/>
      <c r="I134" s="426"/>
      <c r="J134" s="430"/>
      <c r="K134" s="426"/>
      <c r="L134" s="392"/>
      <c r="M134" s="398"/>
      <c r="N134" s="133"/>
      <c r="O134" s="107"/>
    </row>
  </sheetData>
  <conditionalFormatting sqref="H7:H134">
    <cfRule type="cellIs" dxfId="357" priority="10" stopIfTrue="1" operator="equal">
      <formula>"Z"</formula>
    </cfRule>
  </conditionalFormatting>
  <conditionalFormatting sqref="A7:D134">
    <cfRule type="expression" dxfId="356" priority="9" stopIfTrue="1">
      <formula>$O7&gt;=1</formula>
    </cfRule>
  </conditionalFormatting>
  <conditionalFormatting sqref="B7:D14">
    <cfRule type="expression" dxfId="355" priority="8" stopIfTrue="1">
      <formula>$O7&gt;=1</formula>
    </cfRule>
  </conditionalFormatting>
  <conditionalFormatting sqref="E7:E134">
    <cfRule type="expression" dxfId="354" priority="5" stopIfTrue="1">
      <formula>AND(ROUNDDOWN(($A$4-E7)/365.25,0)&lt;=13,#REF!&lt;&gt;"OK")</formula>
    </cfRule>
    <cfRule type="expression" dxfId="353" priority="6" stopIfTrue="1">
      <formula>AND(ROUNDDOWN(($A$4-E7)/365.25,0)&lt;=14,#REF!&lt;&gt;"OK")</formula>
    </cfRule>
    <cfRule type="expression" dxfId="352" priority="7" stopIfTrue="1">
      <formula>AND(ROUNDDOWN(($A$4-E7)/365.25,0)&lt;=17,#REF!&lt;&gt;"OK")</formula>
    </cfRule>
  </conditionalFormatting>
  <conditionalFormatting sqref="E7:E27">
    <cfRule type="expression" dxfId="351" priority="2" stopIfTrue="1">
      <formula>AND(ROUNDDOWN(($A$4-E7)/365.25,0)&lt;=13,G7&lt;&gt;"OK")</formula>
    </cfRule>
    <cfRule type="expression" dxfId="350" priority="3" stopIfTrue="1">
      <formula>AND(ROUNDDOWN(($A$4-E7)/365.25,0)&lt;=14,G7&lt;&gt;"OK")</formula>
    </cfRule>
    <cfRule type="expression" dxfId="349" priority="4" stopIfTrue="1">
      <formula>AND(ROUNDDOWN(($A$4-E7)/365.25,0)&lt;=17,G7&lt;&gt;"OK")</formula>
    </cfRule>
  </conditionalFormatting>
  <conditionalFormatting sqref="B7:D27">
    <cfRule type="expression" dxfId="348" priority="1" stopIfTrue="1">
      <formula>$Q7&gt;=1</formula>
    </cfRule>
  </conditionalFormatting>
  <printOptions horizontalCentered="1"/>
  <pageMargins left="0.35" right="0.35" top="0.39" bottom="0.39" header="0" footer="0"/>
  <pageSetup paperSize="9" orientation="landscape" horizontalDpi="200" verticalDpi="200" r:id="rId1"/>
  <headerFooter alignWithMargins="0"/>
  <rowBreaks count="6" manualBreakCount="6">
    <brk id="26" max="16383" man="1"/>
    <brk id="46" max="16383" man="1"/>
    <brk id="66" max="16383" man="1"/>
    <brk id="86" max="16383" man="1"/>
    <brk id="106" max="16383" man="1"/>
    <brk id="126" max="16383" man="1"/>
  </rowBreaks>
  <colBreaks count="1" manualBreakCount="1">
    <brk id="1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697345" r:id="rId4" name="Button 1">
              <controlPr defaultSize="0" print="0" autoFill="0" autoPict="0" macro="[0]!egyéni_rangsor">
                <anchor moveWithCells="1" sizeWithCells="1">
                  <from>
                    <xdr:col>5</xdr:col>
                    <xdr:colOff>914400</xdr:colOff>
                    <xdr:row>0</xdr:row>
                    <xdr:rowOff>152400</xdr:rowOff>
                  </from>
                  <to>
                    <xdr:col>11</xdr:col>
                    <xdr:colOff>22860</xdr:colOff>
                    <xdr:row>1</xdr:row>
                    <xdr:rowOff>114300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4E8D61-ADE8-4B20-A84D-F1CC5B840758}">
  <sheetPr codeName="Sheet146">
    <tabColor indexed="19"/>
    <pageSetUpPr fitToPage="1"/>
  </sheetPr>
  <dimension ref="A1:U80"/>
  <sheetViews>
    <sheetView showGridLines="0" showZeros="0" workbookViewId="0">
      <selection activeCell="K2" sqref="K2"/>
    </sheetView>
  </sheetViews>
  <sheetFormatPr defaultRowHeight="13.2" x14ac:dyDescent="0.25"/>
  <cols>
    <col min="1" max="2" width="3.33203125" customWidth="1"/>
    <col min="3" max="4" width="4.6640625" customWidth="1"/>
    <col min="5" max="5" width="4.33203125" customWidth="1"/>
    <col min="6" max="6" width="12.6640625" customWidth="1"/>
    <col min="7" max="7" width="2.6640625" customWidth="1"/>
    <col min="8" max="8" width="7.6640625" customWidth="1"/>
    <col min="9" max="9" width="5.88671875" customWidth="1"/>
    <col min="10" max="10" width="1.6640625" style="134" customWidth="1"/>
    <col min="11" max="11" width="9.88671875" customWidth="1"/>
    <col min="12" max="12" width="1.6640625" style="134" customWidth="1"/>
    <col min="13" max="13" width="9.88671875" customWidth="1"/>
    <col min="14" max="14" width="1.6640625" style="135" customWidth="1"/>
    <col min="15" max="15" width="9.88671875" customWidth="1"/>
    <col min="16" max="16" width="1.6640625" style="134" customWidth="1"/>
    <col min="17" max="17" width="9.88671875" customWidth="1"/>
    <col min="18" max="18" width="1.6640625" style="135" customWidth="1"/>
    <col min="19" max="19" width="0" hidden="1" customWidth="1"/>
    <col min="20" max="20" width="8.6640625" customWidth="1"/>
    <col min="21" max="21" width="9.109375" hidden="1" customWidth="1"/>
  </cols>
  <sheetData>
    <row r="1" spans="1:21" s="136" customFormat="1" ht="21.75" customHeight="1" x14ac:dyDescent="0.4">
      <c r="A1" s="93" t="str">
        <f>Altalanos!$A$6</f>
        <v xml:space="preserve">Diákolimpia Tolna megye - Paks </v>
      </c>
      <c r="B1" s="93"/>
      <c r="C1" s="139"/>
      <c r="D1" s="139"/>
      <c r="E1" s="139"/>
      <c r="F1" s="139"/>
      <c r="G1" s="139"/>
      <c r="H1" s="139"/>
      <c r="I1" s="389"/>
      <c r="J1" s="140"/>
      <c r="K1" s="120" t="s">
        <v>115</v>
      </c>
      <c r="L1" s="120"/>
      <c r="M1" s="94"/>
      <c r="N1" s="140" t="s">
        <v>3</v>
      </c>
      <c r="O1" s="140" t="s">
        <v>3</v>
      </c>
      <c r="P1" s="140"/>
      <c r="Q1" s="139"/>
      <c r="R1" s="140"/>
    </row>
    <row r="2" spans="1:21" s="108" customFormat="1" x14ac:dyDescent="0.25">
      <c r="A2" s="96" t="s">
        <v>122</v>
      </c>
      <c r="B2" s="96"/>
      <c r="C2" s="96"/>
      <c r="D2" s="469"/>
      <c r="E2" s="469">
        <f>Altalanos!$D$8</f>
        <v>0</v>
      </c>
      <c r="F2" s="96"/>
      <c r="G2" s="141"/>
      <c r="H2" s="110"/>
      <c r="I2" s="110"/>
      <c r="J2" s="142"/>
      <c r="K2" s="443" t="s">
        <v>228</v>
      </c>
      <c r="L2" s="120"/>
      <c r="M2" s="120"/>
      <c r="N2" s="142"/>
      <c r="O2" s="110"/>
      <c r="P2" s="142"/>
      <c r="Q2" s="110"/>
      <c r="R2" s="142"/>
    </row>
    <row r="3" spans="1:21" s="19" customFormat="1" ht="11.25" customHeight="1" x14ac:dyDescent="0.25">
      <c r="A3" s="55" t="s">
        <v>82</v>
      </c>
      <c r="B3" s="55"/>
      <c r="C3" s="55"/>
      <c r="D3" s="55"/>
      <c r="E3" s="55"/>
      <c r="F3" s="55"/>
      <c r="G3" s="55" t="s">
        <v>79</v>
      </c>
      <c r="H3" s="55"/>
      <c r="I3" s="55"/>
      <c r="J3" s="144"/>
      <c r="K3" s="55" t="s">
        <v>87</v>
      </c>
      <c r="L3" s="144"/>
      <c r="M3" s="466"/>
      <c r="N3" s="144"/>
      <c r="O3" s="55"/>
      <c r="P3" s="144"/>
      <c r="Q3" s="55"/>
      <c r="R3" s="56" t="s">
        <v>88</v>
      </c>
    </row>
    <row r="4" spans="1:21" s="31" customFormat="1" ht="11.25" customHeight="1" thickBot="1" x14ac:dyDescent="0.3">
      <c r="A4" s="821" t="str">
        <f>Altalanos!$A$10</f>
        <v>2025.04.28-29</v>
      </c>
      <c r="B4" s="821"/>
      <c r="C4" s="821"/>
      <c r="D4" s="437"/>
      <c r="E4" s="146"/>
      <c r="F4" s="146"/>
      <c r="G4" s="146" t="str">
        <f>Altalanos!$C$10</f>
        <v>Paks</v>
      </c>
      <c r="H4" s="100"/>
      <c r="I4" s="146"/>
      <c r="J4" s="147"/>
      <c r="K4" s="148" t="str">
        <f>Altalanos!$D$10</f>
        <v xml:space="preserve">  </v>
      </c>
      <c r="L4" s="147"/>
      <c r="M4" s="468"/>
      <c r="N4" s="147"/>
      <c r="O4" s="146"/>
      <c r="P4" s="147"/>
      <c r="Q4" s="146"/>
      <c r="R4" s="89" t="str">
        <f>Altalanos!$E$10</f>
        <v>Lakatosné Klopcsik Diana</v>
      </c>
    </row>
    <row r="5" spans="1:21" s="19" customFormat="1" ht="9.6" x14ac:dyDescent="0.25">
      <c r="A5" s="150"/>
      <c r="B5" s="151" t="s">
        <v>4</v>
      </c>
      <c r="C5" s="464" t="s">
        <v>105</v>
      </c>
      <c r="D5" s="151" t="s">
        <v>104</v>
      </c>
      <c r="E5" s="151" t="s">
        <v>118</v>
      </c>
      <c r="F5" s="152" t="s">
        <v>85</v>
      </c>
      <c r="G5" s="152" t="s">
        <v>86</v>
      </c>
      <c r="H5" s="152"/>
      <c r="I5" s="152" t="s">
        <v>90</v>
      </c>
      <c r="J5" s="152"/>
      <c r="K5" s="151" t="s">
        <v>102</v>
      </c>
      <c r="L5" s="153"/>
      <c r="M5" s="151" t="s">
        <v>103</v>
      </c>
      <c r="N5" s="153"/>
      <c r="O5" s="151"/>
      <c r="P5" s="153"/>
      <c r="Q5" s="151"/>
      <c r="R5" s="154"/>
    </row>
    <row r="6" spans="1:21" s="19" customFormat="1" ht="14.25" customHeight="1" thickBot="1" x14ac:dyDescent="0.3">
      <c r="A6" s="155"/>
      <c r="B6" s="156"/>
      <c r="C6" s="99"/>
      <c r="D6" s="99"/>
      <c r="E6" s="156"/>
      <c r="F6" s="157"/>
      <c r="G6" s="157"/>
      <c r="H6" s="158"/>
      <c r="I6" s="157"/>
      <c r="J6" s="159"/>
      <c r="K6" s="156"/>
      <c r="L6" s="159"/>
      <c r="M6" s="156"/>
      <c r="N6" s="159"/>
      <c r="O6" s="156"/>
      <c r="P6" s="159"/>
      <c r="Q6" s="156"/>
      <c r="R6" s="160"/>
    </row>
    <row r="7" spans="1:21" s="38" customFormat="1" ht="10.5" customHeight="1" x14ac:dyDescent="0.25">
      <c r="A7" s="162">
        <v>1</v>
      </c>
      <c r="B7" s="395" t="str">
        <f>IF($E7="","",VLOOKUP($E7,'1Q ELO (4)'!$A$7:$M$30,12))</f>
        <v/>
      </c>
      <c r="C7" s="395" t="str">
        <f>IF($E7="","",VLOOKUP($E7,'1Q ELO (4)'!$A$7:$M$30,13))</f>
        <v/>
      </c>
      <c r="D7" s="451" t="str">
        <f>IF($E7="","",VLOOKUP($E7,'1Q ELO (4)'!$A$7:$M$30,5))</f>
        <v/>
      </c>
      <c r="E7" s="164"/>
      <c r="F7" s="165" t="str">
        <f>UPPER(IF($E7="","",VLOOKUP($E7,'1Q ELO (4)'!$A$7:$M$30,2)))</f>
        <v/>
      </c>
      <c r="G7" s="165" t="str">
        <f>IF($E7="","",VLOOKUP($E7,'1Q ELO (4)'!$A$7:$M$30,3))</f>
        <v/>
      </c>
      <c r="H7" s="165"/>
      <c r="I7" s="165" t="str">
        <f>IF($E7="","",VLOOKUP($E7,'1Q ELO (4)'!$A$7:$M$30,4))</f>
        <v/>
      </c>
      <c r="J7" s="167"/>
      <c r="K7" s="166"/>
      <c r="L7" s="166"/>
      <c r="M7" s="166"/>
      <c r="N7" s="166"/>
      <c r="O7" s="169"/>
      <c r="P7" s="171"/>
      <c r="Q7" s="172"/>
      <c r="R7" s="173"/>
      <c r="S7" s="174"/>
      <c r="U7" s="175" t="str">
        <f>Birók!P21</f>
        <v>Bíró</v>
      </c>
    </row>
    <row r="8" spans="1:21" s="38" customFormat="1" ht="9.6" customHeight="1" x14ac:dyDescent="0.25">
      <c r="A8" s="176"/>
      <c r="B8" s="465"/>
      <c r="C8" s="465"/>
      <c r="D8" s="461"/>
      <c r="E8" s="177"/>
      <c r="F8" s="178"/>
      <c r="G8" s="178"/>
      <c r="H8" s="179"/>
      <c r="I8" s="180" t="s">
        <v>0</v>
      </c>
      <c r="J8" s="181"/>
      <c r="K8" s="182" t="str">
        <f>UPPER(IF(OR(J8="a",J8="as"),F7,IF(OR(J8="b",J8="bs"),F9,)))</f>
        <v/>
      </c>
      <c r="L8" s="182"/>
      <c r="M8" s="166"/>
      <c r="N8" s="166"/>
      <c r="O8" s="169"/>
      <c r="P8" s="171"/>
      <c r="Q8" s="172"/>
      <c r="R8" s="173"/>
      <c r="S8" s="174"/>
      <c r="U8" s="183" t="str">
        <f>Birók!P22</f>
        <v xml:space="preserve">T Lisztmajer </v>
      </c>
    </row>
    <row r="9" spans="1:21" s="38" customFormat="1" ht="9.6" customHeight="1" x14ac:dyDescent="0.25">
      <c r="A9" s="176">
        <v>2</v>
      </c>
      <c r="B9" s="395" t="str">
        <f>IF($E9="","",VLOOKUP($E9,'1Q ELO (4)'!$A$7:$M$30,12))</f>
        <v/>
      </c>
      <c r="C9" s="395" t="str">
        <f>IF($E9="","",VLOOKUP($E9,'1Q ELO (4)'!$A$7:$M$30,13))</f>
        <v/>
      </c>
      <c r="D9" s="451" t="str">
        <f>IF($E9="","",VLOOKUP($E9,'1Q ELO (4)'!$A$7:$M$30,5))</f>
        <v/>
      </c>
      <c r="E9" s="164"/>
      <c r="F9" s="492" t="str">
        <f>UPPER(IF($E9="","",VLOOKUP($E9,'1Q ELO (4)'!$A$7:$M$30,2)))</f>
        <v/>
      </c>
      <c r="G9" s="184" t="str">
        <f>IF($E9="","",VLOOKUP($E9,'1Q ELO (4)'!$A$7:$M$30,3))</f>
        <v/>
      </c>
      <c r="H9" s="184"/>
      <c r="I9" s="184" t="str">
        <f>IF($E9="","",VLOOKUP($E9,'1Q ELO (4)'!$A$7:$M$30,4))</f>
        <v/>
      </c>
      <c r="J9" s="185"/>
      <c r="K9" s="166"/>
      <c r="L9" s="186"/>
      <c r="M9" s="166"/>
      <c r="N9" s="166"/>
      <c r="O9" s="169"/>
      <c r="P9" s="171"/>
      <c r="Q9" s="172"/>
      <c r="R9" s="173"/>
      <c r="S9" s="174"/>
      <c r="U9" s="183" t="str">
        <f>Birók!P23</f>
        <v xml:space="preserve">P Lisztmajer </v>
      </c>
    </row>
    <row r="10" spans="1:21" s="38" customFormat="1" ht="9.6" customHeight="1" x14ac:dyDescent="0.25">
      <c r="A10" s="176"/>
      <c r="B10" s="465"/>
      <c r="C10" s="465"/>
      <c r="D10" s="461"/>
      <c r="E10" s="187"/>
      <c r="F10" s="178"/>
      <c r="G10" s="178"/>
      <c r="H10" s="179"/>
      <c r="I10" s="178"/>
      <c r="J10" s="188"/>
      <c r="K10" s="180" t="s">
        <v>0</v>
      </c>
      <c r="L10" s="189"/>
      <c r="M10" s="182" t="str">
        <f>UPPER(IF(OR(L10="a",L10="as"),K8,IF(OR(L10="b",L10="bs"),K12,)))</f>
        <v/>
      </c>
      <c r="N10" s="190"/>
      <c r="O10" s="191"/>
      <c r="P10" s="191"/>
      <c r="Q10" s="172"/>
      <c r="R10" s="173"/>
      <c r="S10" s="174"/>
      <c r="U10" s="183" t="str">
        <f>Birók!P24</f>
        <v xml:space="preserve">N Németh </v>
      </c>
    </row>
    <row r="11" spans="1:21" s="38" customFormat="1" ht="9.6" customHeight="1" x14ac:dyDescent="0.25">
      <c r="A11" s="176">
        <v>3</v>
      </c>
      <c r="B11" s="395" t="str">
        <f>IF($E11="","",VLOOKUP($E11,'1Q ELO (4)'!$A$7:$M$30,12))</f>
        <v/>
      </c>
      <c r="C11" s="395" t="str">
        <f>IF($E11="","",VLOOKUP($E11,'1Q ELO (4)'!$A$7:$M$30,13))</f>
        <v/>
      </c>
      <c r="D11" s="451" t="str">
        <f>IF($E11="","",VLOOKUP($E11,'1Q ELO (4)'!$A$7:$M$30,5))</f>
        <v/>
      </c>
      <c r="E11" s="164"/>
      <c r="F11" s="184" t="str">
        <f>UPPER(IF($E11="","",VLOOKUP($E11,'1Q ELO (4)'!$A$7:$M$30,2)))</f>
        <v/>
      </c>
      <c r="G11" s="184" t="str">
        <f>IF($E11="","",VLOOKUP($E11,'1Q ELO (4)'!$A$7:$M$30,3))</f>
        <v/>
      </c>
      <c r="H11" s="184"/>
      <c r="I11" s="184" t="str">
        <f>IF($E11="","",VLOOKUP($E11,'1Q ELO (4)'!$A$7:$M$30,4))</f>
        <v/>
      </c>
      <c r="J11" s="167"/>
      <c r="K11" s="166"/>
      <c r="L11" s="192"/>
      <c r="M11" s="166"/>
      <c r="N11" s="705"/>
      <c r="O11" s="705"/>
      <c r="P11" s="705"/>
      <c r="Q11" s="419"/>
      <c r="R11" s="401"/>
      <c r="S11" s="712"/>
      <c r="T11" s="713"/>
      <c r="U11" s="710" t="str">
        <f>Birók!P25</f>
        <v xml:space="preserve">D Gerzsei </v>
      </c>
    </row>
    <row r="12" spans="1:21" s="38" customFormat="1" ht="9.6" customHeight="1" x14ac:dyDescent="0.25">
      <c r="A12" s="176"/>
      <c r="B12" s="465"/>
      <c r="C12" s="465"/>
      <c r="D12" s="461"/>
      <c r="E12" s="187"/>
      <c r="F12" s="178"/>
      <c r="G12" s="178"/>
      <c r="H12" s="179"/>
      <c r="I12" s="180" t="s">
        <v>0</v>
      </c>
      <c r="J12" s="181"/>
      <c r="K12" s="182" t="str">
        <f>UPPER(IF(OR(J12="a",J12="as"),F11,IF(OR(J12="b",J12="bs"),F13,)))</f>
        <v/>
      </c>
      <c r="L12" s="194"/>
      <c r="M12" s="166"/>
      <c r="N12" s="705"/>
      <c r="O12" s="705"/>
      <c r="P12" s="705"/>
      <c r="Q12" s="419"/>
      <c r="R12" s="401"/>
      <c r="S12" s="712"/>
      <c r="T12" s="713"/>
      <c r="U12" s="710" t="str">
        <f>Birók!P26</f>
        <v>G Rosta</v>
      </c>
    </row>
    <row r="13" spans="1:21" s="38" customFormat="1" ht="9.6" customHeight="1" x14ac:dyDescent="0.25">
      <c r="A13" s="176">
        <v>4</v>
      </c>
      <c r="B13" s="395" t="str">
        <f>IF($E13="","",VLOOKUP($E13,'1Q ELO (4)'!$A$7:$M$30,12))</f>
        <v/>
      </c>
      <c r="C13" s="395" t="str">
        <f>IF($E13="","",VLOOKUP($E13,'1Q ELO (4)'!$A$7:$M$30,13))</f>
        <v/>
      </c>
      <c r="D13" s="451" t="str">
        <f>IF($E13="","",VLOOKUP($E13,'1Q ELO (4)'!$A$7:$M$30,5))</f>
        <v/>
      </c>
      <c r="E13" s="164"/>
      <c r="F13" s="184" t="str">
        <f>UPPER(IF($E13="","",VLOOKUP($E13,'1Q ELO (4)'!$A$7:$M$30,2)))</f>
        <v/>
      </c>
      <c r="G13" s="184" t="str">
        <f>IF($E13="","",VLOOKUP($E13,'1Q ELO (4)'!$A$7:$M$30,3))</f>
        <v/>
      </c>
      <c r="H13" s="184"/>
      <c r="I13" s="184" t="str">
        <f>IF($E13="","",VLOOKUP($E13,'1Q ELO (4)'!$A$7:$M$30,4))</f>
        <v/>
      </c>
      <c r="J13" s="195"/>
      <c r="K13" s="166"/>
      <c r="L13" s="166"/>
      <c r="M13" s="166"/>
      <c r="N13" s="705"/>
      <c r="O13" s="705"/>
      <c r="P13" s="705"/>
      <c r="Q13" s="419"/>
      <c r="R13" s="401"/>
      <c r="S13" s="712"/>
      <c r="T13" s="713"/>
      <c r="U13" s="710" t="str">
        <f>Birók!P27</f>
        <v>A Korpácsi</v>
      </c>
    </row>
    <row r="14" spans="1:21" s="38" customFormat="1" ht="9.6" customHeight="1" x14ac:dyDescent="0.25">
      <c r="A14" s="176"/>
      <c r="B14" s="465"/>
      <c r="C14" s="465"/>
      <c r="D14" s="461"/>
      <c r="E14" s="187"/>
      <c r="F14" s="166"/>
      <c r="G14" s="166"/>
      <c r="H14" s="70"/>
      <c r="I14" s="196"/>
      <c r="J14" s="188"/>
      <c r="K14" s="166"/>
      <c r="L14" s="166"/>
      <c r="M14" s="705"/>
      <c r="N14" s="419"/>
      <c r="O14" s="401"/>
      <c r="P14" s="712"/>
      <c r="Q14" s="713"/>
      <c r="R14" s="713"/>
    </row>
    <row r="15" spans="1:21" s="38" customFormat="1" ht="9.6" customHeight="1" x14ac:dyDescent="0.25">
      <c r="A15" s="586">
        <v>5</v>
      </c>
      <c r="B15" s="395" t="str">
        <f>IF($E15="","",VLOOKUP($E15,'1Q ELO (4)'!$A$7:$M$30,12))</f>
        <v/>
      </c>
      <c r="C15" s="395" t="str">
        <f>IF($E15="","",VLOOKUP($E15,'1Q ELO (4)'!$A$7:$M$30,13))</f>
        <v/>
      </c>
      <c r="D15" s="451" t="str">
        <f>IF($E15="","",VLOOKUP($E15,'1Q ELO (4)'!$A$7:$M$30,5))</f>
        <v/>
      </c>
      <c r="E15" s="164"/>
      <c r="F15" s="695" t="str">
        <f>UPPER(IF($E15="","",VLOOKUP($E15,'1Q ELO (4)'!$A$7:$M$30,2)))</f>
        <v/>
      </c>
      <c r="G15" s="695" t="str">
        <f>IF($E15="","",VLOOKUP($E15,'1Q ELO (4)'!$A$7:$M$30,3))</f>
        <v/>
      </c>
      <c r="H15" s="695"/>
      <c r="I15" s="695" t="str">
        <f>IF($E15="","",VLOOKUP($E15,'1Q ELO (4)'!$A$7:$M$30,4))</f>
        <v/>
      </c>
      <c r="J15" s="197"/>
      <c r="K15" s="166"/>
      <c r="L15" s="166"/>
      <c r="M15" s="166"/>
      <c r="N15" s="705"/>
      <c r="O15" s="706"/>
      <c r="P15" s="705"/>
      <c r="Q15" s="419"/>
      <c r="R15" s="401"/>
      <c r="S15" s="712"/>
      <c r="T15" s="713"/>
      <c r="U15" s="710" t="str">
        <f>Birók!P29</f>
        <v xml:space="preserve"> </v>
      </c>
    </row>
    <row r="16" spans="1:21" s="38" customFormat="1" ht="9.6" customHeight="1" thickBot="1" x14ac:dyDescent="0.3">
      <c r="A16" s="176"/>
      <c r="B16" s="465"/>
      <c r="C16" s="465"/>
      <c r="D16" s="461"/>
      <c r="E16" s="187"/>
      <c r="F16" s="178"/>
      <c r="G16" s="178"/>
      <c r="H16" s="179"/>
      <c r="I16" s="180" t="s">
        <v>0</v>
      </c>
      <c r="J16" s="181"/>
      <c r="K16" s="182" t="str">
        <f>UPPER(IF(OR(J16="a",J16="as"),F15,IF(OR(J16="b",J16="bs"),F17,)))</f>
        <v/>
      </c>
      <c r="L16" s="182"/>
      <c r="M16" s="166"/>
      <c r="N16" s="705"/>
      <c r="O16" s="705"/>
      <c r="P16" s="705"/>
      <c r="Q16" s="419"/>
      <c r="R16" s="401"/>
      <c r="S16" s="712"/>
      <c r="T16" s="713"/>
      <c r="U16" s="711" t="str">
        <f>Birók!P30</f>
        <v>Egyik sem</v>
      </c>
    </row>
    <row r="17" spans="1:20" s="38" customFormat="1" ht="9.6" customHeight="1" x14ac:dyDescent="0.25">
      <c r="A17" s="176">
        <v>6</v>
      </c>
      <c r="B17" s="395" t="str">
        <f>IF($E17="","",VLOOKUP($E17,'1Q ELO (4)'!$A$7:$M$30,12))</f>
        <v/>
      </c>
      <c r="C17" s="395" t="str">
        <f>IF($E17="","",VLOOKUP($E17,'1Q ELO (4)'!$A$7:$M$30,13))</f>
        <v/>
      </c>
      <c r="D17" s="451" t="str">
        <f>IF($E17="","",VLOOKUP($E17,'1Q ELO (4)'!$A$7:$M$30,5))</f>
        <v/>
      </c>
      <c r="E17" s="164"/>
      <c r="F17" s="184" t="str">
        <f>UPPER(IF($E17="","",VLOOKUP($E17,'1Q ELO (4)'!$A$7:$M$30,2)))</f>
        <v/>
      </c>
      <c r="G17" s="184" t="str">
        <f>IF($E17="","",VLOOKUP($E17,'1Q ELO (4)'!$A$7:$M$30,3))</f>
        <v/>
      </c>
      <c r="H17" s="184"/>
      <c r="I17" s="184" t="str">
        <f>IF($E17="","",VLOOKUP($E17,'1Q ELO (4)'!$A$7:$M$30,4))</f>
        <v/>
      </c>
      <c r="J17" s="185"/>
      <c r="K17" s="166"/>
      <c r="L17" s="186"/>
      <c r="M17" s="166"/>
      <c r="N17" s="705"/>
      <c r="O17" s="705"/>
      <c r="P17" s="705"/>
      <c r="Q17" s="419"/>
      <c r="R17" s="401"/>
      <c r="S17" s="712"/>
      <c r="T17" s="713"/>
    </row>
    <row r="18" spans="1:20" s="38" customFormat="1" ht="9.6" customHeight="1" x14ac:dyDescent="0.25">
      <c r="A18" s="176"/>
      <c r="B18" s="465"/>
      <c r="C18" s="465"/>
      <c r="D18" s="461"/>
      <c r="E18" s="187"/>
      <c r="F18" s="178"/>
      <c r="G18" s="178"/>
      <c r="H18" s="179"/>
      <c r="I18" s="166"/>
      <c r="J18" s="188"/>
      <c r="K18" s="180" t="s">
        <v>0</v>
      </c>
      <c r="L18" s="189"/>
      <c r="M18" s="182" t="str">
        <f>UPPER(IF(OR(L18="a",L18="as"),K16,IF(OR(L18="b",L18="bs"),K20,)))</f>
        <v/>
      </c>
      <c r="N18" s="190"/>
      <c r="O18" s="705"/>
      <c r="P18" s="705"/>
      <c r="Q18" s="419"/>
      <c r="R18" s="401"/>
      <c r="S18" s="712"/>
      <c r="T18" s="713"/>
    </row>
    <row r="19" spans="1:20" s="38" customFormat="1" ht="9.6" customHeight="1" x14ac:dyDescent="0.25">
      <c r="A19" s="176">
        <v>7</v>
      </c>
      <c r="B19" s="395" t="str">
        <f>IF($E19="","",VLOOKUP($E19,'1Q ELO (4)'!$A$7:$M$30,12))</f>
        <v/>
      </c>
      <c r="C19" s="395" t="str">
        <f>IF($E19="","",VLOOKUP($E19,'1Q ELO (4)'!$A$7:$M$30,13))</f>
        <v/>
      </c>
      <c r="D19" s="451" t="str">
        <f>IF($E19="","",VLOOKUP($E19,'1Q ELO (4)'!$A$7:$M$30,5))</f>
        <v/>
      </c>
      <c r="E19" s="164"/>
      <c r="F19" s="184" t="str">
        <f>UPPER(IF($E19="","",VLOOKUP($E19,'1Q ELO (4)'!$A$7:$M$30,2)))</f>
        <v/>
      </c>
      <c r="G19" s="184" t="str">
        <f>IF($E19="","",VLOOKUP($E19,'1Q ELO (4)'!$A$7:$M$30,3))</f>
        <v/>
      </c>
      <c r="H19" s="184"/>
      <c r="I19" s="184" t="str">
        <f>IF($E19="","",VLOOKUP($E19,'1Q ELO (4)'!$A$7:$M$30,4))</f>
        <v/>
      </c>
      <c r="J19" s="167"/>
      <c r="K19" s="166"/>
      <c r="L19" s="192"/>
      <c r="M19" s="166"/>
      <c r="N19" s="191"/>
      <c r="O19" s="705"/>
      <c r="P19" s="705"/>
      <c r="Q19" s="419"/>
      <c r="R19" s="401"/>
      <c r="S19" s="712"/>
      <c r="T19" s="713"/>
    </row>
    <row r="20" spans="1:20" s="38" customFormat="1" ht="9.6" customHeight="1" x14ac:dyDescent="0.25">
      <c r="A20" s="176"/>
      <c r="B20" s="465"/>
      <c r="C20" s="465"/>
      <c r="D20" s="461"/>
      <c r="E20" s="177"/>
      <c r="F20" s="178"/>
      <c r="G20" s="178"/>
      <c r="H20" s="179"/>
      <c r="I20" s="180" t="s">
        <v>0</v>
      </c>
      <c r="J20" s="181"/>
      <c r="K20" s="182" t="str">
        <f>UPPER(IF(OR(J20="a",J20="as"),F19,IF(OR(J20="b",J20="bs"),F21,)))</f>
        <v/>
      </c>
      <c r="L20" s="194"/>
      <c r="M20" s="166"/>
      <c r="N20" s="191"/>
      <c r="O20" s="705"/>
      <c r="P20" s="705"/>
      <c r="Q20" s="419"/>
      <c r="R20" s="401"/>
      <c r="S20" s="712"/>
      <c r="T20" s="713"/>
    </row>
    <row r="21" spans="1:20" s="38" customFormat="1" ht="9.6" customHeight="1" x14ac:dyDescent="0.25">
      <c r="A21" s="176">
        <v>8</v>
      </c>
      <c r="B21" s="395" t="str">
        <f>IF($E21="","",VLOOKUP($E21,'1Q ELO (4)'!$A$7:$M$30,12))</f>
        <v/>
      </c>
      <c r="C21" s="395" t="str">
        <f>IF($E21="","",VLOOKUP($E21,'1Q ELO (4)'!$A$7:$M$30,13))</f>
        <v/>
      </c>
      <c r="D21" s="451" t="str">
        <f>IF($E21="","",VLOOKUP($E21,'1Q ELO (4)'!$A$7:$M$30,5))</f>
        <v/>
      </c>
      <c r="E21" s="164"/>
      <c r="F21" s="184" t="str">
        <f>UPPER(IF($E21="","",VLOOKUP($E21,'1Q ELO (4)'!$A$7:$M$30,2)))</f>
        <v/>
      </c>
      <c r="G21" s="184" t="str">
        <f>IF($E21="","",VLOOKUP($E21,'1Q ELO (4)'!$A$7:$M$30,3))</f>
        <v/>
      </c>
      <c r="H21" s="184"/>
      <c r="I21" s="184" t="str">
        <f>IF($E21="","",VLOOKUP($E21,'1Q ELO (4)'!$A$7:$M$30,4))</f>
        <v/>
      </c>
      <c r="J21" s="195"/>
      <c r="K21" s="166"/>
      <c r="L21" s="166"/>
      <c r="M21" s="166"/>
      <c r="N21" s="191"/>
      <c r="O21" s="705"/>
      <c r="P21" s="705"/>
      <c r="Q21" s="419"/>
      <c r="R21" s="401"/>
      <c r="S21" s="712"/>
      <c r="T21" s="713"/>
    </row>
    <row r="22" spans="1:20" s="38" customFormat="1" ht="9.6" customHeight="1" x14ac:dyDescent="0.25">
      <c r="A22" s="176"/>
      <c r="B22" s="395"/>
      <c r="C22" s="724"/>
      <c r="D22" s="725"/>
      <c r="E22" s="723"/>
      <c r="F22" s="726"/>
      <c r="G22" s="726"/>
      <c r="H22" s="726"/>
      <c r="I22" s="726"/>
      <c r="J22" s="197"/>
      <c r="K22" s="166"/>
      <c r="L22" s="166"/>
      <c r="M22" s="166"/>
      <c r="N22" s="191"/>
      <c r="O22" s="705"/>
      <c r="P22" s="705"/>
      <c r="Q22" s="419"/>
      <c r="R22" s="401"/>
      <c r="S22" s="712"/>
      <c r="T22" s="713"/>
    </row>
    <row r="23" spans="1:20" s="38" customFormat="1" ht="9.6" customHeight="1" x14ac:dyDescent="0.25">
      <c r="A23" s="214" t="s">
        <v>105</v>
      </c>
      <c r="B23" s="215"/>
      <c r="C23" s="215"/>
      <c r="D23" s="456"/>
      <c r="E23" s="217" t="s">
        <v>6</v>
      </c>
      <c r="F23" s="218" t="s">
        <v>107</v>
      </c>
      <c r="G23" s="217"/>
      <c r="H23" s="219"/>
      <c r="I23" s="220"/>
      <c r="J23" s="217" t="s">
        <v>6</v>
      </c>
      <c r="K23" s="218" t="s">
        <v>108</v>
      </c>
      <c r="L23" s="221"/>
      <c r="M23" s="218" t="s">
        <v>109</v>
      </c>
      <c r="N23" s="222"/>
      <c r="O23" s="223" t="s">
        <v>110</v>
      </c>
      <c r="P23" s="223"/>
      <c r="Q23" s="224"/>
      <c r="R23" s="225"/>
    </row>
    <row r="24" spans="1:20" s="38" customFormat="1" ht="9.6" customHeight="1" x14ac:dyDescent="0.25">
      <c r="A24" s="457" t="s">
        <v>106</v>
      </c>
      <c r="B24" s="458"/>
      <c r="C24" s="459"/>
      <c r="D24" s="460"/>
      <c r="E24" s="229">
        <v>1</v>
      </c>
      <c r="F24" s="92" t="str">
        <f>IF(E24&gt;$R$31,,UPPER(VLOOKUP(E24,'1Q ELO (4)'!$A$7:$O$134,2)))</f>
        <v/>
      </c>
      <c r="G24" s="230"/>
      <c r="H24" s="92"/>
      <c r="I24" s="91"/>
      <c r="J24" s="231" t="s">
        <v>7</v>
      </c>
      <c r="K24" s="226"/>
      <c r="L24" s="232"/>
      <c r="M24" s="226"/>
      <c r="N24" s="233"/>
      <c r="O24" s="234" t="s">
        <v>111</v>
      </c>
      <c r="P24" s="235"/>
      <c r="Q24" s="235"/>
      <c r="R24" s="236"/>
    </row>
    <row r="25" spans="1:20" s="38" customFormat="1" ht="9.6" customHeight="1" x14ac:dyDescent="0.25">
      <c r="A25" s="241" t="s">
        <v>119</v>
      </c>
      <c r="B25" s="239"/>
      <c r="C25" s="453"/>
      <c r="D25" s="242"/>
      <c r="E25" s="229">
        <v>2</v>
      </c>
      <c r="F25" s="92" t="str">
        <f>IF(E25&gt;$R$31,,UPPER(VLOOKUP(E25,'1Q ELO (4)'!$A$7:$O$134,2)))</f>
        <v/>
      </c>
      <c r="G25" s="230"/>
      <c r="H25" s="92"/>
      <c r="I25" s="91"/>
      <c r="J25" s="231" t="s">
        <v>8</v>
      </c>
      <c r="K25" s="226"/>
      <c r="L25" s="232"/>
      <c r="M25" s="226"/>
      <c r="N25" s="233"/>
      <c r="O25" s="237"/>
      <c r="P25" s="238"/>
      <c r="Q25" s="239"/>
      <c r="R25" s="240"/>
    </row>
    <row r="26" spans="1:20" s="38" customFormat="1" ht="9.6" customHeight="1" x14ac:dyDescent="0.25">
      <c r="A26" s="384"/>
      <c r="B26" s="385"/>
      <c r="C26" s="454"/>
      <c r="D26" s="386"/>
      <c r="E26" s="229"/>
      <c r="F26" s="92"/>
      <c r="G26" s="230"/>
      <c r="H26" s="92"/>
      <c r="I26" s="91"/>
      <c r="J26" s="231" t="s">
        <v>9</v>
      </c>
      <c r="K26" s="226"/>
      <c r="L26" s="232"/>
      <c r="M26" s="226"/>
      <c r="N26" s="233"/>
      <c r="O26" s="234" t="s">
        <v>112</v>
      </c>
      <c r="P26" s="235"/>
      <c r="Q26" s="235"/>
      <c r="R26" s="236"/>
    </row>
    <row r="27" spans="1:20" s="38" customFormat="1" ht="9.6" customHeight="1" x14ac:dyDescent="0.25">
      <c r="A27" s="243"/>
      <c r="B27" s="448"/>
      <c r="C27" s="448"/>
      <c r="D27" s="244"/>
      <c r="E27" s="229"/>
      <c r="F27" s="92"/>
      <c r="G27" s="230"/>
      <c r="H27" s="92"/>
      <c r="I27" s="91"/>
      <c r="J27" s="231" t="s">
        <v>10</v>
      </c>
      <c r="K27" s="226"/>
      <c r="L27" s="232"/>
      <c r="M27" s="226"/>
      <c r="N27" s="233"/>
      <c r="O27" s="226"/>
      <c r="P27" s="232"/>
      <c r="Q27" s="226"/>
      <c r="R27" s="233"/>
    </row>
    <row r="28" spans="1:20" s="38" customFormat="1" ht="9.6" customHeight="1" x14ac:dyDescent="0.25">
      <c r="A28" s="371"/>
      <c r="B28" s="387"/>
      <c r="C28" s="387"/>
      <c r="D28" s="455"/>
      <c r="E28" s="229"/>
      <c r="F28" s="92"/>
      <c r="G28" s="230"/>
      <c r="H28" s="92"/>
      <c r="I28" s="91"/>
      <c r="J28" s="231" t="s">
        <v>11</v>
      </c>
      <c r="K28" s="226"/>
      <c r="L28" s="232"/>
      <c r="M28" s="226"/>
      <c r="N28" s="233"/>
      <c r="O28" s="239"/>
      <c r="P28" s="238"/>
      <c r="Q28" s="239"/>
      <c r="R28" s="240"/>
    </row>
    <row r="29" spans="1:20" s="38" customFormat="1" ht="9.6" customHeight="1" x14ac:dyDescent="0.25">
      <c r="A29" s="372"/>
      <c r="B29" s="393"/>
      <c r="C29" s="448"/>
      <c r="D29" s="244"/>
      <c r="E29" s="229"/>
      <c r="F29" s="92"/>
      <c r="G29" s="230"/>
      <c r="H29" s="92"/>
      <c r="I29" s="91"/>
      <c r="J29" s="231" t="s">
        <v>12</v>
      </c>
      <c r="K29" s="226"/>
      <c r="L29" s="232"/>
      <c r="M29" s="226"/>
      <c r="N29" s="233"/>
      <c r="O29" s="234" t="s">
        <v>92</v>
      </c>
      <c r="P29" s="235"/>
      <c r="Q29" s="235"/>
      <c r="R29" s="236"/>
    </row>
    <row r="30" spans="1:20" s="38" customFormat="1" ht="9.6" customHeight="1" x14ac:dyDescent="0.25">
      <c r="A30" s="372"/>
      <c r="B30" s="393"/>
      <c r="C30" s="449"/>
      <c r="D30" s="382"/>
      <c r="E30" s="229"/>
      <c r="F30" s="92"/>
      <c r="G30" s="230"/>
      <c r="H30" s="92"/>
      <c r="I30" s="91"/>
      <c r="J30" s="231" t="s">
        <v>13</v>
      </c>
      <c r="K30" s="226"/>
      <c r="L30" s="232"/>
      <c r="M30" s="226"/>
      <c r="N30" s="233"/>
      <c r="O30" s="226"/>
      <c r="P30" s="232"/>
      <c r="Q30" s="226"/>
      <c r="R30" s="233"/>
    </row>
    <row r="31" spans="1:20" s="38" customFormat="1" ht="9.6" customHeight="1" x14ac:dyDescent="0.25">
      <c r="A31" s="373"/>
      <c r="B31" s="370"/>
      <c r="C31" s="450"/>
      <c r="D31" s="383"/>
      <c r="E31" s="245"/>
      <c r="F31" s="246"/>
      <c r="G31" s="247"/>
      <c r="H31" s="246"/>
      <c r="I31" s="248"/>
      <c r="J31" s="249" t="s">
        <v>14</v>
      </c>
      <c r="K31" s="239"/>
      <c r="L31" s="238"/>
      <c r="M31" s="239"/>
      <c r="N31" s="240"/>
      <c r="O31" s="239" t="str">
        <f>R4</f>
        <v>Lakatosné Klopcsik Diana</v>
      </c>
      <c r="P31" s="238"/>
      <c r="Q31" s="239"/>
      <c r="R31" s="250">
        <f>MIN(6,'1Q ELO (4)'!O5)</f>
        <v>6</v>
      </c>
    </row>
    <row r="32" spans="1:20" s="38" customFormat="1" ht="9.6" customHeight="1" x14ac:dyDescent="0.25"/>
    <row r="33" s="38" customFormat="1" ht="9.6" customHeight="1" x14ac:dyDescent="0.25"/>
    <row r="34" s="38" customFormat="1" ht="9.6" customHeight="1" x14ac:dyDescent="0.25"/>
    <row r="35" s="38" customFormat="1" ht="9.6" customHeight="1" x14ac:dyDescent="0.25"/>
    <row r="36" s="38" customFormat="1" ht="9.6" customHeight="1" x14ac:dyDescent="0.25"/>
    <row r="37" s="38" customFormat="1" ht="9.6" customHeight="1" x14ac:dyDescent="0.25"/>
    <row r="38" s="38" customFormat="1" ht="9.6" customHeight="1" x14ac:dyDescent="0.25"/>
    <row r="39" s="38" customFormat="1" ht="9.6" customHeight="1" x14ac:dyDescent="0.25"/>
    <row r="40" s="38" customFormat="1" ht="9.6" customHeight="1" x14ac:dyDescent="0.25"/>
    <row r="41" s="38" customFormat="1" ht="9.6" customHeight="1" x14ac:dyDescent="0.25"/>
    <row r="42" s="38" customFormat="1" ht="9.6" customHeight="1" x14ac:dyDescent="0.25"/>
    <row r="43" s="38" customFormat="1" ht="9.6" customHeight="1" x14ac:dyDescent="0.25"/>
    <row r="44" s="38" customFormat="1" ht="9.6" customHeight="1" x14ac:dyDescent="0.25"/>
    <row r="45" s="38" customFormat="1" ht="9.6" customHeight="1" x14ac:dyDescent="0.25"/>
    <row r="46" s="38" customFormat="1" ht="9.6" customHeight="1" x14ac:dyDescent="0.25"/>
    <row r="47" s="38" customFormat="1" ht="9.6" customHeight="1" x14ac:dyDescent="0.25"/>
    <row r="48" s="38" customFormat="1" ht="9.6" customHeight="1" x14ac:dyDescent="0.25"/>
    <row r="49" s="38" customFormat="1" ht="9.6" customHeight="1" x14ac:dyDescent="0.25"/>
    <row r="50" s="38" customFormat="1" ht="9.6" customHeight="1" x14ac:dyDescent="0.25"/>
    <row r="51" s="38" customFormat="1" ht="9.6" customHeight="1" x14ac:dyDescent="0.25"/>
    <row r="52" s="38" customFormat="1" ht="9.6" customHeight="1" x14ac:dyDescent="0.25"/>
    <row r="53" s="38" customFormat="1" ht="9.6" customHeight="1" x14ac:dyDescent="0.25"/>
    <row r="54" s="38" customFormat="1" ht="9.6" customHeight="1" x14ac:dyDescent="0.25"/>
    <row r="55" s="38" customFormat="1" ht="9.6" customHeight="1" x14ac:dyDescent="0.25"/>
    <row r="56" s="38" customFormat="1" ht="9.6" customHeight="1" x14ac:dyDescent="0.25"/>
    <row r="57" s="38" customFormat="1" ht="9.6" customHeight="1" x14ac:dyDescent="0.25"/>
    <row r="58" s="38" customFormat="1" ht="9.6" customHeight="1" x14ac:dyDescent="0.25"/>
    <row r="59" s="38" customFormat="1" ht="9.6" customHeight="1" x14ac:dyDescent="0.25"/>
    <row r="60" s="38" customFormat="1" ht="9.6" customHeight="1" x14ac:dyDescent="0.25"/>
    <row r="61" s="38" customFormat="1" ht="9.6" customHeight="1" x14ac:dyDescent="0.25"/>
    <row r="62" s="38" customFormat="1" ht="9.6" customHeight="1" x14ac:dyDescent="0.25"/>
    <row r="63" s="38" customFormat="1" ht="9.6" customHeight="1" x14ac:dyDescent="0.25"/>
    <row r="64" s="38" customFormat="1" ht="9.6" customHeight="1" x14ac:dyDescent="0.25"/>
    <row r="65" spans="1:18" s="38" customFormat="1" ht="9.6" customHeight="1" x14ac:dyDescent="0.25"/>
    <row r="66" spans="1:18" s="38" customFormat="1" ht="9.6" customHeight="1" x14ac:dyDescent="0.25"/>
    <row r="67" spans="1:18" s="38" customFormat="1" ht="9.6" customHeight="1" x14ac:dyDescent="0.25"/>
    <row r="68" spans="1:18" s="38" customFormat="1" ht="9.6" customHeight="1" x14ac:dyDescent="0.25"/>
    <row r="69" spans="1:18" s="38" customFormat="1" ht="9.6" customHeight="1" x14ac:dyDescent="0.25">
      <c r="A69"/>
      <c r="B69"/>
      <c r="C69"/>
      <c r="D69"/>
      <c r="E69"/>
      <c r="F69"/>
      <c r="G69"/>
      <c r="H69"/>
      <c r="I69"/>
      <c r="J69" s="134"/>
      <c r="K69"/>
      <c r="L69" s="134"/>
      <c r="M69"/>
      <c r="N69" s="135"/>
      <c r="O69"/>
      <c r="P69" s="134"/>
      <c r="Q69"/>
      <c r="R69" s="135"/>
    </row>
    <row r="70" spans="1:18" s="38" customFormat="1" ht="9.6" customHeight="1" x14ac:dyDescent="0.25">
      <c r="A70"/>
      <c r="B70"/>
      <c r="C70"/>
      <c r="D70"/>
      <c r="E70"/>
      <c r="F70"/>
      <c r="G70"/>
      <c r="H70"/>
      <c r="I70"/>
      <c r="J70" s="134"/>
      <c r="K70"/>
      <c r="L70" s="134"/>
      <c r="M70"/>
      <c r="N70" s="135"/>
      <c r="O70"/>
      <c r="P70" s="134"/>
      <c r="Q70"/>
      <c r="R70" s="135"/>
    </row>
    <row r="71" spans="1:18" s="2" customFormat="1" ht="6.75" customHeight="1" x14ac:dyDescent="0.25">
      <c r="A71"/>
      <c r="B71"/>
      <c r="C71"/>
      <c r="D71"/>
      <c r="E71"/>
      <c r="F71"/>
      <c r="G71"/>
      <c r="H71"/>
      <c r="I71"/>
      <c r="J71" s="134"/>
      <c r="K71"/>
      <c r="L71" s="134"/>
      <c r="M71"/>
      <c r="N71" s="135"/>
      <c r="O71"/>
      <c r="P71" s="134"/>
      <c r="Q71"/>
      <c r="R71" s="135"/>
    </row>
    <row r="72" spans="1:18" s="18" customFormat="1" ht="10.5" customHeight="1" x14ac:dyDescent="0.25">
      <c r="A72"/>
      <c r="B72"/>
      <c r="C72"/>
      <c r="D72"/>
      <c r="E72"/>
      <c r="F72"/>
      <c r="G72"/>
      <c r="H72"/>
      <c r="I72"/>
      <c r="J72" s="134"/>
      <c r="K72"/>
      <c r="L72" s="134"/>
      <c r="M72"/>
      <c r="N72" s="135"/>
      <c r="O72"/>
      <c r="P72" s="134"/>
      <c r="Q72"/>
      <c r="R72" s="135"/>
    </row>
    <row r="73" spans="1:18" s="18" customFormat="1" ht="9" customHeight="1" x14ac:dyDescent="0.25">
      <c r="A73"/>
      <c r="B73"/>
      <c r="C73"/>
      <c r="D73"/>
      <c r="E73"/>
      <c r="F73"/>
      <c r="G73"/>
      <c r="H73"/>
      <c r="I73"/>
      <c r="J73" s="134"/>
      <c r="K73"/>
      <c r="L73" s="134"/>
      <c r="M73"/>
      <c r="N73" s="135"/>
      <c r="O73"/>
      <c r="P73" s="134"/>
      <c r="Q73"/>
      <c r="R73" s="135"/>
    </row>
    <row r="74" spans="1:18" s="18" customFormat="1" ht="9" customHeight="1" x14ac:dyDescent="0.25">
      <c r="A74"/>
      <c r="B74"/>
      <c r="C74"/>
      <c r="D74"/>
      <c r="E74"/>
      <c r="F74"/>
      <c r="G74"/>
      <c r="H74"/>
      <c r="I74"/>
      <c r="J74" s="134"/>
      <c r="K74"/>
      <c r="L74" s="134"/>
      <c r="M74"/>
      <c r="N74" s="135"/>
      <c r="O74"/>
      <c r="P74" s="134"/>
      <c r="Q74"/>
      <c r="R74" s="135"/>
    </row>
    <row r="75" spans="1:18" s="18" customFormat="1" ht="9" customHeight="1" x14ac:dyDescent="0.25">
      <c r="A75"/>
      <c r="B75"/>
      <c r="C75"/>
      <c r="D75"/>
      <c r="E75"/>
      <c r="F75"/>
      <c r="G75"/>
      <c r="H75"/>
      <c r="I75"/>
      <c r="J75" s="134"/>
      <c r="K75"/>
      <c r="L75" s="134"/>
      <c r="M75"/>
      <c r="N75" s="135"/>
      <c r="O75"/>
      <c r="P75" s="134"/>
      <c r="Q75"/>
      <c r="R75" s="135"/>
    </row>
    <row r="76" spans="1:18" s="18" customFormat="1" ht="9" customHeight="1" x14ac:dyDescent="0.25">
      <c r="A76"/>
      <c r="B76"/>
      <c r="C76"/>
      <c r="D76"/>
      <c r="E76"/>
      <c r="F76"/>
      <c r="G76"/>
      <c r="H76"/>
      <c r="I76"/>
      <c r="J76" s="134"/>
      <c r="K76"/>
      <c r="L76" s="134"/>
      <c r="M76"/>
      <c r="N76" s="135"/>
      <c r="O76"/>
      <c r="P76" s="134"/>
      <c r="Q76"/>
      <c r="R76" s="135"/>
    </row>
    <row r="77" spans="1:18" s="18" customFormat="1" ht="9" customHeight="1" x14ac:dyDescent="0.25">
      <c r="A77"/>
      <c r="B77"/>
      <c r="C77"/>
      <c r="D77"/>
      <c r="E77"/>
      <c r="F77"/>
      <c r="G77"/>
      <c r="H77"/>
      <c r="I77"/>
      <c r="J77" s="134"/>
      <c r="K77"/>
      <c r="L77" s="134"/>
      <c r="M77"/>
      <c r="N77" s="135"/>
      <c r="O77"/>
      <c r="P77" s="134"/>
      <c r="Q77"/>
      <c r="R77" s="135"/>
    </row>
    <row r="78" spans="1:18" s="18" customFormat="1" ht="9" customHeight="1" x14ac:dyDescent="0.25">
      <c r="A78"/>
      <c r="B78"/>
      <c r="C78"/>
      <c r="D78"/>
      <c r="E78"/>
      <c r="F78"/>
      <c r="G78"/>
      <c r="H78"/>
      <c r="I78"/>
      <c r="J78" s="134"/>
      <c r="K78"/>
      <c r="L78" s="134"/>
      <c r="M78"/>
      <c r="N78" s="135"/>
      <c r="O78"/>
      <c r="P78" s="134"/>
      <c r="Q78"/>
      <c r="R78" s="135"/>
    </row>
    <row r="79" spans="1:18" s="18" customFormat="1" ht="9" customHeight="1" x14ac:dyDescent="0.25">
      <c r="A79"/>
      <c r="B79"/>
      <c r="C79"/>
      <c r="D79"/>
      <c r="E79"/>
      <c r="F79"/>
      <c r="G79"/>
      <c r="H79"/>
      <c r="I79"/>
      <c r="J79" s="134"/>
      <c r="K79"/>
      <c r="L79" s="134"/>
      <c r="M79"/>
      <c r="N79" s="135"/>
      <c r="O79"/>
      <c r="P79" s="134"/>
      <c r="Q79"/>
      <c r="R79" s="135"/>
    </row>
    <row r="80" spans="1:18" s="18" customFormat="1" ht="9" customHeight="1" x14ac:dyDescent="0.25">
      <c r="A80"/>
      <c r="B80"/>
      <c r="C80"/>
      <c r="D80"/>
      <c r="E80"/>
      <c r="F80"/>
      <c r="G80"/>
      <c r="H80"/>
      <c r="I80"/>
      <c r="J80" s="134"/>
      <c r="K80"/>
      <c r="L80" s="134"/>
      <c r="M80"/>
      <c r="N80" s="135"/>
      <c r="O80"/>
      <c r="P80" s="134"/>
      <c r="Q80"/>
      <c r="R80" s="135"/>
    </row>
  </sheetData>
  <mergeCells count="1">
    <mergeCell ref="A4:C4"/>
  </mergeCells>
  <conditionalFormatting sqref="H7 H9 H11 H13 H15 H17 H19 H21">
    <cfRule type="expression" dxfId="347" priority="10" stopIfTrue="1">
      <formula>AND($E7&lt;9,$C7&gt;0)</formula>
    </cfRule>
  </conditionalFormatting>
  <conditionalFormatting sqref="I16 I12 K18 K10 I8 I20">
    <cfRule type="expression" dxfId="346" priority="7" stopIfTrue="1">
      <formula>AND($O$1="CU",I8="Umpire")</formula>
    </cfRule>
    <cfRule type="expression" dxfId="345" priority="8" stopIfTrue="1">
      <formula>AND($O$1="CU",I8&lt;&gt;"Umpire",J8&lt;&gt;"")</formula>
    </cfRule>
    <cfRule type="expression" dxfId="344" priority="9" stopIfTrue="1">
      <formula>AND($O$1="CU",I8&lt;&gt;"Umpire")</formula>
    </cfRule>
  </conditionalFormatting>
  <conditionalFormatting sqref="M10 M18 K8 K12 K16 K20">
    <cfRule type="expression" dxfId="343" priority="5" stopIfTrue="1">
      <formula>J8="as"</formula>
    </cfRule>
    <cfRule type="expression" dxfId="342" priority="6" stopIfTrue="1">
      <formula>J8="bs"</formula>
    </cfRule>
  </conditionalFormatting>
  <conditionalFormatting sqref="B22">
    <cfRule type="cellIs" dxfId="341" priority="3" stopIfTrue="1" operator="equal">
      <formula>"QA"</formula>
    </cfRule>
    <cfRule type="cellIs" dxfId="340" priority="4" stopIfTrue="1" operator="equal">
      <formula>"DA"</formula>
    </cfRule>
  </conditionalFormatting>
  <conditionalFormatting sqref="R31 J8 J12 J16 J20 L18 L10">
    <cfRule type="expression" dxfId="339" priority="2" stopIfTrue="1">
      <formula>$O$1="CU"</formula>
    </cfRule>
  </conditionalFormatting>
  <conditionalFormatting sqref="E7 E17 E19 E13 E15">
    <cfRule type="expression" dxfId="338" priority="1" stopIfTrue="1">
      <formula>$E7&lt;5</formula>
    </cfRule>
  </conditionalFormatting>
  <dataValidations count="1">
    <dataValidation type="list" allowBlank="1" showInputMessage="1" sqref="I12 K10 K18 I8 I16 I20" xr:uid="{90DD532C-7F85-4D79-9047-77520722A961}">
      <formula1>$U$7:$U$16</formula1>
    </dataValidation>
  </dataValidations>
  <printOptions horizontalCentered="1"/>
  <pageMargins left="0.35" right="0.35" top="0.39" bottom="0.39" header="0" footer="0"/>
  <pageSetup paperSize="9"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98369" r:id="rId4" name="Button 1">
              <controlPr defaultSize="0" print="0" autoFill="0" autoPict="0" macro="[0]!Jun_Show_CU">
                <anchor moveWithCells="1" sizeWithCells="1">
                  <from>
                    <xdr:col>12</xdr:col>
                    <xdr:colOff>533400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698370"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2BE40-E9EA-4C6A-9267-EE8F319ECC21}">
  <sheetPr codeName="Sheet147">
    <tabColor indexed="19"/>
    <pageSetUpPr fitToPage="1"/>
  </sheetPr>
  <dimension ref="A1:U79"/>
  <sheetViews>
    <sheetView showGridLines="0" showZeros="0" workbookViewId="0">
      <selection activeCell="K2" sqref="K2"/>
    </sheetView>
  </sheetViews>
  <sheetFormatPr defaultRowHeight="13.2" x14ac:dyDescent="0.25"/>
  <cols>
    <col min="1" max="2" width="3.33203125" customWidth="1"/>
    <col min="3" max="3" width="5.5546875" customWidth="1"/>
    <col min="4" max="4" width="5.109375" customWidth="1"/>
    <col min="5" max="5" width="4.33203125" customWidth="1"/>
    <col min="6" max="6" width="12.6640625" customWidth="1"/>
    <col min="7" max="7" width="2.6640625" customWidth="1"/>
    <col min="8" max="8" width="7.6640625" customWidth="1"/>
    <col min="9" max="9" width="5.88671875" customWidth="1"/>
    <col min="10" max="10" width="1.6640625" style="134" customWidth="1"/>
    <col min="11" max="11" width="10.6640625" customWidth="1"/>
    <col min="12" max="12" width="1.6640625" style="134" customWidth="1"/>
    <col min="13" max="13" width="10.6640625" customWidth="1"/>
    <col min="14" max="14" width="1.6640625" style="135" customWidth="1"/>
    <col min="15" max="15" width="10.6640625" customWidth="1"/>
    <col min="16" max="16" width="1.6640625" style="134" customWidth="1"/>
    <col min="17" max="17" width="10.6640625" customWidth="1"/>
    <col min="18" max="18" width="1.6640625" style="135" customWidth="1"/>
    <col min="19" max="19" width="0" hidden="1" customWidth="1"/>
    <col min="20" max="20" width="8.6640625" customWidth="1"/>
    <col min="21" max="21" width="9.109375" hidden="1" customWidth="1"/>
  </cols>
  <sheetData>
    <row r="1" spans="1:21" s="136" customFormat="1" ht="21.75" customHeight="1" x14ac:dyDescent="0.4">
      <c r="A1" s="93" t="str">
        <f>Altalanos!$A$6</f>
        <v xml:space="preserve">Diákolimpia Tolna megye - Paks </v>
      </c>
      <c r="B1" s="93"/>
      <c r="C1" s="139"/>
      <c r="D1" s="139"/>
      <c r="E1" s="139"/>
      <c r="F1" s="139"/>
      <c r="G1" s="139"/>
      <c r="H1" s="139"/>
      <c r="I1" s="389"/>
      <c r="J1" s="140"/>
      <c r="K1" s="443" t="s">
        <v>115</v>
      </c>
      <c r="L1" s="120"/>
      <c r="M1" s="94"/>
      <c r="N1" s="140"/>
      <c r="O1" s="140" t="s">
        <v>3</v>
      </c>
      <c r="P1" s="140"/>
      <c r="Q1" s="139"/>
      <c r="R1" s="140"/>
    </row>
    <row r="2" spans="1:21" s="108" customFormat="1" x14ac:dyDescent="0.25">
      <c r="A2" s="96" t="s">
        <v>122</v>
      </c>
      <c r="B2" s="96"/>
      <c r="C2" s="96"/>
      <c r="D2" s="469"/>
      <c r="E2" s="469">
        <f>Altalanos!$D$8</f>
        <v>0</v>
      </c>
      <c r="F2" s="96"/>
      <c r="G2" s="141"/>
      <c r="H2" s="110"/>
      <c r="I2" s="110"/>
      <c r="J2" s="142"/>
      <c r="K2" s="443" t="s">
        <v>227</v>
      </c>
      <c r="L2" s="120"/>
      <c r="M2" s="120"/>
      <c r="N2" s="142"/>
      <c r="O2" s="110"/>
      <c r="P2" s="142"/>
      <c r="Q2" s="110"/>
      <c r="R2" s="142"/>
    </row>
    <row r="3" spans="1:21" s="19" customFormat="1" ht="11.25" customHeight="1" x14ac:dyDescent="0.25">
      <c r="A3" s="55" t="s">
        <v>82</v>
      </c>
      <c r="B3" s="55"/>
      <c r="C3" s="55"/>
      <c r="D3" s="55"/>
      <c r="E3" s="55"/>
      <c r="F3" s="55"/>
      <c r="G3" s="55" t="s">
        <v>79</v>
      </c>
      <c r="H3" s="55"/>
      <c r="I3" s="55"/>
      <c r="J3" s="144"/>
      <c r="K3" s="55" t="s">
        <v>87</v>
      </c>
      <c r="L3" s="144"/>
      <c r="M3" s="466"/>
      <c r="N3" s="144"/>
      <c r="O3" s="55"/>
      <c r="P3" s="144"/>
      <c r="Q3" s="55"/>
      <c r="R3" s="56" t="s">
        <v>88</v>
      </c>
    </row>
    <row r="4" spans="1:21" s="31" customFormat="1" ht="11.25" customHeight="1" thickBot="1" x14ac:dyDescent="0.3">
      <c r="A4" s="821" t="str">
        <f>Altalanos!$A$10</f>
        <v>2025.04.28-29</v>
      </c>
      <c r="B4" s="821"/>
      <c r="C4" s="821"/>
      <c r="D4" s="437"/>
      <c r="E4" s="146"/>
      <c r="F4" s="146"/>
      <c r="G4" s="146" t="str">
        <f>Altalanos!$C$10</f>
        <v>Paks</v>
      </c>
      <c r="H4" s="100"/>
      <c r="I4" s="146"/>
      <c r="J4" s="147"/>
      <c r="K4" s="148" t="str">
        <f>Altalanos!$D$10</f>
        <v xml:space="preserve">  </v>
      </c>
      <c r="L4" s="147"/>
      <c r="M4" s="468"/>
      <c r="N4" s="147"/>
      <c r="O4" s="146"/>
      <c r="P4" s="147"/>
      <c r="Q4" s="146"/>
      <c r="R4" s="89" t="str">
        <f>Altalanos!$E$10</f>
        <v>Lakatosné Klopcsik Diana</v>
      </c>
    </row>
    <row r="5" spans="1:21" s="19" customFormat="1" ht="9.6" x14ac:dyDescent="0.25">
      <c r="A5" s="150"/>
      <c r="B5" s="151" t="s">
        <v>4</v>
      </c>
      <c r="C5" s="464" t="s">
        <v>105</v>
      </c>
      <c r="D5" s="151" t="s">
        <v>104</v>
      </c>
      <c r="E5" s="151" t="s">
        <v>5</v>
      </c>
      <c r="F5" s="152" t="s">
        <v>85</v>
      </c>
      <c r="G5" s="152" t="s">
        <v>86</v>
      </c>
      <c r="H5" s="152"/>
      <c r="I5" s="152" t="s">
        <v>90</v>
      </c>
      <c r="J5" s="152"/>
      <c r="K5" s="151" t="s">
        <v>103</v>
      </c>
      <c r="L5" s="153"/>
      <c r="M5" s="151"/>
      <c r="N5" s="153"/>
      <c r="O5" s="151"/>
      <c r="P5" s="153"/>
      <c r="Q5" s="151"/>
      <c r="R5" s="154"/>
    </row>
    <row r="6" spans="1:21" s="19" customFormat="1" ht="3.75" customHeight="1" thickBot="1" x14ac:dyDescent="0.3">
      <c r="A6" s="155"/>
      <c r="B6" s="156"/>
      <c r="C6" s="99"/>
      <c r="D6" s="99"/>
      <c r="E6" s="156"/>
      <c r="F6" s="157"/>
      <c r="G6" s="157"/>
      <c r="H6" s="158"/>
      <c r="I6" s="157"/>
      <c r="J6" s="159"/>
      <c r="K6" s="156"/>
      <c r="L6" s="159"/>
      <c r="M6" s="156"/>
      <c r="N6" s="159"/>
      <c r="O6" s="156"/>
      <c r="P6" s="159"/>
      <c r="Q6" s="156"/>
      <c r="R6" s="160"/>
    </row>
    <row r="7" spans="1:21" s="38" customFormat="1" ht="10.5" customHeight="1" x14ac:dyDescent="0.25">
      <c r="A7" s="162">
        <v>1</v>
      </c>
      <c r="B7" s="395" t="str">
        <f>IF($E7="","",VLOOKUP($E7,'1Q ELO (4)'!$A$7:$M$32,12))</f>
        <v/>
      </c>
      <c r="C7" s="395" t="str">
        <f>IF($E7="","",VLOOKUP($E7,'1Q ELO (4)'!$A$7:$M$30,13))</f>
        <v/>
      </c>
      <c r="D7" s="451" t="str">
        <f>IF($E7="","",VLOOKUP($E7,'1Q ELO (4)'!$A$7:$M$30,5))</f>
        <v/>
      </c>
      <c r="E7" s="164"/>
      <c r="F7" s="165" t="str">
        <f>UPPER(IF($E7="","",VLOOKUP($E7,'1Q ELO (4)'!$A$7:$M$38,2)))</f>
        <v/>
      </c>
      <c r="G7" s="165" t="str">
        <f>IF($E7="","",VLOOKUP($E7,'1Q ELO (4)'!$A$7:$M$38,3))</f>
        <v/>
      </c>
      <c r="H7" s="165"/>
      <c r="I7" s="165" t="str">
        <f>IF($E7="","",VLOOKUP($E7,'1Q ELO (4)'!$A$7:$M$38,4))</f>
        <v/>
      </c>
      <c r="J7" s="167"/>
      <c r="K7" s="166"/>
      <c r="L7" s="166"/>
      <c r="M7" s="166"/>
      <c r="N7" s="166"/>
      <c r="O7" s="169"/>
      <c r="P7" s="171"/>
      <c r="Q7" s="172"/>
      <c r="R7" s="173"/>
      <c r="S7" s="174"/>
      <c r="U7" s="175" t="str">
        <f>Birók!P21</f>
        <v>Bíró</v>
      </c>
    </row>
    <row r="8" spans="1:21" s="38" customFormat="1" ht="9.6" customHeight="1" x14ac:dyDescent="0.25">
      <c r="A8" s="176"/>
      <c r="B8" s="465"/>
      <c r="C8" s="465"/>
      <c r="D8" s="461"/>
      <c r="E8" s="177"/>
      <c r="F8" s="178"/>
      <c r="G8" s="178"/>
      <c r="H8" s="179"/>
      <c r="I8" s="180" t="s">
        <v>0</v>
      </c>
      <c r="J8" s="181"/>
      <c r="K8" s="182" t="str">
        <f>UPPER(IF(OR(J8="a",J8="as"),F7,IF(OR(J8="b",J8="bs"),F9,)))</f>
        <v/>
      </c>
      <c r="L8" s="182"/>
      <c r="M8" s="166"/>
      <c r="N8" s="166"/>
      <c r="O8" s="169"/>
      <c r="P8" s="171"/>
      <c r="Q8" s="172"/>
      <c r="R8" s="173"/>
      <c r="S8" s="174"/>
      <c r="U8" s="183" t="str">
        <f>Birók!P22</f>
        <v xml:space="preserve">T Lisztmajer </v>
      </c>
    </row>
    <row r="9" spans="1:21" s="38" customFormat="1" ht="9.6" customHeight="1" x14ac:dyDescent="0.25">
      <c r="A9" s="176">
        <v>2</v>
      </c>
      <c r="B9" s="395" t="str">
        <f>IF($E9="","",VLOOKUP($E9,'1Q ELO (4)'!$A$7:$M$32,12))</f>
        <v/>
      </c>
      <c r="C9" s="395" t="str">
        <f>IF($E9="","",VLOOKUP($E9,'1Q ELO (4)'!$A$7:$M$30,13))</f>
        <v/>
      </c>
      <c r="D9" s="451" t="str">
        <f>IF($E9="","",VLOOKUP($E9,'1Q ELO (4)'!$A$7:$M$30,5))</f>
        <v/>
      </c>
      <c r="E9" s="714"/>
      <c r="F9" s="184" t="str">
        <f>UPPER(IF($E9="","",VLOOKUP($E9,'1Q ELO (4)'!$A$7:$M$38,2)))</f>
        <v/>
      </c>
      <c r="G9" s="184" t="str">
        <f>IF($E9="","",VLOOKUP($E9,'1Q ELO (4)'!$A$7:$M$38,3))</f>
        <v/>
      </c>
      <c r="H9" s="184"/>
      <c r="I9" s="184" t="str">
        <f>IF($E9="","",VLOOKUP($E9,'1Q ELO (4)'!$A$7:$M$38,4))</f>
        <v/>
      </c>
      <c r="J9" s="185"/>
      <c r="K9" s="166"/>
      <c r="L9" s="410"/>
      <c r="M9" s="706"/>
      <c r="N9" s="706"/>
      <c r="O9" s="708"/>
      <c r="P9" s="709"/>
      <c r="Q9" s="419"/>
      <c r="R9" s="173"/>
      <c r="S9" s="174"/>
      <c r="U9" s="183" t="str">
        <f>Birók!P23</f>
        <v xml:space="preserve">P Lisztmajer </v>
      </c>
    </row>
    <row r="10" spans="1:21" s="38" customFormat="1" ht="9.6" customHeight="1" x14ac:dyDescent="0.25">
      <c r="A10" s="176"/>
      <c r="B10" s="465"/>
      <c r="C10" s="465"/>
      <c r="D10" s="461"/>
      <c r="E10" s="187"/>
      <c r="F10" s="178"/>
      <c r="G10" s="178"/>
      <c r="H10" s="179"/>
      <c r="I10" s="178"/>
      <c r="J10" s="188"/>
      <c r="K10" s="180"/>
      <c r="L10" s="704"/>
      <c r="M10" s="706"/>
      <c r="N10" s="705"/>
      <c r="O10" s="705"/>
      <c r="P10" s="705"/>
      <c r="Q10" s="419"/>
      <c r="R10" s="173"/>
      <c r="S10" s="174"/>
      <c r="U10" s="183" t="str">
        <f>Birók!P24</f>
        <v xml:space="preserve">N Németh </v>
      </c>
    </row>
    <row r="11" spans="1:21" s="38" customFormat="1" ht="9.6" customHeight="1" x14ac:dyDescent="0.25">
      <c r="A11" s="586">
        <v>3</v>
      </c>
      <c r="B11" s="395" t="str">
        <f>IF($E11="","",VLOOKUP($E11,'1Q ELO (4)'!$A$7:$M$32,12))</f>
        <v/>
      </c>
      <c r="C11" s="395" t="str">
        <f>IF($E11="","",VLOOKUP($E11,'1Q ELO (4)'!$A$7:$M$30,13))</f>
        <v/>
      </c>
      <c r="D11" s="451" t="str">
        <f>IF($E11="","",VLOOKUP($E11,'1Q ELO (4)'!$A$7:$M$30,5))</f>
        <v/>
      </c>
      <c r="E11" s="164"/>
      <c r="F11" s="695" t="str">
        <f>UPPER(IF($E11="","",VLOOKUP($E11,'1Q ELO (4)'!$A$7:$M$38,2)))</f>
        <v/>
      </c>
      <c r="G11" s="695" t="str">
        <f>IF($E11="","",VLOOKUP($E11,'1Q ELO (4)'!$A$7:$M$38,3))</f>
        <v/>
      </c>
      <c r="H11" s="695"/>
      <c r="I11" s="695" t="str">
        <f>IF($E11="","",VLOOKUP($E11,'1Q ELO (4)'!$A$7:$M$38,4))</f>
        <v/>
      </c>
      <c r="J11" s="167"/>
      <c r="K11" s="166"/>
      <c r="L11" s="706"/>
      <c r="M11" s="706"/>
      <c r="N11" s="705"/>
      <c r="O11" s="705"/>
      <c r="P11" s="705"/>
      <c r="Q11" s="419"/>
      <c r="R11" s="173"/>
      <c r="S11" s="174"/>
      <c r="U11" s="183" t="str">
        <f>Birók!P25</f>
        <v xml:space="preserve">D Gerzsei </v>
      </c>
    </row>
    <row r="12" spans="1:21" s="38" customFormat="1" ht="9.6" customHeight="1" x14ac:dyDescent="0.25">
      <c r="A12" s="176"/>
      <c r="B12" s="465"/>
      <c r="C12" s="465"/>
      <c r="D12" s="461"/>
      <c r="E12" s="187"/>
      <c r="F12" s="178"/>
      <c r="G12" s="178"/>
      <c r="H12" s="179"/>
      <c r="I12" s="180" t="s">
        <v>0</v>
      </c>
      <c r="J12" s="181"/>
      <c r="K12" s="182" t="str">
        <f>UPPER(IF(OR(J12="a",J12="as"),F11,IF(OR(J12="b",J12="bs"),F13,)))</f>
        <v/>
      </c>
      <c r="L12" s="182"/>
      <c r="M12" s="706"/>
      <c r="N12" s="705"/>
      <c r="O12" s="705"/>
      <c r="P12" s="705"/>
      <c r="Q12" s="419"/>
      <c r="R12" s="173"/>
      <c r="S12" s="174"/>
      <c r="U12" s="183" t="str">
        <f>Birók!P26</f>
        <v>G Rosta</v>
      </c>
    </row>
    <row r="13" spans="1:21" s="38" customFormat="1" ht="9.6" customHeight="1" x14ac:dyDescent="0.25">
      <c r="A13" s="176">
        <v>4</v>
      </c>
      <c r="B13" s="395" t="str">
        <f>IF($E13="","",VLOOKUP($E13,'1Q ELO (4)'!$A$7:$M$32,12))</f>
        <v/>
      </c>
      <c r="C13" s="395" t="str">
        <f>IF($E13="","",VLOOKUP($E13,'1Q ELO (4)'!$A$7:$M$30,13))</f>
        <v/>
      </c>
      <c r="D13" s="451" t="str">
        <f>IF($E13="","",VLOOKUP($E13,'1Q ELO (4)'!$A$7:$M$30,5))</f>
        <v/>
      </c>
      <c r="E13" s="164"/>
      <c r="F13" s="184" t="str">
        <f>UPPER(IF($E13="","",VLOOKUP($E13,'1Q ELO (4)'!$A$7:$M$38,2)))</f>
        <v/>
      </c>
      <c r="G13" s="184" t="str">
        <f>IF($E13="","",VLOOKUP($E13,'1Q ELO (4)'!$A$7:$M$38,3))</f>
        <v/>
      </c>
      <c r="H13" s="184"/>
      <c r="I13" s="184" t="str">
        <f>IF($E13="","",VLOOKUP($E13,'1Q ELO (4)'!$A$7:$M$38,4))</f>
        <v/>
      </c>
      <c r="J13" s="195"/>
      <c r="K13" s="166"/>
      <c r="L13" s="166"/>
      <c r="M13" s="706"/>
      <c r="N13" s="705"/>
      <c r="O13" s="705"/>
      <c r="P13" s="705"/>
      <c r="Q13" s="419"/>
      <c r="R13" s="173"/>
      <c r="S13" s="174"/>
      <c r="U13" s="183" t="str">
        <f>Birók!P27</f>
        <v>A Korpácsi</v>
      </c>
    </row>
    <row r="14" spans="1:21" s="38" customFormat="1" ht="9.6" customHeight="1" x14ac:dyDescent="0.25">
      <c r="A14" s="176"/>
      <c r="B14" s="465"/>
      <c r="C14" s="465"/>
      <c r="D14" s="461"/>
      <c r="E14" s="187"/>
      <c r="F14" s="166"/>
      <c r="G14" s="166"/>
      <c r="H14" s="70"/>
      <c r="I14" s="196"/>
      <c r="J14" s="188"/>
      <c r="K14" s="166"/>
      <c r="L14" s="166"/>
      <c r="M14" s="409"/>
      <c r="N14" s="704"/>
      <c r="O14" s="706"/>
      <c r="P14" s="705"/>
      <c r="Q14" s="419"/>
      <c r="R14" s="173"/>
      <c r="S14" s="174"/>
      <c r="U14" s="183" t="str">
        <f>Birók!P28</f>
        <v xml:space="preserve">L Gáspár </v>
      </c>
    </row>
    <row r="15" spans="1:21" s="38" customFormat="1" ht="9.6" customHeight="1" x14ac:dyDescent="0.25">
      <c r="A15" s="586">
        <v>5</v>
      </c>
      <c r="B15" s="395" t="str">
        <f>IF($E15="","",VLOOKUP($E15,'1Q ELO (4)'!$A$7:$M$32,12))</f>
        <v/>
      </c>
      <c r="C15" s="395" t="str">
        <f>IF($E15="","",VLOOKUP($E15,'1Q ELO (4)'!$A$7:$M$30,13))</f>
        <v/>
      </c>
      <c r="D15" s="451" t="str">
        <f>IF($E15="","",VLOOKUP($E15,'1Q ELO (4)'!$A$7:$M$30,5))</f>
        <v/>
      </c>
      <c r="E15" s="164"/>
      <c r="F15" s="695" t="str">
        <f>UPPER(IF($E15="","",VLOOKUP($E15,'1Q ELO (4)'!$A$7:$M$38,2)))</f>
        <v/>
      </c>
      <c r="G15" s="695" t="str">
        <f>IF($E15="","",VLOOKUP($E15,'1Q ELO (4)'!$A$7:$M$38,3))</f>
        <v/>
      </c>
      <c r="H15" s="695"/>
      <c r="I15" s="695" t="str">
        <f>IF($E15="","",VLOOKUP($E15,'1Q ELO (4)'!$A$7:$M$38,4))</f>
        <v/>
      </c>
      <c r="J15" s="733"/>
      <c r="K15" s="166"/>
      <c r="L15" s="166"/>
      <c r="M15" s="706"/>
      <c r="N15" s="705"/>
      <c r="O15" s="706"/>
      <c r="P15" s="705"/>
      <c r="Q15" s="419"/>
      <c r="R15" s="173"/>
      <c r="S15" s="174"/>
      <c r="U15" s="183" t="str">
        <f>Birók!P29</f>
        <v xml:space="preserve"> </v>
      </c>
    </row>
    <row r="16" spans="1:21" s="38" customFormat="1" ht="9.6" customHeight="1" thickBot="1" x14ac:dyDescent="0.3">
      <c r="A16" s="176"/>
      <c r="B16" s="465"/>
      <c r="C16" s="465"/>
      <c r="D16" s="461"/>
      <c r="E16" s="187"/>
      <c r="F16" s="178"/>
      <c r="G16" s="178"/>
      <c r="H16" s="179"/>
      <c r="I16" s="180" t="s">
        <v>0</v>
      </c>
      <c r="J16" s="181"/>
      <c r="K16" s="182" t="str">
        <f>UPPER(IF(OR(J16="a",J16="as"),F15,IF(OR(J16="b",J16="bs"),F17,)))</f>
        <v/>
      </c>
      <c r="L16" s="182"/>
      <c r="M16" s="706"/>
      <c r="N16" s="705"/>
      <c r="O16" s="705"/>
      <c r="P16" s="705"/>
      <c r="Q16" s="419"/>
      <c r="R16" s="173"/>
      <c r="S16" s="174"/>
      <c r="U16" s="198" t="str">
        <f>Birók!P30</f>
        <v>Egyik sem</v>
      </c>
    </row>
    <row r="17" spans="1:19" s="38" customFormat="1" ht="9.6" customHeight="1" x14ac:dyDescent="0.25">
      <c r="A17" s="176">
        <v>6</v>
      </c>
      <c r="B17" s="395" t="str">
        <f>IF($E17="","",VLOOKUP($E17,'1Q ELO (4)'!$A$7:$M$32,12))</f>
        <v/>
      </c>
      <c r="C17" s="395" t="str">
        <f>IF($E17="","",VLOOKUP($E17,'1Q ELO (4)'!$A$7:$M$30,13))</f>
        <v/>
      </c>
      <c r="D17" s="451" t="str">
        <f>IF($E17="","",VLOOKUP($E17,'1Q ELO (4)'!$A$7:$M$30,5))</f>
        <v/>
      </c>
      <c r="E17" s="164"/>
      <c r="F17" s="184" t="str">
        <f>UPPER(IF($E17="","",VLOOKUP($E17,'1Q ELO (4)'!$A$7:$M$38,2)))</f>
        <v/>
      </c>
      <c r="G17" s="184" t="str">
        <f>IF($E17="","",VLOOKUP($E17,'1Q ELO (4)'!$A$7:$M$38,3))</f>
        <v/>
      </c>
      <c r="H17" s="184"/>
      <c r="I17" s="184" t="str">
        <f>IF($E17="","",VLOOKUP($E17,'1Q ELO (4)'!$A$7:$M$38,4))</f>
        <v/>
      </c>
      <c r="J17" s="185"/>
      <c r="K17" s="166"/>
      <c r="L17" s="410"/>
      <c r="M17" s="706"/>
      <c r="N17" s="705"/>
      <c r="O17" s="705"/>
      <c r="P17" s="705"/>
      <c r="Q17" s="419"/>
      <c r="R17" s="173"/>
      <c r="S17" s="174"/>
    </row>
    <row r="18" spans="1:19" s="38" customFormat="1" ht="9.6" customHeight="1" x14ac:dyDescent="0.25">
      <c r="A18" s="176"/>
      <c r="B18" s="465"/>
      <c r="C18" s="465"/>
      <c r="D18" s="461"/>
      <c r="E18" s="187"/>
      <c r="F18" s="178"/>
      <c r="G18" s="178"/>
      <c r="H18" s="179"/>
      <c r="I18" s="166"/>
      <c r="J18" s="188"/>
      <c r="K18" s="180"/>
      <c r="L18" s="704"/>
      <c r="M18" s="706"/>
      <c r="N18" s="705"/>
      <c r="O18" s="705"/>
      <c r="P18" s="705"/>
      <c r="Q18" s="419"/>
      <c r="R18" s="173"/>
      <c r="S18" s="174"/>
    </row>
    <row r="19" spans="1:19" s="38" customFormat="1" ht="9.6" customHeight="1" x14ac:dyDescent="0.25">
      <c r="A19" s="586">
        <v>7</v>
      </c>
      <c r="B19" s="395" t="str">
        <f>IF($E19="","",VLOOKUP($E19,'1Q ELO (4)'!$A$7:$M$32,12))</f>
        <v/>
      </c>
      <c r="C19" s="395" t="str">
        <f>IF($E19="","",VLOOKUP($E19,'1Q ELO (4)'!$A$7:$M$30,13))</f>
        <v/>
      </c>
      <c r="D19" s="451" t="str">
        <f>IF($E19="","",VLOOKUP($E19,'1Q ELO (4)'!$A$7:$M$30,5))</f>
        <v/>
      </c>
      <c r="E19" s="164"/>
      <c r="F19" s="695" t="str">
        <f>UPPER(IF($E19="","",VLOOKUP($E19,'1Q ELO (4)'!$A$7:$M$38,2)))</f>
        <v/>
      </c>
      <c r="G19" s="695" t="str">
        <f>IF($E19="","",VLOOKUP($E19,'1Q ELO (4)'!$A$7:$M$38,3))</f>
        <v/>
      </c>
      <c r="H19" s="695"/>
      <c r="I19" s="695" t="str">
        <f>IF($E19="","",VLOOKUP($E19,'1Q ELO (4)'!$A$7:$M$38,4))</f>
        <v/>
      </c>
      <c r="J19" s="167"/>
      <c r="K19" s="166"/>
      <c r="L19" s="706"/>
      <c r="M19" s="706"/>
      <c r="N19" s="705"/>
      <c r="O19" s="705"/>
      <c r="P19" s="705"/>
      <c r="Q19" s="419"/>
      <c r="R19" s="173"/>
      <c r="S19" s="174"/>
    </row>
    <row r="20" spans="1:19" s="38" customFormat="1" ht="9.6" customHeight="1" x14ac:dyDescent="0.25">
      <c r="A20" s="176"/>
      <c r="B20" s="465"/>
      <c r="C20" s="465"/>
      <c r="D20" s="461"/>
      <c r="E20" s="177"/>
      <c r="F20" s="178"/>
      <c r="G20" s="178"/>
      <c r="H20" s="179"/>
      <c r="I20" s="180" t="s">
        <v>0</v>
      </c>
      <c r="J20" s="181"/>
      <c r="K20" s="182" t="str">
        <f>UPPER(IF(OR(J20="a",J20="as"),F19,IF(OR(J20="b",J20="bs"),F21,)))</f>
        <v/>
      </c>
      <c r="L20" s="182"/>
      <c r="M20" s="706"/>
      <c r="N20" s="705"/>
      <c r="O20" s="705"/>
      <c r="P20" s="705"/>
      <c r="Q20" s="419"/>
      <c r="R20" s="173"/>
      <c r="S20" s="174"/>
    </row>
    <row r="21" spans="1:19" s="38" customFormat="1" ht="9.6" customHeight="1" x14ac:dyDescent="0.25">
      <c r="A21" s="583">
        <v>8</v>
      </c>
      <c r="B21" s="395" t="str">
        <f>IF($E21="","",VLOOKUP($E21,'1Q ELO (4)'!$A$7:$M$32,12))</f>
        <v/>
      </c>
      <c r="C21" s="395" t="str">
        <f>IF($E21="","",VLOOKUP($E21,'1Q ELO (4)'!$A$7:$M$30,13))</f>
        <v/>
      </c>
      <c r="D21" s="451" t="str">
        <f>IF($E21="","",VLOOKUP($E21,'1Q ELO (4)'!$A$7:$M$30,5))</f>
        <v/>
      </c>
      <c r="E21" s="164"/>
      <c r="F21" s="492" t="str">
        <f>UPPER(IF($E21="","",VLOOKUP($E21,'1Q ELO (4)'!$A$7:$M$38,2)))</f>
        <v/>
      </c>
      <c r="G21" s="492" t="str">
        <f>IF($E21="","",VLOOKUP($E21,'1Q ELO (4)'!$A$7:$M$38,3))</f>
        <v/>
      </c>
      <c r="H21" s="492"/>
      <c r="I21" s="492" t="str">
        <f>IF($E21="","",VLOOKUP($E21,'1Q ELO (4)'!$A$7:$M$38,4))</f>
        <v/>
      </c>
      <c r="J21" s="195"/>
      <c r="K21" s="166"/>
      <c r="L21" s="166"/>
      <c r="M21" s="706"/>
      <c r="N21" s="705"/>
      <c r="O21" s="705"/>
      <c r="P21" s="705"/>
      <c r="Q21" s="419"/>
      <c r="R21" s="173"/>
      <c r="S21" s="174"/>
    </row>
    <row r="22" spans="1:19" s="38" customFormat="1" ht="9.6" customHeight="1" x14ac:dyDescent="0.25">
      <c r="A22" s="176"/>
      <c r="B22" s="465"/>
      <c r="C22" s="465"/>
      <c r="D22" s="461"/>
      <c r="E22" s="177"/>
      <c r="F22" s="196"/>
      <c r="G22" s="196"/>
      <c r="H22" s="200"/>
      <c r="I22" s="196"/>
      <c r="J22" s="188"/>
      <c r="K22" s="166"/>
      <c r="L22" s="166"/>
      <c r="M22" s="166"/>
      <c r="N22" s="191"/>
      <c r="O22" s="191"/>
      <c r="P22" s="191"/>
      <c r="Q22" s="172"/>
      <c r="R22" s="173"/>
      <c r="S22" s="174"/>
    </row>
    <row r="23" spans="1:19" s="38" customFormat="1" ht="9.6" customHeight="1" x14ac:dyDescent="0.25">
      <c r="A23" s="208"/>
      <c r="B23" s="208"/>
      <c r="C23" s="208"/>
      <c r="D23" s="208"/>
      <c r="E23" s="208"/>
      <c r="F23" s="209"/>
      <c r="G23" s="209"/>
      <c r="H23" s="209"/>
      <c r="I23" s="209"/>
      <c r="J23" s="210"/>
      <c r="K23" s="211"/>
      <c r="L23" s="212"/>
      <c r="M23" s="211"/>
      <c r="N23" s="212"/>
      <c r="O23" s="211"/>
      <c r="P23" s="212"/>
      <c r="Q23" s="211"/>
      <c r="R23" s="212"/>
      <c r="S23" s="174"/>
    </row>
    <row r="24" spans="1:19" s="38" customFormat="1" ht="9.6" customHeight="1" x14ac:dyDescent="0.25">
      <c r="A24" s="214" t="s">
        <v>105</v>
      </c>
      <c r="B24" s="215"/>
      <c r="C24" s="216"/>
      <c r="D24" s="215"/>
      <c r="E24" s="217" t="s">
        <v>6</v>
      </c>
      <c r="F24" s="218" t="s">
        <v>107</v>
      </c>
      <c r="G24" s="217"/>
      <c r="H24" s="219"/>
      <c r="I24" s="220"/>
      <c r="J24" s="217" t="s">
        <v>6</v>
      </c>
      <c r="K24" s="218" t="s">
        <v>108</v>
      </c>
      <c r="L24" s="221"/>
      <c r="M24" s="218" t="s">
        <v>109</v>
      </c>
      <c r="N24" s="222"/>
      <c r="O24" s="223" t="s">
        <v>110</v>
      </c>
      <c r="P24" s="223"/>
      <c r="Q24" s="224"/>
      <c r="R24" s="225"/>
      <c r="S24" s="174"/>
    </row>
    <row r="25" spans="1:19" s="38" customFormat="1" ht="9.6" customHeight="1" x14ac:dyDescent="0.25">
      <c r="A25" s="227" t="s">
        <v>106</v>
      </c>
      <c r="B25" s="226"/>
      <c r="C25" s="228"/>
      <c r="D25" s="447"/>
      <c r="E25" s="229">
        <v>1</v>
      </c>
      <c r="F25" s="92" t="str">
        <f>IF(E25&gt;$R$32,,UPPER(VLOOKUP(E25,'1Q ELO (4)'!$A$7:$O$134,2)))</f>
        <v/>
      </c>
      <c r="G25" s="230"/>
      <c r="H25" s="92"/>
      <c r="I25" s="91"/>
      <c r="J25" s="231" t="s">
        <v>7</v>
      </c>
      <c r="K25" s="226"/>
      <c r="L25" s="232"/>
      <c r="M25" s="226"/>
      <c r="N25" s="233"/>
      <c r="O25" s="234" t="s">
        <v>111</v>
      </c>
      <c r="P25" s="235"/>
      <c r="Q25" s="235"/>
      <c r="R25" s="236"/>
      <c r="S25" s="174"/>
    </row>
    <row r="26" spans="1:19" s="38" customFormat="1" ht="9.6" customHeight="1" x14ac:dyDescent="0.25">
      <c r="A26" s="241" t="s">
        <v>119</v>
      </c>
      <c r="B26" s="239"/>
      <c r="C26" s="242"/>
      <c r="D26" s="447"/>
      <c r="E26" s="229">
        <v>2</v>
      </c>
      <c r="F26" s="92" t="str">
        <f>IF(E26&gt;$R$32,,UPPER(VLOOKUP(E26,'1Q ELO (4)'!$A$7:$O$134,2)))</f>
        <v/>
      </c>
      <c r="G26" s="230"/>
      <c r="H26" s="92"/>
      <c r="I26" s="91"/>
      <c r="J26" s="231" t="s">
        <v>8</v>
      </c>
      <c r="K26" s="226"/>
      <c r="L26" s="232"/>
      <c r="M26" s="226"/>
      <c r="N26" s="233"/>
      <c r="O26" s="237"/>
      <c r="P26" s="238"/>
      <c r="Q26" s="239"/>
      <c r="R26" s="240"/>
      <c r="S26" s="174"/>
    </row>
    <row r="27" spans="1:19" s="38" customFormat="1" ht="9.6" customHeight="1" x14ac:dyDescent="0.25">
      <c r="A27" s="384"/>
      <c r="B27" s="385"/>
      <c r="C27" s="386"/>
      <c r="D27" s="448"/>
      <c r="E27" s="732">
        <v>3</v>
      </c>
      <c r="F27" s="92" t="str">
        <f>IF(E27&gt;$R$32,,UPPER(VLOOKUP(E27,'1Q ELO (4)'!$A$7:$O$134,2)))</f>
        <v/>
      </c>
      <c r="G27" s="230"/>
      <c r="H27" s="92"/>
      <c r="I27" s="91"/>
      <c r="J27" s="231" t="s">
        <v>9</v>
      </c>
      <c r="K27" s="226"/>
      <c r="L27" s="232"/>
      <c r="M27" s="226"/>
      <c r="N27" s="233"/>
      <c r="O27" s="234" t="s">
        <v>112</v>
      </c>
      <c r="P27" s="235"/>
      <c r="Q27" s="235"/>
      <c r="R27" s="236"/>
      <c r="S27" s="174"/>
    </row>
    <row r="28" spans="1:19" s="38" customFormat="1" ht="9.6" customHeight="1" x14ac:dyDescent="0.25">
      <c r="A28" s="243"/>
      <c r="B28" s="150"/>
      <c r="C28" s="244"/>
      <c r="D28" s="448"/>
      <c r="E28" s="732">
        <v>4</v>
      </c>
      <c r="F28" s="92" t="str">
        <f>IF(E28&gt;$R$32,,UPPER(VLOOKUP(E28,'1Q ELO (4)'!$A$7:$O$134,2)))</f>
        <v/>
      </c>
      <c r="G28" s="230"/>
      <c r="H28" s="92"/>
      <c r="I28" s="91"/>
      <c r="J28" s="231" t="s">
        <v>10</v>
      </c>
      <c r="K28" s="226"/>
      <c r="L28" s="232"/>
      <c r="M28" s="226"/>
      <c r="N28" s="233"/>
      <c r="O28" s="226"/>
      <c r="P28" s="232"/>
      <c r="Q28" s="226"/>
      <c r="R28" s="233"/>
      <c r="S28" s="174"/>
    </row>
    <row r="29" spans="1:19" s="38" customFormat="1" ht="9.6" customHeight="1" x14ac:dyDescent="0.25">
      <c r="A29" s="371"/>
      <c r="B29" s="387"/>
      <c r="C29" s="388"/>
      <c r="D29" s="387"/>
      <c r="E29" s="229"/>
      <c r="F29" s="92"/>
      <c r="G29" s="230"/>
      <c r="H29" s="92"/>
      <c r="I29" s="91"/>
      <c r="J29" s="231" t="s">
        <v>11</v>
      </c>
      <c r="K29" s="226"/>
      <c r="L29" s="232"/>
      <c r="M29" s="226"/>
      <c r="N29" s="233"/>
      <c r="O29" s="239"/>
      <c r="P29" s="238"/>
      <c r="Q29" s="239"/>
      <c r="R29" s="240"/>
      <c r="S29" s="174"/>
    </row>
    <row r="30" spans="1:19" s="38" customFormat="1" ht="9.6" customHeight="1" x14ac:dyDescent="0.25">
      <c r="A30" s="372"/>
      <c r="B30" s="24"/>
      <c r="C30" s="244"/>
      <c r="D30" s="448"/>
      <c r="E30" s="229"/>
      <c r="F30" s="92"/>
      <c r="G30" s="230"/>
      <c r="H30" s="92"/>
      <c r="I30" s="91"/>
      <c r="J30" s="231" t="s">
        <v>12</v>
      </c>
      <c r="K30" s="226"/>
      <c r="L30" s="232"/>
      <c r="M30" s="226"/>
      <c r="N30" s="233"/>
      <c r="O30" s="234" t="s">
        <v>92</v>
      </c>
      <c r="P30" s="235"/>
      <c r="Q30" s="235"/>
      <c r="R30" s="236"/>
      <c r="S30" s="174"/>
    </row>
    <row r="31" spans="1:19" s="38" customFormat="1" ht="9.6" customHeight="1" x14ac:dyDescent="0.25">
      <c r="A31" s="372"/>
      <c r="B31" s="24"/>
      <c r="C31" s="382"/>
      <c r="D31" s="449"/>
      <c r="E31" s="229"/>
      <c r="F31" s="92"/>
      <c r="G31" s="230"/>
      <c r="H31" s="92"/>
      <c r="I31" s="91"/>
      <c r="J31" s="231" t="s">
        <v>13</v>
      </c>
      <c r="K31" s="226"/>
      <c r="L31" s="232"/>
      <c r="M31" s="226"/>
      <c r="N31" s="233"/>
      <c r="O31" s="226"/>
      <c r="P31" s="232"/>
      <c r="Q31" s="226"/>
      <c r="R31" s="233"/>
      <c r="S31" s="174"/>
    </row>
    <row r="32" spans="1:19" s="38" customFormat="1" ht="9.6" customHeight="1" x14ac:dyDescent="0.25">
      <c r="A32" s="373"/>
      <c r="B32" s="370"/>
      <c r="C32" s="383"/>
      <c r="D32" s="450"/>
      <c r="E32" s="245"/>
      <c r="F32" s="246"/>
      <c r="G32" s="247"/>
      <c r="H32" s="246"/>
      <c r="I32" s="248"/>
      <c r="J32" s="249" t="s">
        <v>14</v>
      </c>
      <c r="K32" s="239"/>
      <c r="L32" s="238"/>
      <c r="M32" s="239"/>
      <c r="N32" s="240"/>
      <c r="O32" s="239" t="str">
        <f>R4</f>
        <v>Lakatosné Klopcsik Diana</v>
      </c>
      <c r="P32" s="238"/>
      <c r="Q32" s="239"/>
      <c r="R32" s="250">
        <f>MIN(8,'1Q ELO (4)'!O5)</f>
        <v>8</v>
      </c>
      <c r="S32" s="174"/>
    </row>
    <row r="33" spans="1:19" s="38" customFormat="1" ht="9.6" customHeight="1" x14ac:dyDescent="0.25">
      <c r="A33"/>
      <c r="B33"/>
      <c r="C33"/>
      <c r="D33"/>
      <c r="E33"/>
      <c r="F33"/>
      <c r="G33"/>
      <c r="H33"/>
      <c r="I33"/>
      <c r="J33" s="134"/>
      <c r="K33"/>
      <c r="L33" s="134"/>
      <c r="M33"/>
      <c r="N33" s="135"/>
      <c r="O33"/>
      <c r="P33" s="134"/>
      <c r="Q33"/>
      <c r="R33" s="135"/>
      <c r="S33" s="174"/>
    </row>
    <row r="34" spans="1:19" s="38" customFormat="1" ht="9.6" customHeight="1" x14ac:dyDescent="0.25">
      <c r="A34"/>
      <c r="B34"/>
      <c r="C34"/>
      <c r="D34"/>
      <c r="E34"/>
      <c r="F34"/>
      <c r="G34"/>
      <c r="H34"/>
      <c r="I34"/>
      <c r="J34" s="134"/>
      <c r="K34"/>
      <c r="L34" s="134"/>
      <c r="M34"/>
      <c r="N34" s="135"/>
      <c r="O34"/>
      <c r="P34" s="134"/>
      <c r="Q34"/>
      <c r="R34" s="135"/>
      <c r="S34" s="174"/>
    </row>
    <row r="35" spans="1:19" s="38" customFormat="1" ht="9.6" customHeight="1" x14ac:dyDescent="0.25">
      <c r="A35"/>
      <c r="B35"/>
      <c r="C35"/>
      <c r="D35"/>
      <c r="E35"/>
      <c r="F35"/>
      <c r="G35"/>
      <c r="H35"/>
      <c r="I35"/>
      <c r="J35" s="134"/>
      <c r="K35"/>
      <c r="L35" s="134"/>
      <c r="M35"/>
      <c r="N35" s="135"/>
      <c r="O35"/>
      <c r="P35" s="134"/>
      <c r="Q35"/>
      <c r="R35" s="135"/>
      <c r="S35" s="174"/>
    </row>
    <row r="36" spans="1:19" s="38" customFormat="1" ht="9.6" customHeight="1" x14ac:dyDescent="0.25">
      <c r="A36"/>
      <c r="B36"/>
      <c r="C36"/>
      <c r="D36"/>
      <c r="E36"/>
      <c r="F36"/>
      <c r="G36"/>
      <c r="H36"/>
      <c r="I36"/>
      <c r="J36" s="134"/>
      <c r="K36"/>
      <c r="L36" s="134"/>
      <c r="M36"/>
      <c r="N36" s="135"/>
      <c r="O36"/>
      <c r="P36" s="134"/>
      <c r="Q36"/>
      <c r="R36" s="135"/>
      <c r="S36" s="174"/>
    </row>
    <row r="37" spans="1:19" s="38" customFormat="1" ht="9.6" customHeight="1" x14ac:dyDescent="0.25">
      <c r="A37"/>
      <c r="B37"/>
      <c r="C37"/>
      <c r="D37"/>
      <c r="E37"/>
      <c r="F37"/>
      <c r="G37"/>
      <c r="H37"/>
      <c r="I37"/>
      <c r="J37" s="134"/>
      <c r="K37"/>
      <c r="L37" s="134"/>
      <c r="M37"/>
      <c r="N37" s="135"/>
      <c r="O37"/>
      <c r="P37" s="134"/>
      <c r="Q37"/>
      <c r="R37" s="135"/>
      <c r="S37" s="174"/>
    </row>
    <row r="38" spans="1:19" s="38" customFormat="1" ht="9.6" customHeight="1" x14ac:dyDescent="0.25">
      <c r="A38"/>
      <c r="B38"/>
      <c r="C38"/>
      <c r="D38"/>
      <c r="E38"/>
      <c r="F38"/>
      <c r="G38"/>
      <c r="H38"/>
      <c r="I38"/>
      <c r="J38" s="134"/>
      <c r="K38"/>
      <c r="L38" s="134"/>
      <c r="M38"/>
      <c r="N38" s="135"/>
      <c r="O38"/>
      <c r="P38" s="134"/>
      <c r="Q38"/>
      <c r="R38" s="135"/>
      <c r="S38" s="174"/>
    </row>
    <row r="39" spans="1:19" s="38" customFormat="1" ht="9.6" customHeight="1" x14ac:dyDescent="0.25">
      <c r="A39"/>
      <c r="B39"/>
      <c r="C39"/>
      <c r="D39"/>
      <c r="E39"/>
      <c r="F39"/>
      <c r="G39"/>
      <c r="H39"/>
      <c r="I39"/>
      <c r="J39" s="134"/>
      <c r="K39"/>
      <c r="L39" s="134"/>
      <c r="M39"/>
      <c r="N39" s="135"/>
      <c r="O39"/>
      <c r="P39" s="134"/>
      <c r="Q39"/>
      <c r="R39" s="135"/>
      <c r="S39" s="174"/>
    </row>
    <row r="40" spans="1:19" s="38" customFormat="1" ht="9.6" customHeight="1" x14ac:dyDescent="0.25">
      <c r="A40"/>
      <c r="B40"/>
      <c r="C40"/>
      <c r="D40"/>
      <c r="E40"/>
      <c r="F40"/>
      <c r="G40"/>
      <c r="H40"/>
      <c r="I40"/>
      <c r="J40" s="134"/>
      <c r="K40"/>
      <c r="L40" s="134"/>
      <c r="M40"/>
      <c r="N40" s="135"/>
      <c r="O40"/>
      <c r="P40" s="134"/>
      <c r="Q40"/>
      <c r="R40" s="135"/>
      <c r="S40" s="174"/>
    </row>
    <row r="41" spans="1:19" s="38" customFormat="1" ht="9.6" customHeight="1" x14ac:dyDescent="0.25">
      <c r="A41"/>
      <c r="B41"/>
      <c r="C41"/>
      <c r="D41"/>
      <c r="E41"/>
      <c r="F41"/>
      <c r="G41"/>
      <c r="H41"/>
      <c r="I41"/>
      <c r="J41" s="134"/>
      <c r="K41"/>
      <c r="L41" s="134"/>
      <c r="M41"/>
      <c r="N41" s="135"/>
      <c r="O41"/>
      <c r="P41" s="134"/>
      <c r="Q41"/>
      <c r="R41" s="135"/>
      <c r="S41" s="174"/>
    </row>
    <row r="42" spans="1:19" s="38" customFormat="1" ht="9.6" customHeight="1" x14ac:dyDescent="0.25">
      <c r="A42"/>
      <c r="B42"/>
      <c r="C42"/>
      <c r="D42"/>
      <c r="E42"/>
      <c r="F42"/>
      <c r="G42"/>
      <c r="H42"/>
      <c r="I42"/>
      <c r="J42" s="134"/>
      <c r="K42"/>
      <c r="L42" s="134"/>
      <c r="M42"/>
      <c r="N42" s="135"/>
      <c r="O42"/>
      <c r="P42" s="134"/>
      <c r="Q42"/>
      <c r="R42" s="135"/>
      <c r="S42" s="174"/>
    </row>
    <row r="43" spans="1:19" s="38" customFormat="1" ht="9.6" customHeight="1" x14ac:dyDescent="0.25">
      <c r="A43"/>
      <c r="B43"/>
      <c r="C43"/>
      <c r="D43"/>
      <c r="E43"/>
      <c r="F43"/>
      <c r="G43"/>
      <c r="H43"/>
      <c r="I43"/>
      <c r="J43" s="134"/>
      <c r="K43"/>
      <c r="L43" s="134"/>
      <c r="M43"/>
      <c r="N43" s="135"/>
      <c r="O43"/>
      <c r="P43" s="134"/>
      <c r="Q43"/>
      <c r="R43" s="135"/>
      <c r="S43" s="174"/>
    </row>
    <row r="44" spans="1:19" s="38" customFormat="1" ht="9.6" customHeight="1" x14ac:dyDescent="0.25">
      <c r="A44"/>
      <c r="B44"/>
      <c r="C44"/>
      <c r="D44"/>
      <c r="E44"/>
      <c r="F44"/>
      <c r="G44"/>
      <c r="H44"/>
      <c r="I44"/>
      <c r="J44" s="134"/>
      <c r="K44"/>
      <c r="L44" s="134"/>
      <c r="M44"/>
      <c r="N44" s="135"/>
      <c r="O44"/>
      <c r="P44" s="134"/>
      <c r="Q44"/>
      <c r="R44" s="135"/>
      <c r="S44" s="174"/>
    </row>
    <row r="45" spans="1:19" s="38" customFormat="1" ht="9.6" customHeight="1" x14ac:dyDescent="0.25">
      <c r="A45"/>
      <c r="B45"/>
      <c r="C45"/>
      <c r="D45"/>
      <c r="E45"/>
      <c r="F45"/>
      <c r="G45"/>
      <c r="H45"/>
      <c r="I45"/>
      <c r="J45" s="134"/>
      <c r="K45"/>
      <c r="L45" s="134"/>
      <c r="M45"/>
      <c r="N45" s="135"/>
      <c r="O45"/>
      <c r="P45" s="134"/>
      <c r="Q45"/>
      <c r="R45" s="135"/>
      <c r="S45" s="174"/>
    </row>
    <row r="46" spans="1:19" s="38" customFormat="1" ht="9.6" customHeight="1" x14ac:dyDescent="0.25">
      <c r="A46"/>
      <c r="B46"/>
      <c r="C46"/>
      <c r="D46"/>
      <c r="E46"/>
      <c r="F46"/>
      <c r="G46"/>
      <c r="H46"/>
      <c r="I46"/>
      <c r="J46" s="134"/>
      <c r="K46"/>
      <c r="L46" s="134"/>
      <c r="M46"/>
      <c r="N46" s="135"/>
      <c r="O46"/>
      <c r="P46" s="134"/>
      <c r="Q46"/>
      <c r="R46" s="135"/>
      <c r="S46" s="174"/>
    </row>
    <row r="47" spans="1:19" s="38" customFormat="1" ht="9.6" customHeight="1" x14ac:dyDescent="0.25">
      <c r="A47"/>
      <c r="B47"/>
      <c r="C47"/>
      <c r="D47"/>
      <c r="E47"/>
      <c r="F47"/>
      <c r="G47"/>
      <c r="H47"/>
      <c r="I47"/>
      <c r="J47" s="134"/>
      <c r="K47"/>
      <c r="L47" s="134"/>
      <c r="M47"/>
      <c r="N47" s="135"/>
      <c r="O47"/>
      <c r="P47" s="134"/>
      <c r="Q47"/>
      <c r="R47" s="135"/>
      <c r="S47" s="174"/>
    </row>
    <row r="48" spans="1:19" s="38" customFormat="1" ht="9.6" customHeight="1" x14ac:dyDescent="0.25">
      <c r="A48"/>
      <c r="B48"/>
      <c r="C48"/>
      <c r="D48"/>
      <c r="E48"/>
      <c r="F48"/>
      <c r="G48"/>
      <c r="H48"/>
      <c r="I48"/>
      <c r="J48" s="134"/>
      <c r="K48"/>
      <c r="L48" s="134"/>
      <c r="M48"/>
      <c r="N48" s="135"/>
      <c r="O48"/>
      <c r="P48" s="134"/>
      <c r="Q48"/>
      <c r="R48" s="135"/>
      <c r="S48" s="174"/>
    </row>
    <row r="49" spans="1:19" s="38" customFormat="1" ht="9.6" customHeight="1" x14ac:dyDescent="0.25">
      <c r="A49"/>
      <c r="B49"/>
      <c r="C49"/>
      <c r="D49"/>
      <c r="E49"/>
      <c r="F49"/>
      <c r="G49"/>
      <c r="H49"/>
      <c r="I49"/>
      <c r="J49" s="134"/>
      <c r="K49"/>
      <c r="L49" s="134"/>
      <c r="M49"/>
      <c r="N49" s="135"/>
      <c r="O49"/>
      <c r="P49" s="134"/>
      <c r="Q49"/>
      <c r="R49" s="135"/>
      <c r="S49" s="174"/>
    </row>
    <row r="50" spans="1:19" s="38" customFormat="1" ht="9.6" customHeight="1" x14ac:dyDescent="0.25">
      <c r="A50"/>
      <c r="B50"/>
      <c r="C50"/>
      <c r="D50"/>
      <c r="E50"/>
      <c r="F50"/>
      <c r="G50"/>
      <c r="H50"/>
      <c r="I50"/>
      <c r="J50" s="134"/>
      <c r="K50"/>
      <c r="L50" s="134"/>
      <c r="M50"/>
      <c r="N50" s="135"/>
      <c r="O50"/>
      <c r="P50" s="134"/>
      <c r="Q50"/>
      <c r="R50" s="135"/>
      <c r="S50" s="174"/>
    </row>
    <row r="51" spans="1:19" s="38" customFormat="1" ht="9.6" customHeight="1" x14ac:dyDescent="0.25">
      <c r="A51"/>
      <c r="B51"/>
      <c r="C51"/>
      <c r="D51"/>
      <c r="E51"/>
      <c r="F51"/>
      <c r="G51"/>
      <c r="H51"/>
      <c r="I51"/>
      <c r="J51" s="134"/>
      <c r="K51"/>
      <c r="L51" s="134"/>
      <c r="M51"/>
      <c r="N51" s="135"/>
      <c r="O51"/>
      <c r="P51" s="134"/>
      <c r="Q51"/>
      <c r="R51" s="135"/>
      <c r="S51" s="174"/>
    </row>
    <row r="52" spans="1:19" s="38" customFormat="1" ht="9.6" customHeight="1" x14ac:dyDescent="0.25">
      <c r="A52"/>
      <c r="B52"/>
      <c r="C52"/>
      <c r="D52"/>
      <c r="E52"/>
      <c r="F52"/>
      <c r="G52"/>
      <c r="H52"/>
      <c r="I52"/>
      <c r="J52" s="134"/>
      <c r="K52"/>
      <c r="L52" s="134"/>
      <c r="M52"/>
      <c r="N52" s="135"/>
      <c r="O52"/>
      <c r="P52" s="134"/>
      <c r="Q52"/>
      <c r="R52" s="135"/>
      <c r="S52" s="174"/>
    </row>
    <row r="53" spans="1:19" s="38" customFormat="1" ht="9.6" customHeight="1" x14ac:dyDescent="0.25">
      <c r="A53"/>
      <c r="B53"/>
      <c r="C53"/>
      <c r="D53"/>
      <c r="E53"/>
      <c r="F53"/>
      <c r="G53"/>
      <c r="H53"/>
      <c r="I53"/>
      <c r="J53" s="134"/>
      <c r="K53"/>
      <c r="L53" s="134"/>
      <c r="M53"/>
      <c r="N53" s="135"/>
      <c r="O53"/>
      <c r="P53" s="134"/>
      <c r="Q53"/>
      <c r="R53" s="135"/>
      <c r="S53" s="174"/>
    </row>
    <row r="54" spans="1:19" s="38" customFormat="1" ht="9.6" customHeight="1" x14ac:dyDescent="0.25">
      <c r="A54"/>
      <c r="B54"/>
      <c r="C54"/>
      <c r="D54"/>
      <c r="E54"/>
      <c r="F54"/>
      <c r="G54"/>
      <c r="H54"/>
      <c r="I54"/>
      <c r="J54" s="134"/>
      <c r="K54"/>
      <c r="L54" s="134"/>
      <c r="M54"/>
      <c r="N54" s="135"/>
      <c r="O54"/>
      <c r="P54" s="134"/>
      <c r="Q54"/>
      <c r="R54" s="135"/>
      <c r="S54" s="174"/>
    </row>
    <row r="55" spans="1:19" s="38" customFormat="1" ht="9.6" customHeight="1" x14ac:dyDescent="0.25">
      <c r="A55"/>
      <c r="B55"/>
      <c r="C55"/>
      <c r="D55"/>
      <c r="E55"/>
      <c r="F55"/>
      <c r="G55"/>
      <c r="H55"/>
      <c r="I55"/>
      <c r="J55" s="134"/>
      <c r="K55"/>
      <c r="L55" s="134"/>
      <c r="M55"/>
      <c r="N55" s="135"/>
      <c r="O55"/>
      <c r="P55" s="134"/>
      <c r="Q55"/>
      <c r="R55" s="135"/>
      <c r="S55" s="174"/>
    </row>
    <row r="56" spans="1:19" s="38" customFormat="1" ht="9.6" customHeight="1" x14ac:dyDescent="0.25">
      <c r="A56"/>
      <c r="B56"/>
      <c r="C56"/>
      <c r="D56"/>
      <c r="E56"/>
      <c r="F56"/>
      <c r="G56"/>
      <c r="H56"/>
      <c r="I56"/>
      <c r="J56" s="134"/>
      <c r="K56"/>
      <c r="L56" s="134"/>
      <c r="M56"/>
      <c r="N56" s="135"/>
      <c r="O56"/>
      <c r="P56" s="134"/>
      <c r="Q56"/>
      <c r="R56" s="135"/>
      <c r="S56" s="174"/>
    </row>
    <row r="57" spans="1:19" s="38" customFormat="1" ht="9.6" customHeight="1" x14ac:dyDescent="0.25">
      <c r="A57"/>
      <c r="B57"/>
      <c r="C57"/>
      <c r="D57"/>
      <c r="E57"/>
      <c r="F57"/>
      <c r="G57"/>
      <c r="H57"/>
      <c r="I57"/>
      <c r="J57" s="134"/>
      <c r="K57"/>
      <c r="L57" s="134"/>
      <c r="M57"/>
      <c r="N57" s="135"/>
      <c r="O57"/>
      <c r="P57" s="134"/>
      <c r="Q57"/>
      <c r="R57" s="135"/>
      <c r="S57" s="174"/>
    </row>
    <row r="58" spans="1:19" s="38" customFormat="1" ht="9.6" customHeight="1" x14ac:dyDescent="0.25">
      <c r="A58"/>
      <c r="B58"/>
      <c r="C58"/>
      <c r="D58"/>
      <c r="E58"/>
      <c r="F58"/>
      <c r="G58"/>
      <c r="H58"/>
      <c r="I58"/>
      <c r="J58" s="134"/>
      <c r="K58"/>
      <c r="L58" s="134"/>
      <c r="M58"/>
      <c r="N58" s="135"/>
      <c r="O58"/>
      <c r="P58" s="134"/>
      <c r="Q58"/>
      <c r="R58" s="135"/>
      <c r="S58" s="174"/>
    </row>
    <row r="59" spans="1:19" s="38" customFormat="1" ht="9.6" customHeight="1" x14ac:dyDescent="0.25">
      <c r="A59"/>
      <c r="B59"/>
      <c r="C59"/>
      <c r="D59"/>
      <c r="E59"/>
      <c r="F59"/>
      <c r="G59"/>
      <c r="H59"/>
      <c r="I59"/>
      <c r="J59" s="134"/>
      <c r="K59"/>
      <c r="L59" s="134"/>
      <c r="M59"/>
      <c r="N59" s="135"/>
      <c r="O59"/>
      <c r="P59" s="134"/>
      <c r="Q59"/>
      <c r="R59" s="135"/>
      <c r="S59" s="207"/>
    </row>
    <row r="60" spans="1:19" s="38" customFormat="1" ht="9.6" customHeight="1" x14ac:dyDescent="0.25">
      <c r="A60"/>
      <c r="B60"/>
      <c r="C60"/>
      <c r="D60"/>
      <c r="E60"/>
      <c r="F60"/>
      <c r="G60"/>
      <c r="H60"/>
      <c r="I60"/>
      <c r="J60" s="134"/>
      <c r="K60"/>
      <c r="L60" s="134"/>
      <c r="M60"/>
      <c r="N60" s="135"/>
      <c r="O60"/>
      <c r="P60" s="134"/>
      <c r="Q60"/>
      <c r="R60" s="135"/>
      <c r="S60" s="174"/>
    </row>
    <row r="61" spans="1:19" s="38" customFormat="1" ht="9.6" customHeight="1" x14ac:dyDescent="0.25">
      <c r="A61"/>
      <c r="B61"/>
      <c r="C61"/>
      <c r="D61"/>
      <c r="E61"/>
      <c r="F61"/>
      <c r="G61"/>
      <c r="H61"/>
      <c r="I61"/>
      <c r="J61" s="134"/>
      <c r="K61"/>
      <c r="L61" s="134"/>
      <c r="M61"/>
      <c r="N61" s="135"/>
      <c r="O61"/>
      <c r="P61" s="134"/>
      <c r="Q61"/>
      <c r="R61" s="135"/>
      <c r="S61" s="174"/>
    </row>
    <row r="62" spans="1:19" s="38" customFormat="1" ht="9.6" customHeight="1" x14ac:dyDescent="0.25">
      <c r="A62"/>
      <c r="B62"/>
      <c r="C62"/>
      <c r="D62"/>
      <c r="E62"/>
      <c r="F62"/>
      <c r="G62"/>
      <c r="H62"/>
      <c r="I62"/>
      <c r="J62" s="134"/>
      <c r="K62"/>
      <c r="L62" s="134"/>
      <c r="M62"/>
      <c r="N62" s="135"/>
      <c r="O62"/>
      <c r="P62" s="134"/>
      <c r="Q62"/>
      <c r="R62" s="135"/>
      <c r="S62" s="174"/>
    </row>
    <row r="63" spans="1:19" s="38" customFormat="1" ht="9.6" customHeight="1" x14ac:dyDescent="0.25">
      <c r="A63"/>
      <c r="B63"/>
      <c r="C63"/>
      <c r="D63"/>
      <c r="E63"/>
      <c r="F63"/>
      <c r="G63"/>
      <c r="H63"/>
      <c r="I63"/>
      <c r="J63" s="134"/>
      <c r="K63"/>
      <c r="L63" s="134"/>
      <c r="M63"/>
      <c r="N63" s="135"/>
      <c r="O63"/>
      <c r="P63" s="134"/>
      <c r="Q63"/>
      <c r="R63" s="135"/>
      <c r="S63" s="174"/>
    </row>
    <row r="64" spans="1:19" s="38" customFormat="1" ht="9.6" customHeight="1" x14ac:dyDescent="0.25">
      <c r="A64"/>
      <c r="B64"/>
      <c r="C64"/>
      <c r="D64"/>
      <c r="E64"/>
      <c r="F64"/>
      <c r="G64"/>
      <c r="H64"/>
      <c r="I64"/>
      <c r="J64" s="134"/>
      <c r="K64"/>
      <c r="L64" s="134"/>
      <c r="M64"/>
      <c r="N64" s="135"/>
      <c r="O64"/>
      <c r="P64" s="134"/>
      <c r="Q64"/>
      <c r="R64" s="135"/>
      <c r="S64" s="174"/>
    </row>
    <row r="65" spans="1:19" s="38" customFormat="1" ht="9.6" customHeight="1" x14ac:dyDescent="0.25">
      <c r="A65"/>
      <c r="B65"/>
      <c r="C65"/>
      <c r="D65"/>
      <c r="E65"/>
      <c r="F65"/>
      <c r="G65"/>
      <c r="H65"/>
      <c r="I65"/>
      <c r="J65" s="134"/>
      <c r="K65"/>
      <c r="L65" s="134"/>
      <c r="M65"/>
      <c r="N65" s="135"/>
      <c r="O65"/>
      <c r="P65" s="134"/>
      <c r="Q65"/>
      <c r="R65" s="135"/>
      <c r="S65" s="174"/>
    </row>
    <row r="66" spans="1:19" s="38" customFormat="1" ht="9.6" customHeight="1" x14ac:dyDescent="0.25">
      <c r="A66"/>
      <c r="B66"/>
      <c r="C66"/>
      <c r="D66"/>
      <c r="E66"/>
      <c r="F66"/>
      <c r="G66"/>
      <c r="H66"/>
      <c r="I66"/>
      <c r="J66" s="134"/>
      <c r="K66"/>
      <c r="L66" s="134"/>
      <c r="M66"/>
      <c r="N66" s="135"/>
      <c r="O66"/>
      <c r="P66" s="134"/>
      <c r="Q66"/>
      <c r="R66" s="135"/>
      <c r="S66" s="174"/>
    </row>
    <row r="67" spans="1:19" s="38" customFormat="1" ht="9.6" customHeight="1" x14ac:dyDescent="0.25">
      <c r="A67"/>
      <c r="B67"/>
      <c r="C67"/>
      <c r="D67"/>
      <c r="E67"/>
      <c r="F67"/>
      <c r="G67"/>
      <c r="H67"/>
      <c r="I67"/>
      <c r="J67" s="134"/>
      <c r="K67"/>
      <c r="L67" s="134"/>
      <c r="M67"/>
      <c r="N67" s="135"/>
      <c r="O67"/>
      <c r="P67" s="134"/>
      <c r="Q67"/>
      <c r="R67" s="135"/>
      <c r="S67" s="174"/>
    </row>
    <row r="68" spans="1:19" s="38" customFormat="1" ht="9.6" customHeight="1" x14ac:dyDescent="0.25">
      <c r="A68"/>
      <c r="B68"/>
      <c r="C68"/>
      <c r="D68"/>
      <c r="E68"/>
      <c r="F68"/>
      <c r="G68"/>
      <c r="H68"/>
      <c r="I68"/>
      <c r="J68" s="134"/>
      <c r="K68"/>
      <c r="L68" s="134"/>
      <c r="M68"/>
      <c r="N68" s="135"/>
      <c r="O68"/>
      <c r="P68" s="134"/>
      <c r="Q68"/>
      <c r="R68" s="135"/>
      <c r="S68" s="174"/>
    </row>
    <row r="69" spans="1:19" s="38" customFormat="1" ht="9.6" customHeight="1" x14ac:dyDescent="0.25">
      <c r="A69"/>
      <c r="B69"/>
      <c r="C69"/>
      <c r="D69"/>
      <c r="E69"/>
      <c r="F69"/>
      <c r="G69"/>
      <c r="H69"/>
      <c r="I69"/>
      <c r="J69" s="134"/>
      <c r="K69"/>
      <c r="L69" s="134"/>
      <c r="M69"/>
      <c r="N69" s="135"/>
      <c r="O69"/>
      <c r="P69" s="134"/>
      <c r="Q69"/>
      <c r="R69" s="135"/>
      <c r="S69" s="174"/>
    </row>
    <row r="70" spans="1:19" s="2" customFormat="1" ht="6.75" customHeight="1" x14ac:dyDescent="0.25">
      <c r="A70"/>
      <c r="B70"/>
      <c r="C70"/>
      <c r="D70"/>
      <c r="E70"/>
      <c r="F70"/>
      <c r="G70"/>
      <c r="H70"/>
      <c r="I70"/>
      <c r="J70" s="134"/>
      <c r="K70"/>
      <c r="L70" s="134"/>
      <c r="M70"/>
      <c r="N70" s="135"/>
      <c r="O70"/>
      <c r="P70" s="134"/>
      <c r="Q70"/>
      <c r="R70" s="135"/>
      <c r="S70" s="213"/>
    </row>
    <row r="71" spans="1:19" s="18" customFormat="1" ht="10.5" customHeight="1" x14ac:dyDescent="0.25">
      <c r="A71"/>
      <c r="B71"/>
      <c r="C71"/>
      <c r="D71"/>
      <c r="E71"/>
      <c r="F71"/>
      <c r="G71"/>
      <c r="H71"/>
      <c r="I71"/>
      <c r="J71" s="134"/>
      <c r="K71"/>
      <c r="L71" s="134"/>
      <c r="M71"/>
      <c r="N71" s="135"/>
      <c r="O71"/>
      <c r="P71" s="134"/>
      <c r="Q71"/>
      <c r="R71" s="135"/>
    </row>
    <row r="72" spans="1:19" s="18" customFormat="1" ht="9" customHeight="1" x14ac:dyDescent="0.25">
      <c r="A72"/>
      <c r="B72"/>
      <c r="C72"/>
      <c r="D72"/>
      <c r="E72"/>
      <c r="F72"/>
      <c r="G72"/>
      <c r="H72"/>
      <c r="I72"/>
      <c r="J72" s="134"/>
      <c r="K72"/>
      <c r="L72" s="134"/>
      <c r="M72"/>
      <c r="N72" s="135"/>
      <c r="O72"/>
      <c r="P72" s="134"/>
      <c r="Q72"/>
      <c r="R72" s="135"/>
    </row>
    <row r="73" spans="1:19" s="18" customFormat="1" ht="9" customHeight="1" x14ac:dyDescent="0.25">
      <c r="A73"/>
      <c r="B73"/>
      <c r="C73"/>
      <c r="D73"/>
      <c r="E73"/>
      <c r="F73"/>
      <c r="G73"/>
      <c r="H73"/>
      <c r="I73"/>
      <c r="J73" s="134"/>
      <c r="K73"/>
      <c r="L73" s="134"/>
      <c r="M73"/>
      <c r="N73" s="135"/>
      <c r="O73"/>
      <c r="P73" s="134"/>
      <c r="Q73"/>
      <c r="R73" s="135"/>
    </row>
    <row r="74" spans="1:19" s="18" customFormat="1" ht="9" customHeight="1" x14ac:dyDescent="0.25">
      <c r="A74"/>
      <c r="B74"/>
      <c r="C74"/>
      <c r="D74"/>
      <c r="E74"/>
      <c r="F74"/>
      <c r="G74"/>
      <c r="H74"/>
      <c r="I74"/>
      <c r="J74" s="134"/>
      <c r="K74"/>
      <c r="L74" s="134"/>
      <c r="M74"/>
      <c r="N74" s="135"/>
      <c r="O74"/>
      <c r="P74" s="134"/>
      <c r="Q74"/>
      <c r="R74" s="135"/>
    </row>
    <row r="75" spans="1:19" s="18" customFormat="1" ht="9" customHeight="1" x14ac:dyDescent="0.25">
      <c r="A75"/>
      <c r="B75"/>
      <c r="C75"/>
      <c r="D75"/>
      <c r="E75"/>
      <c r="F75"/>
      <c r="G75"/>
      <c r="H75"/>
      <c r="I75"/>
      <c r="J75" s="134"/>
      <c r="K75"/>
      <c r="L75" s="134"/>
      <c r="M75"/>
      <c r="N75" s="135"/>
      <c r="O75"/>
      <c r="P75" s="134"/>
      <c r="Q75"/>
      <c r="R75" s="135"/>
    </row>
    <row r="76" spans="1:19" s="18" customFormat="1" ht="9" customHeight="1" x14ac:dyDescent="0.25">
      <c r="A76"/>
      <c r="B76"/>
      <c r="C76"/>
      <c r="D76"/>
      <c r="E76"/>
      <c r="F76"/>
      <c r="G76"/>
      <c r="H76"/>
      <c r="I76"/>
      <c r="J76" s="134"/>
      <c r="K76"/>
      <c r="L76" s="134"/>
      <c r="M76"/>
      <c r="N76" s="135"/>
      <c r="O76"/>
      <c r="P76" s="134"/>
      <c r="Q76"/>
      <c r="R76" s="135"/>
    </row>
    <row r="77" spans="1:19" s="18" customFormat="1" ht="9" customHeight="1" x14ac:dyDescent="0.25">
      <c r="A77"/>
      <c r="B77"/>
      <c r="C77"/>
      <c r="D77"/>
      <c r="E77"/>
      <c r="F77"/>
      <c r="G77"/>
      <c r="H77"/>
      <c r="I77"/>
      <c r="J77" s="134"/>
      <c r="K77"/>
      <c r="L77" s="134"/>
      <c r="M77"/>
      <c r="N77" s="135"/>
      <c r="O77"/>
      <c r="P77" s="134"/>
      <c r="Q77"/>
      <c r="R77" s="135"/>
    </row>
    <row r="78" spans="1:19" s="18" customFormat="1" ht="9" customHeight="1" x14ac:dyDescent="0.25">
      <c r="A78"/>
      <c r="B78"/>
      <c r="C78"/>
      <c r="D78"/>
      <c r="E78"/>
      <c r="F78"/>
      <c r="G78"/>
      <c r="H78"/>
      <c r="I78"/>
      <c r="J78" s="134"/>
      <c r="K78"/>
      <c r="L78" s="134"/>
      <c r="M78"/>
      <c r="N78" s="135"/>
      <c r="O78"/>
      <c r="P78" s="134"/>
      <c r="Q78"/>
      <c r="R78" s="135"/>
    </row>
    <row r="79" spans="1:19" s="18" customFormat="1" ht="9" customHeight="1" x14ac:dyDescent="0.25">
      <c r="A79"/>
      <c r="B79"/>
      <c r="C79"/>
      <c r="D79"/>
      <c r="E79"/>
      <c r="F79"/>
      <c r="G79"/>
      <c r="H79"/>
      <c r="I79"/>
      <c r="J79" s="134"/>
      <c r="K79"/>
      <c r="L79" s="134"/>
      <c r="M79"/>
      <c r="N79" s="135"/>
      <c r="O79"/>
      <c r="P79" s="134"/>
      <c r="Q79"/>
      <c r="R79" s="135"/>
    </row>
  </sheetData>
  <mergeCells count="1">
    <mergeCell ref="A4:C4"/>
  </mergeCells>
  <conditionalFormatting sqref="H7 H9 H11 H13 H15 H17 H19 H21">
    <cfRule type="expression" dxfId="337" priority="10" stopIfTrue="1">
      <formula>AND($E7&lt;9,$C7&gt;0)</formula>
    </cfRule>
  </conditionalFormatting>
  <conditionalFormatting sqref="I8 I16 I12 I20">
    <cfRule type="expression" dxfId="336" priority="7" stopIfTrue="1">
      <formula>AND($O$1="CU",I8="Umpire")</formula>
    </cfRule>
    <cfRule type="expression" dxfId="335" priority="8" stopIfTrue="1">
      <formula>AND($O$1="CU",I8&lt;&gt;"Umpire",J8&lt;&gt;"")</formula>
    </cfRule>
    <cfRule type="expression" dxfId="334" priority="9" stopIfTrue="1">
      <formula>AND($O$1="CU",I8&lt;&gt;"Umpire")</formula>
    </cfRule>
  </conditionalFormatting>
  <conditionalFormatting sqref="K20 K12 K16 K8">
    <cfRule type="expression" dxfId="333" priority="5" stopIfTrue="1">
      <formula>J8="as"</formula>
    </cfRule>
    <cfRule type="expression" dxfId="332" priority="6" stopIfTrue="1">
      <formula>J8="bs"</formula>
    </cfRule>
  </conditionalFormatting>
  <conditionalFormatting sqref="B8 B10 B12 B14 B16 B18 B20 B22">
    <cfRule type="cellIs" dxfId="331" priority="3" stopIfTrue="1" operator="equal">
      <formula>"QA"</formula>
    </cfRule>
    <cfRule type="cellIs" dxfId="330" priority="4" stopIfTrue="1" operator="equal">
      <formula>"DA"</formula>
    </cfRule>
  </conditionalFormatting>
  <conditionalFormatting sqref="R32 J8 J12 J16 J20">
    <cfRule type="expression" dxfId="329" priority="2" stopIfTrue="1">
      <formula>$O$1="CU"</formula>
    </cfRule>
  </conditionalFormatting>
  <conditionalFormatting sqref="E7 E15 E11 E19">
    <cfRule type="expression" dxfId="328" priority="1" stopIfTrue="1">
      <formula>$E7&lt;9</formula>
    </cfRule>
  </conditionalFormatting>
  <dataValidations count="1">
    <dataValidation type="list" allowBlank="1" showInputMessage="1" sqref="I8 M14 K10 K18 I20 I16 I12" xr:uid="{F8269E72-E450-4925-B449-89FE647BDF9D}">
      <formula1>$U$7:$U$16</formula1>
    </dataValidation>
  </dataValidations>
  <printOptions horizontalCentered="1"/>
  <pageMargins left="0.35" right="0.35" top="0.39" bottom="0.39" header="0" footer="0"/>
  <pageSetup paperSize="9" orientation="portrait" horizontalDpi="360" verticalDpi="2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699393" r:id="rId3"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699394" r:id="rId4"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C2E1E7-652F-44A9-9924-E3B7ED27EC6E}">
  <sheetPr codeName="Sheet148">
    <tabColor indexed="19"/>
    <pageSetUpPr fitToPage="1"/>
  </sheetPr>
  <dimension ref="A1:U47"/>
  <sheetViews>
    <sheetView showGridLines="0" showZeros="0" workbookViewId="0">
      <selection activeCell="E7" sqref="E7"/>
    </sheetView>
  </sheetViews>
  <sheetFormatPr defaultRowHeight="13.2" x14ac:dyDescent="0.25"/>
  <cols>
    <col min="1" max="1" width="2.44140625" customWidth="1"/>
    <col min="2" max="2" width="6.44140625" customWidth="1"/>
    <col min="3" max="3" width="8.44140625" customWidth="1"/>
    <col min="4" max="4" width="5.88671875" customWidth="1"/>
    <col min="5" max="5" width="4.33203125" customWidth="1"/>
    <col min="6" max="6" width="12.6640625" customWidth="1"/>
    <col min="7" max="7" width="2.6640625" customWidth="1"/>
    <col min="8" max="8" width="7.6640625" customWidth="1"/>
    <col min="9" max="9" width="5.88671875" customWidth="1"/>
    <col min="10" max="10" width="1.6640625" style="134" customWidth="1"/>
    <col min="11" max="11" width="10.6640625" customWidth="1"/>
    <col min="12" max="12" width="1.6640625" style="134" customWidth="1"/>
    <col min="13" max="13" width="10.6640625" customWidth="1"/>
    <col min="14" max="14" width="1.6640625" style="135" customWidth="1"/>
    <col min="15" max="15" width="10.6640625" customWidth="1"/>
    <col min="16" max="16" width="1.6640625" style="134" customWidth="1"/>
    <col min="17" max="17" width="5.109375" customWidth="1"/>
    <col min="18" max="18" width="1.6640625" style="135" customWidth="1"/>
    <col min="19" max="19" width="9.109375" hidden="1" customWidth="1"/>
    <col min="20" max="20" width="8.6640625" customWidth="1"/>
    <col min="21" max="21" width="9.109375" hidden="1" customWidth="1"/>
  </cols>
  <sheetData>
    <row r="1" spans="1:21" s="136" customFormat="1" ht="21.75" customHeight="1" x14ac:dyDescent="0.4">
      <c r="A1" s="93" t="str">
        <f>Altalanos!$A$6</f>
        <v xml:space="preserve">Diákolimpia Tolna megye - Paks </v>
      </c>
      <c r="B1" s="93"/>
      <c r="C1" s="139"/>
      <c r="D1" s="139"/>
      <c r="E1" s="139"/>
      <c r="F1" s="139"/>
      <c r="G1" s="139"/>
      <c r="H1" s="139"/>
      <c r="I1" s="389"/>
      <c r="J1" s="140"/>
      <c r="K1" s="120" t="s">
        <v>113</v>
      </c>
      <c r="L1" s="120"/>
      <c r="M1" s="94"/>
      <c r="N1" s="140"/>
      <c r="O1" s="140" t="s">
        <v>71</v>
      </c>
      <c r="P1" s="140"/>
      <c r="Q1" s="139"/>
      <c r="R1" s="140"/>
    </row>
    <row r="2" spans="1:21" s="108" customFormat="1" x14ac:dyDescent="0.25">
      <c r="A2" s="96" t="s">
        <v>122</v>
      </c>
      <c r="B2" s="96"/>
      <c r="C2" s="96"/>
      <c r="D2" s="469"/>
      <c r="E2" s="469">
        <f>Altalanos!$D$8</f>
        <v>0</v>
      </c>
      <c r="F2" s="96"/>
      <c r="G2" s="141"/>
      <c r="H2" s="110"/>
      <c r="I2" s="110"/>
      <c r="J2" s="142"/>
      <c r="K2" s="443" t="s">
        <v>114</v>
      </c>
      <c r="L2" s="120"/>
      <c r="M2" s="120"/>
      <c r="N2" s="142"/>
      <c r="O2" s="110"/>
      <c r="P2" s="142"/>
      <c r="Q2" s="110"/>
      <c r="R2" s="142"/>
    </row>
    <row r="3" spans="1:21" s="19" customFormat="1" ht="11.25" customHeight="1" x14ac:dyDescent="0.25">
      <c r="A3" s="55" t="s">
        <v>82</v>
      </c>
      <c r="B3" s="55"/>
      <c r="C3" s="55"/>
      <c r="D3" s="55"/>
      <c r="E3" s="55"/>
      <c r="F3" s="55"/>
      <c r="G3" s="55" t="s">
        <v>79</v>
      </c>
      <c r="H3" s="55"/>
      <c r="I3" s="55"/>
      <c r="J3" s="144"/>
      <c r="K3" s="55" t="s">
        <v>87</v>
      </c>
      <c r="L3" s="144"/>
      <c r="M3" s="466"/>
      <c r="N3" s="144"/>
      <c r="O3" s="55"/>
      <c r="P3" s="144"/>
      <c r="Q3" s="55"/>
      <c r="R3" s="56" t="s">
        <v>88</v>
      </c>
    </row>
    <row r="4" spans="1:21" s="31" customFormat="1" ht="11.25" customHeight="1" thickBot="1" x14ac:dyDescent="0.3">
      <c r="A4" s="821" t="str">
        <f>Altalanos!$A$10</f>
        <v>2025.04.28-29</v>
      </c>
      <c r="B4" s="821"/>
      <c r="C4" s="821"/>
      <c r="D4" s="437"/>
      <c r="E4" s="146"/>
      <c r="F4" s="146"/>
      <c r="G4" s="146" t="str">
        <f>Altalanos!$C$10</f>
        <v>Paks</v>
      </c>
      <c r="H4" s="100"/>
      <c r="I4" s="146"/>
      <c r="J4" s="147"/>
      <c r="K4" s="148" t="str">
        <f>Altalanos!$D$10</f>
        <v xml:space="preserve">  </v>
      </c>
      <c r="L4" s="147"/>
      <c r="M4" s="468"/>
      <c r="N4" s="147"/>
      <c r="O4" s="146"/>
      <c r="P4" s="147"/>
      <c r="Q4" s="146"/>
      <c r="R4" s="89" t="str">
        <f>Altalanos!$E$10</f>
        <v>Lakatosné Klopcsik Diana</v>
      </c>
    </row>
    <row r="5" spans="1:21" s="19" customFormat="1" ht="9.6" x14ac:dyDescent="0.25">
      <c r="A5" s="150"/>
      <c r="B5" s="151" t="s">
        <v>4</v>
      </c>
      <c r="C5" s="464" t="s">
        <v>105</v>
      </c>
      <c r="D5" s="151" t="s">
        <v>104</v>
      </c>
      <c r="E5" s="151" t="s">
        <v>101</v>
      </c>
      <c r="F5" s="152" t="s">
        <v>85</v>
      </c>
      <c r="G5" s="152" t="s">
        <v>86</v>
      </c>
      <c r="H5" s="152"/>
      <c r="I5" s="152" t="s">
        <v>90</v>
      </c>
      <c r="J5" s="152"/>
      <c r="K5" s="151" t="s">
        <v>129</v>
      </c>
      <c r="L5" s="153"/>
      <c r="M5" s="151" t="s">
        <v>103</v>
      </c>
      <c r="N5" s="153"/>
      <c r="O5" s="151"/>
      <c r="P5" s="153"/>
      <c r="Q5" s="151"/>
      <c r="R5" s="154"/>
    </row>
    <row r="6" spans="1:21" s="19" customFormat="1" ht="10.5" customHeight="1" thickBot="1" x14ac:dyDescent="0.3">
      <c r="A6" s="155"/>
      <c r="B6" s="156"/>
      <c r="C6" s="99"/>
      <c r="D6" s="99"/>
      <c r="E6" s="156"/>
      <c r="F6" s="157"/>
      <c r="G6" s="157"/>
      <c r="H6" s="158"/>
      <c r="I6" s="157"/>
      <c r="J6" s="159"/>
      <c r="K6" s="156"/>
      <c r="L6" s="159"/>
      <c r="M6" s="156"/>
      <c r="N6" s="159"/>
      <c r="O6" s="156"/>
      <c r="P6" s="159"/>
      <c r="Q6" s="156"/>
      <c r="R6" s="160"/>
    </row>
    <row r="7" spans="1:21" s="38" customFormat="1" ht="10.5" customHeight="1" x14ac:dyDescent="0.25">
      <c r="A7" s="162">
        <v>1</v>
      </c>
      <c r="B7" s="395" t="str">
        <f>IF($E7="","",VLOOKUP($E7,'1Q ELO (4)'!$A$7:$M$32,12))</f>
        <v/>
      </c>
      <c r="C7" s="395" t="str">
        <f>IF($E7="","",VLOOKUP($E7,'1Q ELO (4)'!$A$7:$M$32,13))</f>
        <v/>
      </c>
      <c r="D7" s="451" t="str">
        <f>IF($E7="","",VLOOKUP($E7,'1Q ELO (4)'!$A$7:$M$32,5))</f>
        <v/>
      </c>
      <c r="E7" s="164"/>
      <c r="F7" s="695" t="str">
        <f>UPPER(IF($E7="","",VLOOKUP($E7,'1Q ELO (4)'!$A$7:$M$32,2)))</f>
        <v/>
      </c>
      <c r="G7" s="695" t="str">
        <f>IF($E7="","",VLOOKUP($E7,'1Q ELO (4)'!$A$7:$M$32,3))</f>
        <v/>
      </c>
      <c r="H7" s="695"/>
      <c r="I7" s="695" t="str">
        <f>IF($E7="","",VLOOKUP($E7,'1Q ELO (4)'!$A$7:$M$32,4))</f>
        <v/>
      </c>
      <c r="J7" s="167"/>
      <c r="K7" s="166"/>
      <c r="L7" s="166"/>
      <c r="M7" s="166"/>
      <c r="N7" s="166"/>
      <c r="O7" s="169"/>
      <c r="P7" s="171"/>
      <c r="Q7" s="172"/>
      <c r="R7" s="173"/>
      <c r="S7" s="174"/>
      <c r="U7" s="175" t="str">
        <f>Birók!P21</f>
        <v>Bíró</v>
      </c>
    </row>
    <row r="8" spans="1:21" s="38" customFormat="1" ht="9.6" customHeight="1" x14ac:dyDescent="0.25">
      <c r="A8" s="176"/>
      <c r="B8" s="731"/>
      <c r="C8" s="177"/>
      <c r="D8" s="452"/>
      <c r="E8" s="177"/>
      <c r="F8" s="178"/>
      <c r="G8" s="178"/>
      <c r="H8" s="179"/>
      <c r="I8" s="734" t="s">
        <v>0</v>
      </c>
      <c r="J8" s="181"/>
      <c r="K8" s="182" t="str">
        <f>UPPER(IF(OR(J8="a",J8="as"),F7,IF(OR(J8="b",J8="bs"),F9,)))</f>
        <v/>
      </c>
      <c r="L8" s="182"/>
      <c r="M8" s="166"/>
      <c r="N8" s="166"/>
      <c r="O8" s="169"/>
      <c r="P8" s="171"/>
      <c r="Q8" s="172"/>
      <c r="R8" s="173"/>
      <c r="S8" s="174"/>
      <c r="U8" s="183" t="str">
        <f>Birók!P22</f>
        <v xml:space="preserve">T Lisztmajer </v>
      </c>
    </row>
    <row r="9" spans="1:21" s="38" customFormat="1" ht="9.6" customHeight="1" x14ac:dyDescent="0.25">
      <c r="A9" s="176">
        <v>2</v>
      </c>
      <c r="B9" s="395" t="str">
        <f>IF($E9="","",VLOOKUP($E9,'1Q ELO (4)'!$A$7:$M$32,12))</f>
        <v/>
      </c>
      <c r="C9" s="395" t="str">
        <f>IF($E9="","",VLOOKUP($E9,'1Q ELO (4)'!$A$7:$M$32,13))</f>
        <v/>
      </c>
      <c r="D9" s="451" t="str">
        <f>IF($E9="","",VLOOKUP($E9,'1Q ELO (4)'!$A$7:$M$32,5))</f>
        <v/>
      </c>
      <c r="E9" s="164"/>
      <c r="F9" s="492" t="str">
        <f>UPPER(IF($E9="","",VLOOKUP($E9,'1Q ELO (4)'!$A$7:$M$32,2)))</f>
        <v/>
      </c>
      <c r="G9" s="492" t="str">
        <f>IF($E9="","",VLOOKUP($E9,'1Q ELO (4)'!$A$7:$M$32,3))</f>
        <v/>
      </c>
      <c r="H9" s="492"/>
      <c r="I9" s="492" t="str">
        <f>IF($E9="","",VLOOKUP($E9,'1Q ELO (4)'!$A$7:$M$32,4))</f>
        <v/>
      </c>
      <c r="J9" s="185"/>
      <c r="K9" s="166"/>
      <c r="L9" s="186"/>
      <c r="M9" s="166"/>
      <c r="N9" s="166"/>
      <c r="O9" s="169"/>
      <c r="P9" s="171"/>
      <c r="Q9" s="172"/>
      <c r="R9" s="173"/>
      <c r="S9" s="174"/>
      <c r="U9" s="183" t="str">
        <f>Birók!P23</f>
        <v xml:space="preserve">P Lisztmajer </v>
      </c>
    </row>
    <row r="10" spans="1:21" s="38" customFormat="1" ht="9.6" customHeight="1" x14ac:dyDescent="0.25">
      <c r="A10" s="176"/>
      <c r="B10" s="731" t="str">
        <f>IF($E10="","",VLOOKUP($E10,'1Q ELO (4)'!$A$7:$M$32,12))</f>
        <v/>
      </c>
      <c r="C10" s="177"/>
      <c r="D10" s="452"/>
      <c r="E10" s="187"/>
      <c r="F10" s="493"/>
      <c r="G10" s="493"/>
      <c r="H10" s="494"/>
      <c r="I10" s="493"/>
      <c r="J10" s="188"/>
      <c r="K10" s="735" t="s">
        <v>0</v>
      </c>
      <c r="L10" s="189"/>
      <c r="M10" s="182" t="str">
        <f>UPPER(IF(OR(L10="a",L10="as"),K8,IF(OR(L10="b",L10="bs"),K12,)))</f>
        <v/>
      </c>
      <c r="N10" s="190"/>
      <c r="O10" s="191"/>
      <c r="P10" s="191"/>
      <c r="Q10" s="172"/>
      <c r="R10" s="173"/>
      <c r="S10" s="174"/>
      <c r="U10" s="183" t="str">
        <f>Birók!P24</f>
        <v xml:space="preserve">N Németh </v>
      </c>
    </row>
    <row r="11" spans="1:21" s="38" customFormat="1" ht="9.6" customHeight="1" x14ac:dyDescent="0.25">
      <c r="A11" s="176">
        <v>3</v>
      </c>
      <c r="B11" s="395" t="str">
        <f>IF($E11="","",VLOOKUP($E11,'1Q ELO (4)'!$A$7:$M$32,12))</f>
        <v/>
      </c>
      <c r="C11" s="395" t="str">
        <f>IF($E11="","",VLOOKUP($E11,'1Q ELO (4)'!$A$7:$M$32,13))</f>
        <v/>
      </c>
      <c r="D11" s="451" t="str">
        <f>IF($E11="","",VLOOKUP($E11,'1Q ELO (4)'!$A$7:$M$32,5))</f>
        <v/>
      </c>
      <c r="E11" s="164"/>
      <c r="F11" s="492" t="str">
        <f>UPPER(IF($E11="","",VLOOKUP($E11,'1Q ELO (4)'!$A$7:$M$32,2)))</f>
        <v/>
      </c>
      <c r="G11" s="492" t="str">
        <f>IF($E11="","",VLOOKUP($E11,'1Q ELO (4)'!$A$7:$M$32,3))</f>
        <v/>
      </c>
      <c r="H11" s="492"/>
      <c r="I11" s="492" t="str">
        <f>IF($E11="","",VLOOKUP($E11,'1Q ELO (4)'!$A$7:$M$32,4))</f>
        <v/>
      </c>
      <c r="J11" s="167"/>
      <c r="K11" s="166"/>
      <c r="L11" s="192"/>
      <c r="M11" s="166"/>
      <c r="N11" s="705"/>
      <c r="O11" s="705"/>
      <c r="P11" s="705"/>
      <c r="Q11" s="172"/>
      <c r="R11" s="173"/>
      <c r="S11" s="174"/>
      <c r="U11" s="183" t="str">
        <f>Birók!P25</f>
        <v xml:space="preserve">D Gerzsei </v>
      </c>
    </row>
    <row r="12" spans="1:21" s="38" customFormat="1" ht="9.6" customHeight="1" x14ac:dyDescent="0.25">
      <c r="A12" s="176"/>
      <c r="B12" s="731" t="str">
        <f>IF($E12="","",VLOOKUP($E12,'1Q ELO (4)'!$A$7:$M$32,12))</f>
        <v/>
      </c>
      <c r="C12" s="177"/>
      <c r="D12" s="452"/>
      <c r="E12" s="187"/>
      <c r="F12" s="493"/>
      <c r="G12" s="493"/>
      <c r="H12" s="494"/>
      <c r="I12" s="735" t="s">
        <v>0</v>
      </c>
      <c r="J12" s="181"/>
      <c r="K12" s="182" t="str">
        <f>UPPER(IF(OR(J12="a",J12="as"),F11,IF(OR(J12="b",J12="bs"),F13,)))</f>
        <v/>
      </c>
      <c r="L12" s="194"/>
      <c r="M12" s="166"/>
      <c r="N12" s="705"/>
      <c r="O12" s="705"/>
      <c r="P12" s="705"/>
      <c r="Q12" s="172"/>
      <c r="R12" s="173"/>
      <c r="S12" s="174"/>
      <c r="U12" s="183" t="str">
        <f>Birók!P26</f>
        <v>G Rosta</v>
      </c>
    </row>
    <row r="13" spans="1:21" s="38" customFormat="1" ht="9.6" customHeight="1" x14ac:dyDescent="0.25">
      <c r="A13" s="176">
        <v>4</v>
      </c>
      <c r="B13" s="395" t="str">
        <f>IF($E13="","",VLOOKUP($E13,'1Q ELO (4)'!$A$7:$M$32,12))</f>
        <v/>
      </c>
      <c r="C13" s="395" t="str">
        <f>IF($E13="","",VLOOKUP($E13,'1Q ELO (4)'!$A$7:$M$32,13))</f>
        <v/>
      </c>
      <c r="D13" s="451" t="str">
        <f>IF($E13="","",VLOOKUP($E13,'1Q ELO (4)'!$A$7:$M$32,5))</f>
        <v/>
      </c>
      <c r="E13" s="164"/>
      <c r="F13" s="492" t="str">
        <f>UPPER(IF($E13="","",VLOOKUP($E13,'1Q ELO (4)'!$A$7:$M$32,2)))</f>
        <v/>
      </c>
      <c r="G13" s="492" t="str">
        <f>IF($E13="","",VLOOKUP($E13,'1Q ELO (4)'!$A$7:$M$32,3))</f>
        <v/>
      </c>
      <c r="H13" s="492"/>
      <c r="I13" s="492" t="str">
        <f>IF($E13="","",VLOOKUP($E13,'1Q ELO (4)'!$A$7:$M$32,4))</f>
        <v/>
      </c>
      <c r="J13" s="195"/>
      <c r="K13" s="166"/>
      <c r="L13" s="166"/>
      <c r="M13" s="166"/>
      <c r="N13" s="705"/>
      <c r="O13" s="705"/>
      <c r="P13" s="705"/>
      <c r="Q13" s="172"/>
      <c r="R13" s="173"/>
      <c r="S13" s="174"/>
      <c r="U13" s="183" t="str">
        <f>Birók!P27</f>
        <v>A Korpácsi</v>
      </c>
    </row>
    <row r="14" spans="1:21" s="38" customFormat="1" ht="9.6" customHeight="1" x14ac:dyDescent="0.25">
      <c r="A14" s="176"/>
      <c r="B14" s="465" t="str">
        <f>IF($E14="","",VLOOKUP($E14,'1Q ELO (4)'!$A$7:$M$32,12))</f>
        <v/>
      </c>
      <c r="C14" s="177"/>
      <c r="D14" s="452"/>
      <c r="E14" s="187"/>
      <c r="F14" s="493"/>
      <c r="G14" s="493"/>
      <c r="H14" s="494"/>
      <c r="I14" s="493"/>
      <c r="J14" s="188"/>
      <c r="K14" s="166"/>
      <c r="L14" s="166"/>
      <c r="M14" s="180"/>
      <c r="N14" s="707"/>
      <c r="O14" s="706"/>
      <c r="P14" s="705"/>
      <c r="Q14" s="419"/>
      <c r="R14" s="173"/>
      <c r="S14" s="174"/>
      <c r="U14" s="183" t="str">
        <f>Birók!P28</f>
        <v xml:space="preserve">L Gáspár </v>
      </c>
    </row>
    <row r="15" spans="1:21" s="38" customFormat="1" ht="9.6" customHeight="1" x14ac:dyDescent="0.25">
      <c r="A15" s="586">
        <v>5</v>
      </c>
      <c r="B15" s="395" t="str">
        <f>IF($E15="","",VLOOKUP($E15,'1Q ELO (4)'!$A$7:$M$32,12))</f>
        <v/>
      </c>
      <c r="C15" s="395" t="str">
        <f>IF($E15="","",VLOOKUP($E15,'1Q ELO (4)'!$A$7:$M$32,13))</f>
        <v/>
      </c>
      <c r="D15" s="451" t="str">
        <f>IF($E15="","",VLOOKUP($E15,'1Q ELO (4)'!$A$7:$M$32,5))</f>
        <v/>
      </c>
      <c r="E15" s="740"/>
      <c r="F15" s="695" t="str">
        <f>UPPER(IF($E15="","",VLOOKUP($E15,'1Q ELO (4)'!$A$7:$M$32,2)))</f>
        <v/>
      </c>
      <c r="G15" s="695" t="str">
        <f>IF($E15="","",VLOOKUP($E15,'1Q ELO (4)'!$A$7:$M$32,3))</f>
        <v/>
      </c>
      <c r="H15" s="695"/>
      <c r="I15" s="695" t="str">
        <f>IF($E15="","",VLOOKUP($E15,'1Q ELO (4)'!$A$7:$M$32,4))</f>
        <v/>
      </c>
      <c r="J15" s="733"/>
      <c r="K15" s="166"/>
      <c r="L15" s="166"/>
      <c r="M15" s="166"/>
      <c r="N15" s="705"/>
      <c r="O15" s="706"/>
      <c r="P15" s="705"/>
      <c r="Q15" s="419"/>
      <c r="R15" s="173"/>
      <c r="S15" s="174"/>
      <c r="U15" s="183" t="str">
        <f>Birók!P29</f>
        <v xml:space="preserve"> </v>
      </c>
    </row>
    <row r="16" spans="1:21" s="38" customFormat="1" ht="9.6" customHeight="1" thickBot="1" x14ac:dyDescent="0.3">
      <c r="A16" s="176"/>
      <c r="B16" s="465" t="str">
        <f>IF($E16="","",VLOOKUP($E16,'1Q ELO (4)'!$A$7:$M$32,12))</f>
        <v/>
      </c>
      <c r="C16" s="177"/>
      <c r="D16" s="452"/>
      <c r="E16" s="187"/>
      <c r="F16" s="493"/>
      <c r="G16" s="493"/>
      <c r="H16" s="494"/>
      <c r="I16" s="735" t="s">
        <v>0</v>
      </c>
      <c r="J16" s="181"/>
      <c r="K16" s="182" t="str">
        <f>UPPER(IF(OR(J16="a",J16="as"),F15,IF(OR(J16="b",J16="bs"),F17,)))</f>
        <v/>
      </c>
      <c r="L16" s="182"/>
      <c r="M16" s="166"/>
      <c r="N16" s="705"/>
      <c r="O16" s="705"/>
      <c r="P16" s="705"/>
      <c r="Q16" s="419"/>
      <c r="R16" s="173"/>
      <c r="S16" s="174"/>
      <c r="U16" s="198" t="str">
        <f>Birók!P30</f>
        <v>Egyik sem</v>
      </c>
    </row>
    <row r="17" spans="1:19" s="38" customFormat="1" ht="9.6" customHeight="1" x14ac:dyDescent="0.25">
      <c r="A17" s="176">
        <v>6</v>
      </c>
      <c r="B17" s="395" t="str">
        <f>IF($E17="","",VLOOKUP($E17,'1Q ELO (4)'!$A$7:$M$32,12))</f>
        <v/>
      </c>
      <c r="C17" s="395" t="str">
        <f>IF($E17="","",VLOOKUP($E17,'1Q ELO (4)'!$A$7:$M$32,13))</f>
        <v/>
      </c>
      <c r="D17" s="451" t="str">
        <f>IF($E17="","",VLOOKUP($E17,'1Q ELO (4)'!$A$7:$M$32,5))</f>
        <v/>
      </c>
      <c r="E17" s="164"/>
      <c r="F17" s="492" t="str">
        <f>UPPER(IF($E17="","",VLOOKUP($E17,'1Q ELO (4)'!$A$7:$M$32,2)))</f>
        <v/>
      </c>
      <c r="G17" s="492" t="str">
        <f>IF($E17="","",VLOOKUP($E17,'1Q ELO (4)'!$A$7:$M$32,3))</f>
        <v/>
      </c>
      <c r="H17" s="492"/>
      <c r="I17" s="492" t="str">
        <f>IF($E17="","",VLOOKUP($E17,'1Q ELO (4)'!$A$7:$M$32,4))</f>
        <v/>
      </c>
      <c r="J17" s="185"/>
      <c r="K17" s="166"/>
      <c r="L17" s="186"/>
      <c r="M17" s="166"/>
      <c r="N17" s="705"/>
      <c r="O17" s="705"/>
      <c r="P17" s="705"/>
      <c r="Q17" s="419"/>
      <c r="R17" s="173"/>
      <c r="S17" s="174"/>
    </row>
    <row r="18" spans="1:19" s="38" customFormat="1" ht="9.6" customHeight="1" x14ac:dyDescent="0.25">
      <c r="A18" s="176"/>
      <c r="B18" s="465" t="str">
        <f>IF($E18="","",VLOOKUP($E18,'1Q ELO (4)'!$A$7:$M$32,12))</f>
        <v/>
      </c>
      <c r="C18" s="177"/>
      <c r="D18" s="452"/>
      <c r="E18" s="187"/>
      <c r="F18" s="493"/>
      <c r="G18" s="493"/>
      <c r="H18" s="494"/>
      <c r="I18" s="493"/>
      <c r="J18" s="188"/>
      <c r="K18" s="735" t="s">
        <v>0</v>
      </c>
      <c r="L18" s="189"/>
      <c r="M18" s="182" t="str">
        <f>UPPER(IF(OR(L18="a",L18="as"),K16,IF(OR(L18="b",L18="bs"),K20,)))</f>
        <v/>
      </c>
      <c r="N18" s="190"/>
      <c r="O18" s="705"/>
      <c r="P18" s="705"/>
      <c r="Q18" s="419"/>
      <c r="R18" s="173"/>
      <c r="S18" s="174"/>
    </row>
    <row r="19" spans="1:19" s="38" customFormat="1" ht="9.6" customHeight="1" x14ac:dyDescent="0.25">
      <c r="A19" s="176">
        <v>7</v>
      </c>
      <c r="B19" s="395" t="str">
        <f>IF($E19="","",VLOOKUP($E19,'1Q ELO (4)'!$A$7:$M$32,12))</f>
        <v/>
      </c>
      <c r="C19" s="395" t="str">
        <f>IF($E19="","",VLOOKUP($E19,'1Q ELO (4)'!$A$7:$M$32,13))</f>
        <v/>
      </c>
      <c r="D19" s="451" t="str">
        <f>IF($E19="","",VLOOKUP($E19,'1Q ELO (4)'!$A$7:$M$32,5))</f>
        <v/>
      </c>
      <c r="E19" s="164"/>
      <c r="F19" s="492" t="str">
        <f>UPPER(IF($E19="","",VLOOKUP($E19,'1Q ELO (4)'!$A$7:$M$32,2)))</f>
        <v/>
      </c>
      <c r="G19" s="492" t="str">
        <f>IF($E19="","",VLOOKUP($E19,'1Q ELO (4)'!$A$7:$M$32,3))</f>
        <v/>
      </c>
      <c r="H19" s="492"/>
      <c r="I19" s="492" t="str">
        <f>IF($E19="","",VLOOKUP($E19,'1Q ELO (4)'!$A$7:$M$32,4))</f>
        <v/>
      </c>
      <c r="J19" s="167"/>
      <c r="K19" s="166"/>
      <c r="L19" s="192"/>
      <c r="M19" s="166"/>
      <c r="N19" s="191"/>
      <c r="O19" s="705"/>
      <c r="P19" s="705"/>
      <c r="Q19" s="419"/>
      <c r="R19" s="173"/>
      <c r="S19" s="174"/>
    </row>
    <row r="20" spans="1:19" s="38" customFormat="1" ht="9.6" customHeight="1" x14ac:dyDescent="0.25">
      <c r="A20" s="176"/>
      <c r="B20" s="465" t="str">
        <f>IF($E20="","",VLOOKUP($E20,'1Q ELO (4)'!$A$7:$M$32,12))</f>
        <v/>
      </c>
      <c r="C20" s="177"/>
      <c r="D20" s="461"/>
      <c r="E20" s="177"/>
      <c r="F20" s="178"/>
      <c r="G20" s="178"/>
      <c r="H20" s="179"/>
      <c r="I20" s="735" t="s">
        <v>0</v>
      </c>
      <c r="J20" s="181"/>
      <c r="K20" s="182" t="str">
        <f>UPPER(IF(OR(J20="a",J20="as"),F19,IF(OR(J20="b",J20="bs"),F21,)))</f>
        <v/>
      </c>
      <c r="L20" s="194"/>
      <c r="M20" s="166"/>
      <c r="N20" s="191"/>
      <c r="O20" s="705"/>
      <c r="P20" s="705"/>
      <c r="Q20" s="419"/>
      <c r="R20" s="173"/>
      <c r="S20" s="174"/>
    </row>
    <row r="21" spans="1:19" s="38" customFormat="1" ht="9.6" customHeight="1" x14ac:dyDescent="0.25">
      <c r="A21" s="583" t="s">
        <v>14</v>
      </c>
      <c r="B21" s="395" t="str">
        <f>IF($E21="","",VLOOKUP($E21,'1Q ELO (4)'!$A$7:$M$32,12))</f>
        <v/>
      </c>
      <c r="C21" s="395" t="str">
        <f>IF($E21="","",VLOOKUP($E21,'1Q ELO (4)'!$A$7:$M$32,13))</f>
        <v/>
      </c>
      <c r="D21" s="451" t="str">
        <f>IF($E21="","",VLOOKUP($E21,'1Q ELO (4)'!$A$7:$M$32,5))</f>
        <v/>
      </c>
      <c r="E21" s="164"/>
      <c r="F21" s="492" t="str">
        <f>UPPER(IF($E21="","",VLOOKUP($E21,'1Q ELO (4)'!$A$7:$M$32,2)))</f>
        <v/>
      </c>
      <c r="G21" s="492" t="str">
        <f>IF($E21="","",VLOOKUP($E21,'1Q ELO (4)'!$A$7:$M$32,3))</f>
        <v/>
      </c>
      <c r="H21" s="492"/>
      <c r="I21" s="492" t="str">
        <f>IF($E21="","",VLOOKUP($E21,'1Q ELO (4)'!$A$7:$M$32,4))</f>
        <v/>
      </c>
      <c r="J21" s="195"/>
      <c r="K21" s="166"/>
      <c r="L21" s="166"/>
      <c r="M21" s="166"/>
      <c r="N21" s="191"/>
      <c r="O21" s="705"/>
      <c r="P21" s="705"/>
      <c r="Q21" s="419"/>
      <c r="R21" s="173"/>
      <c r="S21" s="174"/>
    </row>
    <row r="22" spans="1:19" s="38" customFormat="1" ht="9.6" customHeight="1" x14ac:dyDescent="0.25">
      <c r="A22" s="176"/>
      <c r="B22" s="465" t="str">
        <f>IF($E22="","",VLOOKUP($E22,'1Q ELO (4)'!$A$7:$M$32,12))</f>
        <v/>
      </c>
      <c r="C22" s="177"/>
      <c r="D22" s="461"/>
      <c r="E22" s="177"/>
      <c r="F22" s="196"/>
      <c r="G22" s="196"/>
      <c r="H22" s="200"/>
      <c r="I22" s="196"/>
      <c r="J22" s="188"/>
      <c r="K22" s="166"/>
      <c r="L22" s="166"/>
      <c r="M22" s="166"/>
      <c r="N22" s="191"/>
      <c r="O22" s="705"/>
      <c r="P22" s="705"/>
      <c r="Q22" s="419"/>
      <c r="R22" s="173"/>
      <c r="S22" s="174"/>
    </row>
    <row r="23" spans="1:19" s="38" customFormat="1" ht="9.6" customHeight="1" x14ac:dyDescent="0.25">
      <c r="A23" s="162">
        <v>9</v>
      </c>
      <c r="B23" s="395" t="str">
        <f>IF($E23="","",VLOOKUP($E23,'1Q ELO (4)'!$A$7:$M$32,12))</f>
        <v/>
      </c>
      <c r="C23" s="395" t="str">
        <f>IF($E23="","",VLOOKUP($E23,'1Q ELO (4)'!$A$7:$M$32,13))</f>
        <v/>
      </c>
      <c r="D23" s="451" t="str">
        <f>IF($E23="","",VLOOKUP($E23,'1Q ELO (4)'!$A$7:$M$32,5))</f>
        <v/>
      </c>
      <c r="E23" s="164"/>
      <c r="F23" s="695" t="str">
        <f>UPPER(IF($E23="","",VLOOKUP($E23,'1Q ELO (4)'!$A$7:$M$32,2)))</f>
        <v/>
      </c>
      <c r="G23" s="695" t="str">
        <f>IF($E23="","",VLOOKUP($E23,'1Q ELO (4)'!$A$7:$M$32,3))</f>
        <v/>
      </c>
      <c r="H23" s="695"/>
      <c r="I23" s="695" t="str">
        <f>IF($E23="","",VLOOKUP($E23,'1Q ELO (4)'!$A$7:$M$32,4))</f>
        <v/>
      </c>
      <c r="J23" s="167"/>
      <c r="K23" s="166"/>
      <c r="L23" s="166"/>
      <c r="M23" s="166"/>
      <c r="N23" s="191"/>
      <c r="O23" s="705"/>
      <c r="P23" s="705"/>
      <c r="Q23" s="419"/>
      <c r="R23" s="173"/>
      <c r="S23" s="174"/>
    </row>
    <row r="24" spans="1:19" s="38" customFormat="1" ht="9.6" customHeight="1" x14ac:dyDescent="0.25">
      <c r="A24" s="176"/>
      <c r="B24" s="731" t="str">
        <f>IF($E24="","",VLOOKUP($E24,'1Q ELO (4)'!$A$7:$M$32,12))</f>
        <v/>
      </c>
      <c r="C24" s="177"/>
      <c r="D24" s="461"/>
      <c r="E24" s="177"/>
      <c r="F24" s="178"/>
      <c r="G24" s="178"/>
      <c r="H24" s="179"/>
      <c r="I24" s="735" t="s">
        <v>0</v>
      </c>
      <c r="J24" s="181"/>
      <c r="K24" s="182" t="str">
        <f>UPPER(IF(OR(J24="a",J24="as"),F23,IF(OR(J24="b",J24="bs"),F25,)))</f>
        <v/>
      </c>
      <c r="L24" s="182"/>
      <c r="M24" s="166"/>
      <c r="N24" s="191"/>
      <c r="O24" s="705"/>
      <c r="P24" s="705"/>
      <c r="Q24" s="419"/>
      <c r="R24" s="173"/>
      <c r="S24" s="174"/>
    </row>
    <row r="25" spans="1:19" s="38" customFormat="1" ht="9.6" customHeight="1" x14ac:dyDescent="0.25">
      <c r="A25" s="176">
        <v>10</v>
      </c>
      <c r="B25" s="395" t="str">
        <f>IF($E25="","",VLOOKUP($E25,'1Q ELO (4)'!$A$7:$M$32,12))</f>
        <v/>
      </c>
      <c r="C25" s="395" t="str">
        <f>IF($E25="","",VLOOKUP($E25,'1Q ELO (4)'!$A$7:$M$32,13))</f>
        <v/>
      </c>
      <c r="D25" s="451" t="str">
        <f>IF($E25="","",VLOOKUP($E25,'1Q ELO (4)'!$A$7:$M$32,5))</f>
        <v/>
      </c>
      <c r="E25" s="164"/>
      <c r="F25" s="492" t="str">
        <f>UPPER(IF($E25="","",VLOOKUP($E25,'1Q ELO (4)'!$A$7:$M$32,2)))</f>
        <v/>
      </c>
      <c r="G25" s="492" t="str">
        <f>IF($E25="","",VLOOKUP($E25,'1Q ELO (4)'!$A$7:$M$32,3))</f>
        <v/>
      </c>
      <c r="H25" s="492"/>
      <c r="I25" s="492" t="str">
        <f>IF($E25="","",VLOOKUP($E25,'1Q ELO (4)'!$A$7:$M$32,4))</f>
        <v/>
      </c>
      <c r="J25" s="185"/>
      <c r="K25" s="166"/>
      <c r="L25" s="186"/>
      <c r="M25" s="166"/>
      <c r="N25" s="191"/>
      <c r="O25" s="705"/>
      <c r="P25" s="705"/>
      <c r="Q25" s="419"/>
      <c r="R25" s="173"/>
      <c r="S25" s="174"/>
    </row>
    <row r="26" spans="1:19" s="38" customFormat="1" ht="9.6" customHeight="1" x14ac:dyDescent="0.25">
      <c r="A26" s="176"/>
      <c r="B26" s="465" t="str">
        <f>IF($E26="","",VLOOKUP($E26,'1Q ELO (4)'!$A$7:$M$32,12))</f>
        <v/>
      </c>
      <c r="C26" s="177"/>
      <c r="D26" s="461"/>
      <c r="E26" s="187"/>
      <c r="F26" s="493"/>
      <c r="G26" s="493"/>
      <c r="H26" s="494"/>
      <c r="I26" s="493"/>
      <c r="J26" s="188"/>
      <c r="K26" s="735" t="s">
        <v>0</v>
      </c>
      <c r="L26" s="189"/>
      <c r="M26" s="182" t="str">
        <f>UPPER(IF(OR(L26="a",L26="as"),K24,IF(OR(L26="b",L26="bs"),K28,)))</f>
        <v/>
      </c>
      <c r="N26" s="190"/>
      <c r="O26" s="705"/>
      <c r="P26" s="705"/>
      <c r="Q26" s="419"/>
      <c r="R26" s="173"/>
      <c r="S26" s="174"/>
    </row>
    <row r="27" spans="1:19" s="38" customFormat="1" ht="9.6" customHeight="1" x14ac:dyDescent="0.25">
      <c r="A27" s="176">
        <v>11</v>
      </c>
      <c r="B27" s="395" t="str">
        <f>IF($E27="","",VLOOKUP($E27,'1Q ELO (4)'!$A$7:$M$32,12))</f>
        <v/>
      </c>
      <c r="C27" s="395" t="str">
        <f>IF($E27="","",VLOOKUP($E27,'1Q ELO (4)'!$A$7:$M$32,13))</f>
        <v/>
      </c>
      <c r="D27" s="451" t="str">
        <f>IF($E27="","",VLOOKUP($E27,'1Q ELO (4)'!$A$7:$M$32,5))</f>
        <v/>
      </c>
      <c r="E27" s="164"/>
      <c r="F27" s="492" t="str">
        <f>UPPER(IF($E27="","",VLOOKUP($E27,'1Q ELO (4)'!$A$7:$M$32,2)))</f>
        <v/>
      </c>
      <c r="G27" s="492" t="str">
        <f>IF($E27="","",VLOOKUP($E27,'1Q ELO (4)'!$A$7:$M$32,3))</f>
        <v/>
      </c>
      <c r="H27" s="492"/>
      <c r="I27" s="492" t="str">
        <f>IF($E27="","",VLOOKUP($E27,'1Q ELO (4)'!$A$7:$M$32,4))</f>
        <v/>
      </c>
      <c r="J27" s="167"/>
      <c r="K27" s="166"/>
      <c r="L27" s="192"/>
      <c r="M27" s="166"/>
      <c r="N27" s="705"/>
      <c r="O27" s="705"/>
      <c r="P27" s="705"/>
      <c r="Q27" s="419"/>
      <c r="R27" s="173"/>
      <c r="S27" s="174"/>
    </row>
    <row r="28" spans="1:19" s="38" customFormat="1" ht="9.6" customHeight="1" x14ac:dyDescent="0.25">
      <c r="A28" s="201"/>
      <c r="B28" s="465" t="str">
        <f>IF($E28="","",VLOOKUP($E28,'1Q ELO (4)'!$A$7:$M$32,12))</f>
        <v/>
      </c>
      <c r="C28" s="177"/>
      <c r="D28" s="461"/>
      <c r="E28" s="187"/>
      <c r="F28" s="493"/>
      <c r="G28" s="493"/>
      <c r="H28" s="494"/>
      <c r="I28" s="735" t="s">
        <v>0</v>
      </c>
      <c r="J28" s="181"/>
      <c r="K28" s="182" t="str">
        <f>UPPER(IF(OR(J28="a",J28="as"),F27,IF(OR(J28="b",J28="bs"),F29,)))</f>
        <v/>
      </c>
      <c r="L28" s="194"/>
      <c r="M28" s="166"/>
      <c r="N28" s="705"/>
      <c r="O28" s="705"/>
      <c r="P28" s="705"/>
      <c r="Q28" s="419"/>
      <c r="R28" s="173"/>
      <c r="S28" s="174"/>
    </row>
    <row r="29" spans="1:19" s="38" customFormat="1" ht="9.6" customHeight="1" x14ac:dyDescent="0.25">
      <c r="A29" s="176">
        <v>12</v>
      </c>
      <c r="B29" s="395" t="str">
        <f>IF($E29="","",VLOOKUP($E29,'1Q ELO (4)'!$A$7:$M$32,12))</f>
        <v/>
      </c>
      <c r="C29" s="395" t="str">
        <f>IF($E29="","",VLOOKUP($E29,'1Q ELO (4)'!$A$7:$M$32,13))</f>
        <v/>
      </c>
      <c r="D29" s="451" t="str">
        <f>IF($E29="","",VLOOKUP($E29,'1Q ELO (4)'!$A$7:$M$32,5))</f>
        <v/>
      </c>
      <c r="E29" s="164"/>
      <c r="F29" s="492" t="str">
        <f>UPPER(IF($E29="","",VLOOKUP($E29,'1Q ELO (4)'!$A$7:$M$32,2)))</f>
        <v/>
      </c>
      <c r="G29" s="492" t="str">
        <f>IF($E29="","",VLOOKUP($E29,'1Q ELO (4)'!$A$7:$M$32,3))</f>
        <v/>
      </c>
      <c r="H29" s="492"/>
      <c r="I29" s="492" t="str">
        <f>IF($E29="","",VLOOKUP($E29,'1Q ELO (4)'!$A$7:$M$32,4))</f>
        <v/>
      </c>
      <c r="J29" s="195"/>
      <c r="K29" s="166"/>
      <c r="L29" s="166"/>
      <c r="M29" s="166"/>
      <c r="N29" s="705"/>
      <c r="O29" s="705"/>
      <c r="P29" s="705"/>
      <c r="Q29" s="419"/>
      <c r="R29" s="173"/>
      <c r="S29" s="174"/>
    </row>
    <row r="30" spans="1:19" s="38" customFormat="1" ht="9.6" customHeight="1" x14ac:dyDescent="0.25">
      <c r="A30" s="176"/>
      <c r="B30" s="465" t="str">
        <f>IF($E30="","",VLOOKUP($E30,'1Q ELO (4)'!$A$7:$M$32,12))</f>
        <v/>
      </c>
      <c r="C30" s="177"/>
      <c r="D30" s="461"/>
      <c r="E30" s="187"/>
      <c r="F30" s="493"/>
      <c r="G30" s="493"/>
      <c r="H30" s="494"/>
      <c r="I30" s="493"/>
      <c r="J30" s="188"/>
      <c r="K30" s="166"/>
      <c r="L30" s="166"/>
      <c r="M30" s="180"/>
      <c r="N30" s="707"/>
      <c r="O30" s="706"/>
      <c r="P30" s="705"/>
      <c r="Q30" s="419"/>
      <c r="R30" s="173"/>
      <c r="S30" s="174"/>
    </row>
    <row r="31" spans="1:19" s="38" customFormat="1" ht="9.6" customHeight="1" x14ac:dyDescent="0.25">
      <c r="A31" s="586">
        <v>13</v>
      </c>
      <c r="B31" s="395" t="str">
        <f>IF($E31="","",VLOOKUP($E31,'1Q ELO (4)'!$A$7:$M$32,12))</f>
        <v/>
      </c>
      <c r="C31" s="395" t="str">
        <f>IF($E31="","",VLOOKUP($E31,'1Q ELO (4)'!$A$7:$M$32,13))</f>
        <v/>
      </c>
      <c r="D31" s="451" t="str">
        <f>IF($E31="","",VLOOKUP($E31,'1Q ELO (4)'!$A$7:$M$32,5))</f>
        <v/>
      </c>
      <c r="E31" s="740"/>
      <c r="F31" s="695" t="str">
        <f>UPPER(IF($E31="","",VLOOKUP($E31,'1Q ELO (4)'!$A$7:$M$32,2)))</f>
        <v/>
      </c>
      <c r="G31" s="695" t="str">
        <f>IF($E31="","",VLOOKUP($E31,'1Q ELO (4)'!$A$7:$M$32,3))</f>
        <v/>
      </c>
      <c r="H31" s="695"/>
      <c r="I31" s="695" t="str">
        <f>IF($E31="","",VLOOKUP($E31,'1Q ELO (4)'!$A$7:$M$32,4))</f>
        <v/>
      </c>
      <c r="J31" s="197"/>
      <c r="K31" s="166"/>
      <c r="L31" s="166"/>
      <c r="M31" s="166"/>
      <c r="N31" s="705"/>
      <c r="O31" s="706"/>
      <c r="P31" s="705"/>
      <c r="Q31" s="419"/>
      <c r="R31" s="173"/>
      <c r="S31" s="174"/>
    </row>
    <row r="32" spans="1:19" s="38" customFormat="1" ht="9.6" customHeight="1" x14ac:dyDescent="0.25">
      <c r="A32" s="176"/>
      <c r="B32" s="731" t="str">
        <f>IF($E32="","",VLOOKUP($E32,'1Q ELO (4)'!$A$7:$M$32,12))</f>
        <v/>
      </c>
      <c r="C32" s="177"/>
      <c r="D32" s="461"/>
      <c r="E32" s="187"/>
      <c r="F32" s="493"/>
      <c r="G32" s="493"/>
      <c r="H32" s="494"/>
      <c r="I32" s="735" t="s">
        <v>0</v>
      </c>
      <c r="J32" s="181"/>
      <c r="K32" s="182" t="str">
        <f>UPPER(IF(OR(J32="a",J32="as"),F31,IF(OR(J32="b",J32="bs"),F33,)))</f>
        <v/>
      </c>
      <c r="L32" s="182"/>
      <c r="M32" s="166"/>
      <c r="N32" s="705"/>
      <c r="O32" s="705"/>
      <c r="P32" s="191"/>
      <c r="Q32" s="172"/>
      <c r="R32" s="173"/>
      <c r="S32" s="174"/>
    </row>
    <row r="33" spans="1:19" s="38" customFormat="1" ht="9.6" customHeight="1" x14ac:dyDescent="0.25">
      <c r="A33" s="176">
        <v>14</v>
      </c>
      <c r="B33" s="395" t="str">
        <f>IF($E33="","",VLOOKUP($E33,'1Q ELO (4)'!$A$7:$M$32,12))</f>
        <v/>
      </c>
      <c r="C33" s="395" t="str">
        <f>IF($E33="","",VLOOKUP($E33,'1Q ELO (4)'!$A$7:$M$32,13))</f>
        <v/>
      </c>
      <c r="D33" s="451" t="str">
        <f>IF($E33="","",VLOOKUP($E33,'1Q ELO (4)'!$A$7:$M$32,5))</f>
        <v/>
      </c>
      <c r="E33" s="164"/>
      <c r="F33" s="492" t="str">
        <f>UPPER(IF($E33="","",VLOOKUP($E33,'1Q ELO (4)'!$A$7:$M$32,2)))</f>
        <v/>
      </c>
      <c r="G33" s="492" t="str">
        <f>IF($E33="","",VLOOKUP($E33,'1Q ELO (4)'!$A$7:$M$32,3))</f>
        <v/>
      </c>
      <c r="H33" s="492"/>
      <c r="I33" s="492" t="str">
        <f>IF($E33="","",VLOOKUP($E33,'1Q ELO (4)'!$A$7:$M$32,4))</f>
        <v/>
      </c>
      <c r="J33" s="185"/>
      <c r="K33" s="166"/>
      <c r="L33" s="186"/>
      <c r="M33" s="166"/>
      <c r="N33" s="705"/>
      <c r="O33" s="705"/>
      <c r="P33" s="191"/>
      <c r="Q33" s="172"/>
      <c r="R33" s="173"/>
      <c r="S33" s="174"/>
    </row>
    <row r="34" spans="1:19" s="38" customFormat="1" ht="9.6" customHeight="1" x14ac:dyDescent="0.25">
      <c r="A34" s="176"/>
      <c r="B34" s="731" t="str">
        <f>IF($E34="","",VLOOKUP($E34,'1Q ELO (4)'!$A$7:$M$32,12))</f>
        <v/>
      </c>
      <c r="C34" s="177"/>
      <c r="D34" s="461"/>
      <c r="E34" s="187"/>
      <c r="F34" s="493"/>
      <c r="G34" s="493"/>
      <c r="H34" s="494"/>
      <c r="I34" s="493"/>
      <c r="J34" s="188"/>
      <c r="K34" s="735" t="s">
        <v>0</v>
      </c>
      <c r="L34" s="189"/>
      <c r="M34" s="182" t="str">
        <f>UPPER(IF(OR(L34="a",L34="as"),K32,IF(OR(L34="b",L34="bs"),K36,)))</f>
        <v/>
      </c>
      <c r="N34" s="190"/>
      <c r="O34" s="705"/>
      <c r="P34" s="191"/>
      <c r="Q34" s="172"/>
      <c r="R34" s="173"/>
      <c r="S34" s="174"/>
    </row>
    <row r="35" spans="1:19" s="38" customFormat="1" ht="9.6" customHeight="1" x14ac:dyDescent="0.25">
      <c r="A35" s="176">
        <v>15</v>
      </c>
      <c r="B35" s="395" t="str">
        <f>IF($E35="","",VLOOKUP($E35,'1Q ELO (4)'!$A$7:$M$32,12))</f>
        <v/>
      </c>
      <c r="C35" s="395" t="str">
        <f>IF($E35="","",VLOOKUP($E35,'1Q ELO (4)'!$A$7:$M$32,13))</f>
        <v/>
      </c>
      <c r="D35" s="451" t="str">
        <f>IF($E35="","",VLOOKUP($E35,'1Q ELO (4)'!$A$7:$M$32,5))</f>
        <v/>
      </c>
      <c r="E35" s="164"/>
      <c r="F35" s="492" t="str">
        <f>UPPER(IF($E35="","",VLOOKUP($E35,'1Q ELO (4)'!$A$7:$M$32,2)))</f>
        <v/>
      </c>
      <c r="G35" s="492" t="str">
        <f>IF($E35="","",VLOOKUP($E35,'1Q ELO (4)'!$A$7:$M$32,3))</f>
        <v/>
      </c>
      <c r="H35" s="492"/>
      <c r="I35" s="492" t="str">
        <f>IF($E35="","",VLOOKUP($E35,'1Q ELO (4)'!$A$7:$M$32,4))</f>
        <v/>
      </c>
      <c r="J35" s="167"/>
      <c r="K35" s="166"/>
      <c r="L35" s="192"/>
      <c r="M35" s="166"/>
      <c r="N35" s="191"/>
      <c r="O35" s="191"/>
      <c r="P35" s="191"/>
      <c r="Q35" s="172"/>
      <c r="R35" s="173"/>
      <c r="S35" s="174"/>
    </row>
    <row r="36" spans="1:19" s="38" customFormat="1" ht="9.6" customHeight="1" x14ac:dyDescent="0.25">
      <c r="A36" s="176"/>
      <c r="B36" s="731" t="str">
        <f>IF($E36="","",VLOOKUP($E36,'1Q ELO (4)'!$A$7:$M$32,12))</f>
        <v/>
      </c>
      <c r="C36" s="177"/>
      <c r="D36" s="461"/>
      <c r="E36" s="177"/>
      <c r="F36" s="178"/>
      <c r="G36" s="178"/>
      <c r="H36" s="179"/>
      <c r="I36" s="735" t="s">
        <v>0</v>
      </c>
      <c r="J36" s="181"/>
      <c r="K36" s="182" t="str">
        <f>UPPER(IF(OR(J36="a",J36="as"),F35,IF(OR(J36="b",J36="bs"),F37,)))</f>
        <v/>
      </c>
      <c r="L36" s="194"/>
      <c r="M36" s="166"/>
      <c r="N36" s="191"/>
      <c r="O36" s="191"/>
      <c r="P36" s="191"/>
      <c r="Q36" s="172"/>
      <c r="R36" s="173"/>
      <c r="S36" s="174"/>
    </row>
    <row r="37" spans="1:19" s="38" customFormat="1" ht="9.6" customHeight="1" x14ac:dyDescent="0.25">
      <c r="A37" s="583">
        <v>16</v>
      </c>
      <c r="B37" s="395" t="str">
        <f>IF($E37="","",VLOOKUP($E37,'1Q ELO (4)'!$A$7:$M$32,12))</f>
        <v/>
      </c>
      <c r="C37" s="395" t="str">
        <f>IF($E37="","",VLOOKUP($E37,'1Q ELO (4)'!$A$7:$M$32,13))</f>
        <v/>
      </c>
      <c r="D37" s="451" t="str">
        <f>IF($E37="","",VLOOKUP($E37,'1Q ELO (4)'!$A$7:$M$32,5))</f>
        <v/>
      </c>
      <c r="E37" s="164"/>
      <c r="F37" s="492" t="str">
        <f>UPPER(IF($E37="","",VLOOKUP($E37,'1Q ELO (4)'!$A$7:$M$32,2)))</f>
        <v/>
      </c>
      <c r="G37" s="492" t="str">
        <f>IF($E37="","",VLOOKUP($E37,'1Q ELO (4)'!$A$7:$M$32,3))</f>
        <v/>
      </c>
      <c r="H37" s="492"/>
      <c r="I37" s="492" t="str">
        <f>IF($E37="","",VLOOKUP($E37,'1Q ELO (4)'!$A$7:$M$32,4))</f>
        <v/>
      </c>
      <c r="J37" s="195"/>
      <c r="K37" s="166"/>
      <c r="L37" s="166"/>
      <c r="M37" s="166"/>
      <c r="N37" s="191"/>
      <c r="O37" s="191"/>
      <c r="P37" s="191"/>
      <c r="Q37" s="172"/>
      <c r="R37" s="173"/>
      <c r="S37" s="174"/>
    </row>
    <row r="38" spans="1:19" s="38" customFormat="1" ht="9.6" customHeight="1" x14ac:dyDescent="0.25">
      <c r="A38" s="202"/>
      <c r="B38" s="177"/>
      <c r="C38" s="177"/>
      <c r="D38" s="177"/>
      <c r="E38" s="177"/>
      <c r="F38" s="196"/>
      <c r="G38" s="196"/>
      <c r="H38" s="200"/>
      <c r="I38" s="166"/>
      <c r="J38" s="188"/>
      <c r="K38" s="166"/>
      <c r="L38" s="166"/>
      <c r="M38" s="166"/>
      <c r="N38" s="191"/>
      <c r="O38" s="191"/>
      <c r="P38" s="191"/>
      <c r="Q38" s="172"/>
      <c r="R38" s="173"/>
      <c r="S38" s="174"/>
    </row>
    <row r="39" spans="1:19" s="18" customFormat="1" ht="10.5" customHeight="1" x14ac:dyDescent="0.25">
      <c r="A39" s="214" t="s">
        <v>105</v>
      </c>
      <c r="B39" s="215"/>
      <c r="C39" s="215"/>
      <c r="D39" s="456"/>
      <c r="E39" s="217" t="s">
        <v>6</v>
      </c>
      <c r="F39" s="218" t="s">
        <v>107</v>
      </c>
      <c r="G39" s="217"/>
      <c r="H39" s="219"/>
      <c r="I39" s="220"/>
      <c r="J39" s="217" t="s">
        <v>6</v>
      </c>
      <c r="K39" s="218" t="s">
        <v>108</v>
      </c>
      <c r="L39" s="221"/>
      <c r="M39" s="218" t="s">
        <v>109</v>
      </c>
      <c r="N39" s="222"/>
      <c r="O39" s="223" t="s">
        <v>110</v>
      </c>
      <c r="P39" s="223"/>
      <c r="Q39" s="224"/>
      <c r="R39" s="225"/>
    </row>
    <row r="40" spans="1:19" s="18" customFormat="1" ht="9" customHeight="1" x14ac:dyDescent="0.25">
      <c r="A40" s="457" t="s">
        <v>106</v>
      </c>
      <c r="B40" s="458"/>
      <c r="C40" s="459"/>
      <c r="D40" s="460"/>
      <c r="E40" s="229">
        <v>1</v>
      </c>
      <c r="F40" s="92" t="str">
        <f>IF(E40&gt;$R$47,,UPPER(VLOOKUP(E40,'1Q ELO (4)'!$A$7:$O$134,2)))</f>
        <v/>
      </c>
      <c r="G40" s="230"/>
      <c r="H40" s="92"/>
      <c r="I40" s="91"/>
      <c r="J40" s="231" t="s">
        <v>7</v>
      </c>
      <c r="K40" s="226"/>
      <c r="L40" s="232"/>
      <c r="M40" s="226"/>
      <c r="N40" s="233"/>
      <c r="O40" s="234" t="s">
        <v>111</v>
      </c>
      <c r="P40" s="235"/>
      <c r="Q40" s="235"/>
      <c r="R40" s="236"/>
    </row>
    <row r="41" spans="1:19" s="18" customFormat="1" ht="9" customHeight="1" x14ac:dyDescent="0.25">
      <c r="A41" s="241" t="s">
        <v>119</v>
      </c>
      <c r="B41" s="239"/>
      <c r="C41" s="453"/>
      <c r="D41" s="242"/>
      <c r="E41" s="229">
        <v>2</v>
      </c>
      <c r="F41" s="92" t="str">
        <f>IF(E41&gt;$R$47,,UPPER(VLOOKUP(E41,'1Q ELO (4)'!$A$7:$O$134,2)))</f>
        <v/>
      </c>
      <c r="G41" s="230"/>
      <c r="H41" s="92"/>
      <c r="I41" s="91"/>
      <c r="J41" s="231" t="s">
        <v>8</v>
      </c>
      <c r="K41" s="226"/>
      <c r="L41" s="232"/>
      <c r="M41" s="226"/>
      <c r="N41" s="233"/>
      <c r="O41" s="237"/>
      <c r="P41" s="238"/>
      <c r="Q41" s="239"/>
      <c r="R41" s="240"/>
    </row>
    <row r="42" spans="1:19" s="18" customFormat="1" ht="9" customHeight="1" x14ac:dyDescent="0.25">
      <c r="A42" s="384"/>
      <c r="B42" s="385"/>
      <c r="C42" s="454"/>
      <c r="D42" s="386"/>
      <c r="E42" s="229">
        <v>3</v>
      </c>
      <c r="F42" s="92" t="str">
        <f>IF(E42&gt;$R$47,,UPPER(VLOOKUP(E42,'1Q ELO (4)'!$A$7:$O$134,2)))</f>
        <v/>
      </c>
      <c r="G42" s="230"/>
      <c r="H42" s="92"/>
      <c r="I42" s="91"/>
      <c r="J42" s="231" t="s">
        <v>9</v>
      </c>
      <c r="K42" s="226"/>
      <c r="L42" s="232"/>
      <c r="M42" s="226"/>
      <c r="N42" s="233"/>
      <c r="O42" s="234" t="s">
        <v>112</v>
      </c>
      <c r="P42" s="235"/>
      <c r="Q42" s="235"/>
      <c r="R42" s="236"/>
    </row>
    <row r="43" spans="1:19" s="18" customFormat="1" ht="9" customHeight="1" x14ac:dyDescent="0.25">
      <c r="A43" s="243"/>
      <c r="B43" s="448"/>
      <c r="C43" s="448"/>
      <c r="D43" s="244"/>
      <c r="E43" s="229">
        <v>4</v>
      </c>
      <c r="F43" s="92" t="str">
        <f>IF(E43&gt;$R$47,,UPPER(VLOOKUP(E43,'1Q ELO (4)'!$A$7:$O$134,2)))</f>
        <v/>
      </c>
      <c r="G43" s="230"/>
      <c r="H43" s="92"/>
      <c r="I43" s="91"/>
      <c r="J43" s="231" t="s">
        <v>10</v>
      </c>
      <c r="K43" s="226"/>
      <c r="L43" s="232"/>
      <c r="M43" s="226"/>
      <c r="N43" s="233"/>
      <c r="O43" s="226"/>
      <c r="P43" s="232"/>
      <c r="Q43" s="226"/>
      <c r="R43" s="233"/>
    </row>
    <row r="44" spans="1:19" s="18" customFormat="1" ht="9" customHeight="1" x14ac:dyDescent="0.25">
      <c r="A44" s="371"/>
      <c r="B44" s="387"/>
      <c r="C44" s="387"/>
      <c r="D44" s="455"/>
      <c r="E44" s="229"/>
      <c r="F44" s="92"/>
      <c r="G44" s="230"/>
      <c r="H44" s="92"/>
      <c r="I44" s="91"/>
      <c r="J44" s="231" t="s">
        <v>11</v>
      </c>
      <c r="K44" s="226"/>
      <c r="L44" s="232"/>
      <c r="M44" s="226"/>
      <c r="N44" s="233"/>
      <c r="O44" s="239"/>
      <c r="P44" s="238"/>
      <c r="Q44" s="239"/>
      <c r="R44" s="240"/>
    </row>
    <row r="45" spans="1:19" s="18" customFormat="1" ht="9" customHeight="1" x14ac:dyDescent="0.25">
      <c r="A45" s="372"/>
      <c r="B45" s="393"/>
      <c r="C45" s="448"/>
      <c r="D45" s="244"/>
      <c r="E45" s="229"/>
      <c r="F45" s="92"/>
      <c r="G45" s="230"/>
      <c r="H45" s="92"/>
      <c r="I45" s="91"/>
      <c r="J45" s="231" t="s">
        <v>12</v>
      </c>
      <c r="K45" s="226"/>
      <c r="L45" s="232"/>
      <c r="M45" s="226"/>
      <c r="N45" s="233"/>
      <c r="O45" s="234" t="s">
        <v>92</v>
      </c>
      <c r="P45" s="235"/>
      <c r="Q45" s="235"/>
      <c r="R45" s="236"/>
    </row>
    <row r="46" spans="1:19" s="18" customFormat="1" ht="9" customHeight="1" x14ac:dyDescent="0.25">
      <c r="A46" s="372"/>
      <c r="B46" s="393"/>
      <c r="C46" s="449"/>
      <c r="D46" s="382"/>
      <c r="E46" s="229"/>
      <c r="F46" s="92"/>
      <c r="G46" s="230"/>
      <c r="H46" s="92"/>
      <c r="I46" s="91"/>
      <c r="J46" s="231" t="s">
        <v>13</v>
      </c>
      <c r="K46" s="226"/>
      <c r="L46" s="232"/>
      <c r="M46" s="226"/>
      <c r="N46" s="233"/>
      <c r="O46" s="226"/>
      <c r="P46" s="232"/>
      <c r="Q46" s="226"/>
      <c r="R46" s="233"/>
    </row>
    <row r="47" spans="1:19" s="18" customFormat="1" ht="9" customHeight="1" x14ac:dyDescent="0.25">
      <c r="A47" s="373"/>
      <c r="B47" s="370"/>
      <c r="C47" s="450"/>
      <c r="D47" s="383"/>
      <c r="E47" s="245"/>
      <c r="F47" s="246"/>
      <c r="G47" s="247"/>
      <c r="H47" s="246"/>
      <c r="I47" s="248"/>
      <c r="J47" s="249" t="s">
        <v>14</v>
      </c>
      <c r="K47" s="239"/>
      <c r="L47" s="238"/>
      <c r="M47" s="239"/>
      <c r="N47" s="240"/>
      <c r="O47" s="239" t="str">
        <f>R4</f>
        <v>Lakatosné Klopcsik Diana</v>
      </c>
      <c r="P47" s="238"/>
      <c r="Q47" s="239"/>
      <c r="R47" s="250">
        <f>MIN(4,'1Q ELO (4)'!O5)</f>
        <v>4</v>
      </c>
    </row>
  </sheetData>
  <mergeCells count="1">
    <mergeCell ref="A4:C4"/>
  </mergeCells>
  <conditionalFormatting sqref="H21 H23 H25 H27 H29 H31 H33 H35 H7 H19 H9 H11 H13 H15 H17 H37">
    <cfRule type="expression" dxfId="327" priority="9" stopIfTrue="1">
      <formula>AND($E7&lt;9,$C7&gt;0)</formula>
    </cfRule>
  </conditionalFormatting>
  <conditionalFormatting sqref="M14 M30 I8 I12 I16 I20 I24 I28 I32 I36 K34 K26 K18 K10">
    <cfRule type="expression" dxfId="326" priority="6" stopIfTrue="1">
      <formula>AND($O$1="CU",I8="Umpire")</formula>
    </cfRule>
    <cfRule type="expression" dxfId="325" priority="7" stopIfTrue="1">
      <formula>AND($O$1="CU",I8&lt;&gt;"Umpire",J8&lt;&gt;"")</formula>
    </cfRule>
    <cfRule type="expression" dxfId="324" priority="8" stopIfTrue="1">
      <formula>AND($O$1="CU",I8&lt;&gt;"Umpire")</formula>
    </cfRule>
  </conditionalFormatting>
  <conditionalFormatting sqref="M10 M18 M26 M34 O30 O14 K8 K12 K16 K20 K24 K28 K32 K36">
    <cfRule type="expression" dxfId="323" priority="4" stopIfTrue="1">
      <formula>J8="as"</formula>
    </cfRule>
    <cfRule type="expression" dxfId="322" priority="5" stopIfTrue="1">
      <formula>J8="bs"</formula>
    </cfRule>
  </conditionalFormatting>
  <conditionalFormatting sqref="R47 J8 J12 J16 J20 J24 J28 J32 J36 N30 N14 L10 L34 L18 L26">
    <cfRule type="expression" dxfId="321" priority="3" stopIfTrue="1">
      <formula>$O$1="CU"</formula>
    </cfRule>
  </conditionalFormatting>
  <conditionalFormatting sqref="F33 F35 F23 F31 F29 F27 F25 F21 F17 F19 F7 F15 F13 F11 F9 F37">
    <cfRule type="cellIs" dxfId="320" priority="2" stopIfTrue="1" operator="equal">
      <formula>"Bye"</formula>
    </cfRule>
  </conditionalFormatting>
  <conditionalFormatting sqref="E7 E21 E23 E19 E15 E17">
    <cfRule type="expression" dxfId="319" priority="1" stopIfTrue="1">
      <formula>$E7&lt;5</formula>
    </cfRule>
  </conditionalFormatting>
  <dataValidations count="1">
    <dataValidation type="list" allowBlank="1" showInputMessage="1" sqref="I32 I20 I24 I28 I16 I8 I12 M14 M30 I36 K34 K26 K18 K10" xr:uid="{2F541BA9-D650-4AED-BD57-6952AE3CEDA6}">
      <formula1>$U$7:$U$16</formula1>
    </dataValidation>
  </dataValidations>
  <printOptions horizontalCentered="1"/>
  <pageMargins left="0.35" right="0.35" top="0.39" bottom="0.39" header="0" footer="0"/>
  <pageSetup paperSize="9"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00417"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700418"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EE35B5-EB95-4FC0-8874-6CC61A4BC1E9}">
  <sheetPr codeName="Sheet18">
    <tabColor indexed="42"/>
  </sheetPr>
  <dimension ref="A1:Q156"/>
  <sheetViews>
    <sheetView showGridLines="0" showZeros="0" workbookViewId="0">
      <pane ySplit="6" topLeftCell="A7" activePane="bottomLeft" state="frozen"/>
      <selection activeCell="F2" sqref="F2"/>
      <selection pane="bottomLeft" activeCell="B7" sqref="B7"/>
    </sheetView>
  </sheetViews>
  <sheetFormatPr defaultRowHeight="13.2" x14ac:dyDescent="0.25"/>
  <cols>
    <col min="1" max="1" width="3.88671875" customWidth="1"/>
    <col min="2" max="2" width="14" customWidth="1"/>
    <col min="3" max="3" width="12.44140625" customWidth="1"/>
    <col min="4" max="4" width="10.109375" style="45" customWidth="1"/>
    <col min="5" max="5" width="12.109375" style="742" customWidth="1"/>
    <col min="6" max="6" width="6.109375" style="102" hidden="1" customWidth="1"/>
    <col min="7" max="7" width="31.44140625" style="102" customWidth="1"/>
    <col min="8" max="8" width="7.6640625" style="45" customWidth="1"/>
    <col min="9" max="13" width="7.44140625" style="45" hidden="1" customWidth="1"/>
    <col min="14" max="15" width="7.44140625" style="45" customWidth="1"/>
    <col min="16" max="16" width="7.44140625" style="45" hidden="1" customWidth="1"/>
    <col min="17" max="17" width="7.44140625" style="45" customWidth="1"/>
  </cols>
  <sheetData>
    <row r="1" spans="1:17" ht="24.6" x14ac:dyDescent="0.4">
      <c r="A1" s="399" t="str">
        <f>Altalanos!$A$6</f>
        <v xml:space="preserve">Diákolimpia Tolna megye - Paks </v>
      </c>
      <c r="B1" s="93"/>
      <c r="C1" s="93"/>
      <c r="D1" s="389"/>
      <c r="E1" s="443" t="s">
        <v>123</v>
      </c>
      <c r="F1" s="432"/>
      <c r="G1" s="433"/>
      <c r="H1" s="434"/>
      <c r="I1" s="434"/>
      <c r="J1" s="435"/>
      <c r="K1" s="435"/>
      <c r="L1" s="435"/>
      <c r="M1" s="435"/>
      <c r="N1" s="435"/>
      <c r="O1" s="435"/>
      <c r="P1" s="435"/>
      <c r="Q1" s="436"/>
    </row>
    <row r="2" spans="1:17" ht="13.8" thickBot="1" x14ac:dyDescent="0.3">
      <c r="B2" s="96" t="s">
        <v>122</v>
      </c>
      <c r="C2" s="790">
        <f>Altalanos!$D$8</f>
        <v>0</v>
      </c>
      <c r="D2" s="120"/>
      <c r="E2" s="443" t="s">
        <v>94</v>
      </c>
      <c r="F2" s="103"/>
      <c r="G2" s="103"/>
      <c r="H2" s="718"/>
      <c r="I2" s="718"/>
      <c r="J2" s="94"/>
      <c r="K2" s="94"/>
      <c r="L2" s="94"/>
      <c r="M2" s="94"/>
      <c r="N2" s="111"/>
      <c r="O2" s="86"/>
      <c r="P2" s="86"/>
      <c r="Q2" s="111"/>
    </row>
    <row r="3" spans="1:17" s="2" customFormat="1" ht="13.8" thickBot="1" x14ac:dyDescent="0.3">
      <c r="A3" s="697" t="s">
        <v>121</v>
      </c>
      <c r="B3" s="716"/>
      <c r="C3" s="716"/>
      <c r="D3" s="716"/>
      <c r="E3" s="716"/>
      <c r="F3" s="716"/>
      <c r="G3" s="716"/>
      <c r="H3" s="716"/>
      <c r="I3" s="717"/>
      <c r="J3" s="112"/>
      <c r="K3" s="123"/>
      <c r="L3" s="123"/>
      <c r="M3" s="123"/>
      <c r="N3" s="490" t="s">
        <v>92</v>
      </c>
      <c r="O3" s="113"/>
      <c r="P3" s="124"/>
      <c r="Q3" s="444"/>
    </row>
    <row r="4" spans="1:17" s="2" customFormat="1" x14ac:dyDescent="0.25">
      <c r="A4" s="55" t="s">
        <v>82</v>
      </c>
      <c r="B4" s="55"/>
      <c r="C4" s="53" t="s">
        <v>79</v>
      </c>
      <c r="D4" s="55" t="s">
        <v>87</v>
      </c>
      <c r="E4" s="88"/>
      <c r="G4" s="125"/>
      <c r="H4" s="752" t="s">
        <v>88</v>
      </c>
      <c r="I4" s="727"/>
      <c r="J4" s="126"/>
      <c r="K4" s="127"/>
      <c r="L4" s="127"/>
      <c r="M4" s="127"/>
      <c r="N4" s="126"/>
      <c r="O4" s="445"/>
      <c r="P4" s="445"/>
      <c r="Q4" s="128"/>
    </row>
    <row r="5" spans="1:17" s="2" customFormat="1" ht="13.8" thickBot="1" x14ac:dyDescent="0.3">
      <c r="A5" s="437" t="str">
        <f>Altalanos!$A$10</f>
        <v>2025.04.28-29</v>
      </c>
      <c r="B5" s="437"/>
      <c r="C5" s="97" t="str">
        <f>Altalanos!$C$10</f>
        <v>Paks</v>
      </c>
      <c r="D5" s="98" t="str">
        <f>Altalanos!$D$10</f>
        <v xml:space="preserve">  </v>
      </c>
      <c r="E5" s="98"/>
      <c r="F5" s="98"/>
      <c r="G5" s="98"/>
      <c r="H5" s="475" t="str">
        <f>Altalanos!$E$10</f>
        <v>Lakatosné Klopcsik Diana</v>
      </c>
      <c r="I5" s="753"/>
      <c r="J5" s="129"/>
      <c r="K5" s="89"/>
      <c r="L5" s="89"/>
      <c r="M5" s="89"/>
      <c r="N5" s="129"/>
      <c r="O5" s="98"/>
      <c r="P5" s="98"/>
      <c r="Q5" s="770"/>
    </row>
    <row r="6" spans="1:17" ht="30" customHeight="1" thickBot="1" x14ac:dyDescent="0.3">
      <c r="A6" s="397" t="s">
        <v>95</v>
      </c>
      <c r="B6" s="115" t="s">
        <v>85</v>
      </c>
      <c r="C6" s="115" t="s">
        <v>86</v>
      </c>
      <c r="D6" s="115" t="s">
        <v>90</v>
      </c>
      <c r="E6" s="116" t="s">
        <v>91</v>
      </c>
      <c r="F6" s="116" t="s">
        <v>96</v>
      </c>
      <c r="G6" s="116" t="s">
        <v>213</v>
      </c>
      <c r="H6" s="719" t="s">
        <v>97</v>
      </c>
      <c r="I6" s="720"/>
      <c r="J6" s="427" t="s">
        <v>74</v>
      </c>
      <c r="K6" s="117" t="s">
        <v>72</v>
      </c>
      <c r="L6" s="429" t="s">
        <v>1</v>
      </c>
      <c r="M6" s="299" t="s">
        <v>73</v>
      </c>
      <c r="N6" s="462" t="s">
        <v>117</v>
      </c>
      <c r="O6" s="441" t="s">
        <v>99</v>
      </c>
      <c r="P6" s="442" t="s">
        <v>2</v>
      </c>
      <c r="Q6" s="116" t="s">
        <v>100</v>
      </c>
    </row>
    <row r="7" spans="1:17" s="11" customFormat="1" ht="18.899999999999999" customHeight="1" x14ac:dyDescent="0.25">
      <c r="A7" s="431">
        <v>1</v>
      </c>
      <c r="B7" s="105"/>
      <c r="C7" s="105"/>
      <c r="D7" s="106"/>
      <c r="E7" s="446"/>
      <c r="F7" s="700"/>
      <c r="G7" s="701"/>
      <c r="H7" s="106"/>
      <c r="I7" s="106"/>
      <c r="J7" s="428"/>
      <c r="K7" s="426"/>
      <c r="L7" s="430"/>
      <c r="M7" s="426"/>
      <c r="N7" s="392"/>
      <c r="O7" s="782"/>
      <c r="P7" s="133"/>
      <c r="Q7" s="107"/>
    </row>
    <row r="8" spans="1:17" s="11" customFormat="1" ht="18.899999999999999" customHeight="1" x14ac:dyDescent="0.25">
      <c r="A8" s="431">
        <v>2</v>
      </c>
      <c r="B8" s="105"/>
      <c r="C8" s="105"/>
      <c r="D8" s="106"/>
      <c r="E8" s="446"/>
      <c r="F8" s="702"/>
      <c r="G8" s="703"/>
      <c r="H8" s="106"/>
      <c r="I8" s="106"/>
      <c r="J8" s="428"/>
      <c r="K8" s="426"/>
      <c r="L8" s="430"/>
      <c r="M8" s="426"/>
      <c r="N8" s="392"/>
      <c r="O8" s="106"/>
      <c r="P8" s="133"/>
      <c r="Q8" s="107"/>
    </row>
    <row r="9" spans="1:17" s="11" customFormat="1" ht="18.899999999999999" customHeight="1" x14ac:dyDescent="0.25">
      <c r="A9" s="431">
        <v>3</v>
      </c>
      <c r="B9" s="105"/>
      <c r="C9" s="105"/>
      <c r="D9" s="106"/>
      <c r="E9" s="446"/>
      <c r="F9" s="702"/>
      <c r="G9" s="703"/>
      <c r="H9" s="106"/>
      <c r="I9" s="106"/>
      <c r="J9" s="428"/>
      <c r="K9" s="426"/>
      <c r="L9" s="430"/>
      <c r="M9" s="426"/>
      <c r="N9" s="392"/>
      <c r="O9" s="106"/>
      <c r="P9" s="729"/>
      <c r="Q9" s="463"/>
    </row>
    <row r="10" spans="1:17" s="11" customFormat="1" ht="18.899999999999999" customHeight="1" x14ac:dyDescent="0.25">
      <c r="A10" s="431">
        <v>4</v>
      </c>
      <c r="B10" s="105"/>
      <c r="C10" s="105"/>
      <c r="D10" s="106"/>
      <c r="E10" s="446"/>
      <c r="F10" s="702"/>
      <c r="G10" s="703"/>
      <c r="H10" s="106"/>
      <c r="I10" s="106"/>
      <c r="J10" s="428"/>
      <c r="K10" s="426"/>
      <c r="L10" s="430"/>
      <c r="M10" s="426"/>
      <c r="N10" s="392"/>
      <c r="O10" s="106"/>
      <c r="P10" s="728"/>
      <c r="Q10" s="721"/>
    </row>
    <row r="11" spans="1:17" s="11" customFormat="1" ht="18.899999999999999" customHeight="1" x14ac:dyDescent="0.25">
      <c r="A11" s="431">
        <v>5</v>
      </c>
      <c r="B11" s="105"/>
      <c r="C11" s="105"/>
      <c r="D11" s="106"/>
      <c r="E11" s="446"/>
      <c r="F11" s="702"/>
      <c r="G11" s="703"/>
      <c r="H11" s="106"/>
      <c r="I11" s="106"/>
      <c r="J11" s="428"/>
      <c r="K11" s="426"/>
      <c r="L11" s="430"/>
      <c r="M11" s="426"/>
      <c r="N11" s="392"/>
      <c r="O11" s="106"/>
      <c r="P11" s="728"/>
      <c r="Q11" s="721"/>
    </row>
    <row r="12" spans="1:17" s="11" customFormat="1" ht="18.899999999999999" customHeight="1" x14ac:dyDescent="0.25">
      <c r="A12" s="431">
        <v>6</v>
      </c>
      <c r="B12" s="105"/>
      <c r="C12" s="105"/>
      <c r="D12" s="106"/>
      <c r="E12" s="446"/>
      <c r="F12" s="702"/>
      <c r="G12" s="703"/>
      <c r="H12" s="106"/>
      <c r="I12" s="106"/>
      <c r="J12" s="428"/>
      <c r="K12" s="426"/>
      <c r="L12" s="430"/>
      <c r="M12" s="426"/>
      <c r="N12" s="392"/>
      <c r="O12" s="106"/>
      <c r="P12" s="728"/>
      <c r="Q12" s="721"/>
    </row>
    <row r="13" spans="1:17" s="11" customFormat="1" ht="18.899999999999999" customHeight="1" x14ac:dyDescent="0.25">
      <c r="A13" s="431">
        <v>7</v>
      </c>
      <c r="B13" s="105"/>
      <c r="C13" s="105"/>
      <c r="D13" s="106"/>
      <c r="E13" s="446"/>
      <c r="F13" s="702"/>
      <c r="G13" s="703"/>
      <c r="H13" s="106"/>
      <c r="I13" s="106"/>
      <c r="J13" s="428"/>
      <c r="K13" s="426"/>
      <c r="L13" s="430"/>
      <c r="M13" s="426"/>
      <c r="N13" s="392"/>
      <c r="O13" s="106"/>
      <c r="P13" s="728"/>
      <c r="Q13" s="721"/>
    </row>
    <row r="14" spans="1:17" s="11" customFormat="1" ht="18.899999999999999" customHeight="1" x14ac:dyDescent="0.25">
      <c r="A14" s="431">
        <v>8</v>
      </c>
      <c r="B14" s="105"/>
      <c r="C14" s="105"/>
      <c r="D14" s="106"/>
      <c r="E14" s="446"/>
      <c r="F14" s="702"/>
      <c r="G14" s="703"/>
      <c r="H14" s="106"/>
      <c r="I14" s="106"/>
      <c r="J14" s="428"/>
      <c r="K14" s="426"/>
      <c r="L14" s="430"/>
      <c r="M14" s="426"/>
      <c r="N14" s="392"/>
      <c r="O14" s="106"/>
      <c r="P14" s="728"/>
      <c r="Q14" s="721"/>
    </row>
    <row r="15" spans="1:17" s="11" customFormat="1" ht="18.899999999999999" customHeight="1" x14ac:dyDescent="0.25">
      <c r="A15" s="431">
        <v>9</v>
      </c>
      <c r="B15" s="105"/>
      <c r="C15" s="105"/>
      <c r="D15" s="106"/>
      <c r="E15" s="446"/>
      <c r="F15" s="132"/>
      <c r="G15" s="132"/>
      <c r="H15" s="106"/>
      <c r="I15" s="106"/>
      <c r="J15" s="428"/>
      <c r="K15" s="426"/>
      <c r="L15" s="430"/>
      <c r="M15" s="471"/>
      <c r="N15" s="392"/>
      <c r="O15" s="106"/>
      <c r="P15" s="107"/>
      <c r="Q15" s="107"/>
    </row>
    <row r="16" spans="1:17" s="11" customFormat="1" ht="18.899999999999999" customHeight="1" x14ac:dyDescent="0.25">
      <c r="A16" s="431">
        <v>10</v>
      </c>
      <c r="B16" s="780"/>
      <c r="C16" s="105"/>
      <c r="D16" s="106"/>
      <c r="E16" s="446"/>
      <c r="F16" s="132"/>
      <c r="G16" s="132"/>
      <c r="H16" s="106"/>
      <c r="I16" s="106"/>
      <c r="J16" s="428"/>
      <c r="K16" s="426"/>
      <c r="L16" s="430"/>
      <c r="M16" s="471"/>
      <c r="N16" s="392"/>
      <c r="O16" s="106"/>
      <c r="P16" s="133"/>
      <c r="Q16" s="107"/>
    </row>
    <row r="17" spans="1:17" s="11" customFormat="1" ht="18.899999999999999" customHeight="1" x14ac:dyDescent="0.25">
      <c r="A17" s="431">
        <v>11</v>
      </c>
      <c r="B17" s="105"/>
      <c r="C17" s="105"/>
      <c r="D17" s="106"/>
      <c r="E17" s="446"/>
      <c r="F17" s="132"/>
      <c r="G17" s="132"/>
      <c r="H17" s="106"/>
      <c r="I17" s="106"/>
      <c r="J17" s="428"/>
      <c r="K17" s="426"/>
      <c r="L17" s="430"/>
      <c r="M17" s="471"/>
      <c r="N17" s="392"/>
      <c r="O17" s="106"/>
      <c r="P17" s="133"/>
      <c r="Q17" s="107"/>
    </row>
    <row r="18" spans="1:17" s="11" customFormat="1" ht="18.899999999999999" customHeight="1" x14ac:dyDescent="0.25">
      <c r="A18" s="431">
        <v>12</v>
      </c>
      <c r="B18" s="105"/>
      <c r="C18" s="105"/>
      <c r="D18" s="106"/>
      <c r="E18" s="446"/>
      <c r="F18" s="132"/>
      <c r="G18" s="132"/>
      <c r="H18" s="106"/>
      <c r="I18" s="106"/>
      <c r="J18" s="428"/>
      <c r="K18" s="426"/>
      <c r="L18" s="430"/>
      <c r="M18" s="471"/>
      <c r="N18" s="392"/>
      <c r="O18" s="106"/>
      <c r="P18" s="133"/>
      <c r="Q18" s="107"/>
    </row>
    <row r="19" spans="1:17" s="11" customFormat="1" ht="18.899999999999999" customHeight="1" x14ac:dyDescent="0.25">
      <c r="A19" s="431">
        <v>13</v>
      </c>
      <c r="B19" s="105"/>
      <c r="C19" s="105"/>
      <c r="D19" s="106"/>
      <c r="E19" s="446"/>
      <c r="F19" s="132"/>
      <c r="G19" s="132"/>
      <c r="H19" s="106"/>
      <c r="I19" s="106"/>
      <c r="J19" s="428"/>
      <c r="K19" s="426"/>
      <c r="L19" s="430"/>
      <c r="M19" s="471"/>
      <c r="N19" s="392"/>
      <c r="O19" s="106"/>
      <c r="P19" s="133"/>
      <c r="Q19" s="107"/>
    </row>
    <row r="20" spans="1:17" s="11" customFormat="1" ht="18.899999999999999" customHeight="1" x14ac:dyDescent="0.25">
      <c r="A20" s="431">
        <v>14</v>
      </c>
      <c r="B20" s="105"/>
      <c r="C20" s="105"/>
      <c r="D20" s="106"/>
      <c r="E20" s="446"/>
      <c r="F20" s="132"/>
      <c r="G20" s="132"/>
      <c r="H20" s="106"/>
      <c r="I20" s="106"/>
      <c r="J20" s="428"/>
      <c r="K20" s="426"/>
      <c r="L20" s="430"/>
      <c r="M20" s="471"/>
      <c r="N20" s="392"/>
      <c r="O20" s="106"/>
      <c r="P20" s="133"/>
      <c r="Q20" s="107"/>
    </row>
    <row r="21" spans="1:17" s="11" customFormat="1" ht="18.899999999999999" customHeight="1" x14ac:dyDescent="0.25">
      <c r="A21" s="431">
        <v>15</v>
      </c>
      <c r="B21" s="105"/>
      <c r="C21" s="105"/>
      <c r="D21" s="106"/>
      <c r="E21" s="446"/>
      <c r="F21" s="132"/>
      <c r="G21" s="132"/>
      <c r="H21" s="106"/>
      <c r="I21" s="106"/>
      <c r="J21" s="428"/>
      <c r="K21" s="426"/>
      <c r="L21" s="430"/>
      <c r="M21" s="471"/>
      <c r="N21" s="392"/>
      <c r="O21" s="106"/>
      <c r="P21" s="133"/>
      <c r="Q21" s="107"/>
    </row>
    <row r="22" spans="1:17" s="11" customFormat="1" ht="18.899999999999999" customHeight="1" x14ac:dyDescent="0.25">
      <c r="A22" s="431">
        <v>16</v>
      </c>
      <c r="B22" s="105"/>
      <c r="C22" s="105"/>
      <c r="D22" s="106"/>
      <c r="E22" s="446"/>
      <c r="F22" s="132"/>
      <c r="G22" s="132"/>
      <c r="H22" s="106"/>
      <c r="I22" s="106"/>
      <c r="J22" s="428"/>
      <c r="K22" s="426"/>
      <c r="L22" s="430"/>
      <c r="M22" s="471"/>
      <c r="N22" s="392"/>
      <c r="O22" s="106"/>
      <c r="P22" s="133"/>
      <c r="Q22" s="107"/>
    </row>
    <row r="23" spans="1:17" s="11" customFormat="1" ht="18.899999999999999" customHeight="1" x14ac:dyDescent="0.25">
      <c r="A23" s="431">
        <v>17</v>
      </c>
      <c r="B23" s="105"/>
      <c r="C23" s="105"/>
      <c r="D23" s="106"/>
      <c r="E23" s="446"/>
      <c r="F23" s="132"/>
      <c r="G23" s="132"/>
      <c r="H23" s="106"/>
      <c r="I23" s="106"/>
      <c r="J23" s="428"/>
      <c r="K23" s="426"/>
      <c r="L23" s="430"/>
      <c r="M23" s="471"/>
      <c r="N23" s="392"/>
      <c r="O23" s="106"/>
      <c r="P23" s="133"/>
      <c r="Q23" s="107"/>
    </row>
    <row r="24" spans="1:17" s="11" customFormat="1" ht="18.899999999999999" customHeight="1" x14ac:dyDescent="0.25">
      <c r="A24" s="431">
        <v>18</v>
      </c>
      <c r="B24" s="105"/>
      <c r="C24" s="105"/>
      <c r="D24" s="106"/>
      <c r="E24" s="446"/>
      <c r="F24" s="132"/>
      <c r="G24" s="132"/>
      <c r="H24" s="106"/>
      <c r="I24" s="106"/>
      <c r="J24" s="428"/>
      <c r="K24" s="426"/>
      <c r="L24" s="430"/>
      <c r="M24" s="471"/>
      <c r="N24" s="392"/>
      <c r="O24" s="106"/>
      <c r="P24" s="133"/>
      <c r="Q24" s="107"/>
    </row>
    <row r="25" spans="1:17" s="11" customFormat="1" ht="18.899999999999999" customHeight="1" x14ac:dyDescent="0.25">
      <c r="A25" s="431">
        <v>19</v>
      </c>
      <c r="B25" s="105"/>
      <c r="C25" s="105"/>
      <c r="D25" s="106"/>
      <c r="E25" s="446"/>
      <c r="F25" s="132"/>
      <c r="G25" s="132"/>
      <c r="H25" s="106"/>
      <c r="I25" s="106"/>
      <c r="J25" s="428"/>
      <c r="K25" s="426"/>
      <c r="L25" s="430"/>
      <c r="M25" s="471"/>
      <c r="N25" s="392"/>
      <c r="O25" s="106"/>
      <c r="P25" s="133"/>
      <c r="Q25" s="107"/>
    </row>
    <row r="26" spans="1:17" s="11" customFormat="1" ht="18.899999999999999" customHeight="1" x14ac:dyDescent="0.25">
      <c r="A26" s="431">
        <v>20</v>
      </c>
      <c r="B26" s="105"/>
      <c r="C26" s="105"/>
      <c r="D26" s="106"/>
      <c r="E26" s="446"/>
      <c r="F26" s="132"/>
      <c r="G26" s="132"/>
      <c r="H26" s="106"/>
      <c r="I26" s="106"/>
      <c r="J26" s="428"/>
      <c r="K26" s="426"/>
      <c r="L26" s="430"/>
      <c r="M26" s="471"/>
      <c r="N26" s="392"/>
      <c r="O26" s="106"/>
      <c r="P26" s="133"/>
      <c r="Q26" s="107"/>
    </row>
    <row r="27" spans="1:17" s="11" customFormat="1" ht="18.899999999999999" customHeight="1" x14ac:dyDescent="0.25">
      <c r="A27" s="431">
        <v>21</v>
      </c>
      <c r="B27" s="105"/>
      <c r="C27" s="105"/>
      <c r="D27" s="106"/>
      <c r="E27" s="446"/>
      <c r="F27" s="132"/>
      <c r="G27" s="132"/>
      <c r="H27" s="106"/>
      <c r="I27" s="106"/>
      <c r="J27" s="428"/>
      <c r="K27" s="426"/>
      <c r="L27" s="430"/>
      <c r="M27" s="471"/>
      <c r="N27" s="392"/>
      <c r="O27" s="106"/>
      <c r="P27" s="133"/>
      <c r="Q27" s="107"/>
    </row>
    <row r="28" spans="1:17" s="11" customFormat="1" ht="18.899999999999999" customHeight="1" x14ac:dyDescent="0.25">
      <c r="A28" s="431">
        <v>22</v>
      </c>
      <c r="B28" s="105"/>
      <c r="C28" s="105"/>
      <c r="D28" s="106"/>
      <c r="E28" s="788"/>
      <c r="F28" s="754"/>
      <c r="G28" s="755"/>
      <c r="H28" s="106"/>
      <c r="I28" s="106"/>
      <c r="J28" s="428"/>
      <c r="K28" s="426"/>
      <c r="L28" s="430"/>
      <c r="M28" s="471"/>
      <c r="N28" s="392"/>
      <c r="O28" s="106"/>
      <c r="P28" s="133"/>
      <c r="Q28" s="107"/>
    </row>
    <row r="29" spans="1:17" s="11" customFormat="1" ht="18.899999999999999" customHeight="1" x14ac:dyDescent="0.25">
      <c r="A29" s="431">
        <v>23</v>
      </c>
      <c r="B29" s="105"/>
      <c r="C29" s="105"/>
      <c r="D29" s="106"/>
      <c r="E29" s="789"/>
      <c r="F29" s="132"/>
      <c r="G29" s="132"/>
      <c r="H29" s="106"/>
      <c r="I29" s="106"/>
      <c r="J29" s="428"/>
      <c r="K29" s="426"/>
      <c r="L29" s="430"/>
      <c r="M29" s="471"/>
      <c r="N29" s="392"/>
      <c r="O29" s="106"/>
      <c r="P29" s="133"/>
      <c r="Q29" s="107"/>
    </row>
    <row r="30" spans="1:17" s="11" customFormat="1" ht="18.899999999999999" customHeight="1" x14ac:dyDescent="0.25">
      <c r="A30" s="431">
        <v>24</v>
      </c>
      <c r="B30" s="105"/>
      <c r="C30" s="105"/>
      <c r="D30" s="106"/>
      <c r="E30" s="446"/>
      <c r="F30" s="132"/>
      <c r="G30" s="132"/>
      <c r="H30" s="106"/>
      <c r="I30" s="106"/>
      <c r="J30" s="428"/>
      <c r="K30" s="426"/>
      <c r="L30" s="430"/>
      <c r="M30" s="471"/>
      <c r="N30" s="392"/>
      <c r="O30" s="106"/>
      <c r="P30" s="133"/>
      <c r="Q30" s="107"/>
    </row>
    <row r="31" spans="1:17" s="11" customFormat="1" ht="18.899999999999999" customHeight="1" x14ac:dyDescent="0.25">
      <c r="A31" s="431">
        <v>25</v>
      </c>
      <c r="B31" s="105"/>
      <c r="C31" s="105"/>
      <c r="D31" s="106"/>
      <c r="E31" s="446"/>
      <c r="F31" s="132"/>
      <c r="G31" s="132"/>
      <c r="H31" s="106"/>
      <c r="I31" s="106"/>
      <c r="J31" s="428"/>
      <c r="K31" s="426"/>
      <c r="L31" s="430"/>
      <c r="M31" s="471"/>
      <c r="N31" s="392"/>
      <c r="O31" s="106"/>
      <c r="P31" s="133"/>
      <c r="Q31" s="107"/>
    </row>
    <row r="32" spans="1:17" s="11" customFormat="1" ht="18.899999999999999" customHeight="1" x14ac:dyDescent="0.25">
      <c r="A32" s="431">
        <v>26</v>
      </c>
      <c r="B32" s="105"/>
      <c r="C32" s="105"/>
      <c r="D32" s="106"/>
      <c r="E32" s="751"/>
      <c r="F32" s="132"/>
      <c r="G32" s="132"/>
      <c r="H32" s="106"/>
      <c r="I32" s="106"/>
      <c r="J32" s="428"/>
      <c r="K32" s="426"/>
      <c r="L32" s="430"/>
      <c r="M32" s="471"/>
      <c r="N32" s="392"/>
      <c r="O32" s="106"/>
      <c r="P32" s="133"/>
      <c r="Q32" s="107"/>
    </row>
    <row r="33" spans="1:17" s="11" customFormat="1" ht="18.899999999999999" customHeight="1" x14ac:dyDescent="0.25">
      <c r="A33" s="431">
        <v>27</v>
      </c>
      <c r="B33" s="105"/>
      <c r="C33" s="105"/>
      <c r="D33" s="106"/>
      <c r="E33" s="446"/>
      <c r="F33" s="132"/>
      <c r="G33" s="132"/>
      <c r="H33" s="106"/>
      <c r="I33" s="106"/>
      <c r="J33" s="428"/>
      <c r="K33" s="426"/>
      <c r="L33" s="430"/>
      <c r="M33" s="471"/>
      <c r="N33" s="392"/>
      <c r="O33" s="106"/>
      <c r="P33" s="133"/>
      <c r="Q33" s="107"/>
    </row>
    <row r="34" spans="1:17" s="11" customFormat="1" ht="18.899999999999999" customHeight="1" x14ac:dyDescent="0.25">
      <c r="A34" s="431">
        <v>28</v>
      </c>
      <c r="B34" s="105"/>
      <c r="C34" s="105"/>
      <c r="D34" s="106"/>
      <c r="E34" s="446"/>
      <c r="F34" s="132"/>
      <c r="G34" s="132"/>
      <c r="H34" s="106"/>
      <c r="I34" s="106"/>
      <c r="J34" s="428"/>
      <c r="K34" s="426"/>
      <c r="L34" s="430"/>
      <c r="M34" s="471"/>
      <c r="N34" s="392"/>
      <c r="O34" s="106"/>
      <c r="P34" s="133"/>
      <c r="Q34" s="107"/>
    </row>
    <row r="35" spans="1:17" s="11" customFormat="1" ht="18.899999999999999" customHeight="1" x14ac:dyDescent="0.25">
      <c r="A35" s="431">
        <v>29</v>
      </c>
      <c r="B35" s="105"/>
      <c r="C35" s="105"/>
      <c r="D35" s="106"/>
      <c r="E35" s="446"/>
      <c r="F35" s="132"/>
      <c r="G35" s="132"/>
      <c r="H35" s="106"/>
      <c r="I35" s="106"/>
      <c r="J35" s="428"/>
      <c r="K35" s="426"/>
      <c r="L35" s="430"/>
      <c r="M35" s="471"/>
      <c r="N35" s="392"/>
      <c r="O35" s="106"/>
      <c r="P35" s="133"/>
      <c r="Q35" s="107"/>
    </row>
    <row r="36" spans="1:17" s="11" customFormat="1" ht="18.899999999999999" customHeight="1" x14ac:dyDescent="0.25">
      <c r="A36" s="431">
        <v>30</v>
      </c>
      <c r="B36" s="105"/>
      <c r="C36" s="105"/>
      <c r="D36" s="106"/>
      <c r="E36" s="446"/>
      <c r="F36" s="132"/>
      <c r="G36" s="132"/>
      <c r="H36" s="106"/>
      <c r="I36" s="106"/>
      <c r="J36" s="428"/>
      <c r="K36" s="426"/>
      <c r="L36" s="430"/>
      <c r="M36" s="471"/>
      <c r="N36" s="392"/>
      <c r="O36" s="106"/>
      <c r="P36" s="133"/>
      <c r="Q36" s="107"/>
    </row>
    <row r="37" spans="1:17" s="11" customFormat="1" ht="18.899999999999999" customHeight="1" x14ac:dyDescent="0.25">
      <c r="A37" s="431">
        <v>31</v>
      </c>
      <c r="B37" s="105"/>
      <c r="C37" s="105"/>
      <c r="D37" s="106"/>
      <c r="E37" s="446"/>
      <c r="F37" s="132"/>
      <c r="G37" s="132"/>
      <c r="H37" s="106"/>
      <c r="I37" s="106"/>
      <c r="J37" s="428"/>
      <c r="K37" s="426"/>
      <c r="L37" s="430"/>
      <c r="M37" s="471"/>
      <c r="N37" s="392"/>
      <c r="O37" s="106"/>
      <c r="P37" s="133"/>
      <c r="Q37" s="107"/>
    </row>
    <row r="38" spans="1:17" s="11" customFormat="1" ht="18.899999999999999" customHeight="1" x14ac:dyDescent="0.25">
      <c r="A38" s="431">
        <v>32</v>
      </c>
      <c r="B38" s="105"/>
      <c r="C38" s="105"/>
      <c r="D38" s="106"/>
      <c r="E38" s="446"/>
      <c r="F38" s="132"/>
      <c r="G38" s="132"/>
      <c r="H38" s="722"/>
      <c r="I38" s="474"/>
      <c r="J38" s="428"/>
      <c r="K38" s="426"/>
      <c r="L38" s="430"/>
      <c r="M38" s="471"/>
      <c r="N38" s="392"/>
      <c r="O38" s="107"/>
      <c r="P38" s="133"/>
      <c r="Q38" s="107"/>
    </row>
    <row r="39" spans="1:17" s="11" customFormat="1" ht="18.899999999999999" customHeight="1" x14ac:dyDescent="0.25">
      <c r="A39" s="431">
        <v>33</v>
      </c>
      <c r="B39" s="105"/>
      <c r="C39" s="105"/>
      <c r="D39" s="106"/>
      <c r="E39" s="446"/>
      <c r="F39" s="132"/>
      <c r="G39" s="132"/>
      <c r="H39" s="722"/>
      <c r="I39" s="474"/>
      <c r="J39" s="428"/>
      <c r="K39" s="426"/>
      <c r="L39" s="430"/>
      <c r="M39" s="471"/>
      <c r="N39" s="463"/>
      <c r="O39" s="398"/>
      <c r="P39" s="133"/>
      <c r="Q39" s="107"/>
    </row>
    <row r="40" spans="1:17" s="11" customFormat="1" ht="18.899999999999999" customHeight="1" x14ac:dyDescent="0.25">
      <c r="A40" s="431">
        <v>34</v>
      </c>
      <c r="B40" s="105"/>
      <c r="C40" s="105"/>
      <c r="D40" s="106"/>
      <c r="E40" s="446"/>
      <c r="F40" s="132"/>
      <c r="G40" s="132"/>
      <c r="H40" s="722"/>
      <c r="I40" s="474"/>
      <c r="J40" s="428" t="e">
        <f>IF(AND(Q40="",#REF!&gt;0,#REF!&lt;5),K40,)</f>
        <v>#REF!</v>
      </c>
      <c r="K40" s="426" t="str">
        <f>IF(D40="","ZZZ9",IF(AND(#REF!&gt;0,#REF!&lt;5),D40&amp;#REF!,D40&amp;"9"))</f>
        <v>ZZZ9</v>
      </c>
      <c r="L40" s="430">
        <f t="shared" ref="L40:L103" si="0">IF(Q40="",999,Q40)</f>
        <v>999</v>
      </c>
      <c r="M40" s="471">
        <f t="shared" ref="M40:M103" si="1">IF(P40=999,999,1)</f>
        <v>999</v>
      </c>
      <c r="N40" s="463"/>
      <c r="O40" s="398"/>
      <c r="P40" s="133">
        <f t="shared" ref="P40:P103" si="2">IF(N40="DA",1,IF(N40="WC",2,IF(N40="SE",3,IF(N40="Q",4,IF(N40="LL",5,999)))))</f>
        <v>999</v>
      </c>
      <c r="Q40" s="107"/>
    </row>
    <row r="41" spans="1:17" s="11" customFormat="1" ht="18.899999999999999" customHeight="1" x14ac:dyDescent="0.25">
      <c r="A41" s="431">
        <v>35</v>
      </c>
      <c r="B41" s="105"/>
      <c r="C41" s="105"/>
      <c r="D41" s="106"/>
      <c r="E41" s="446"/>
      <c r="F41" s="132"/>
      <c r="G41" s="132"/>
      <c r="H41" s="722"/>
      <c r="I41" s="474"/>
      <c r="J41" s="428" t="e">
        <f>IF(AND(Q41="",#REF!&gt;0,#REF!&lt;5),K41,)</f>
        <v>#REF!</v>
      </c>
      <c r="K41" s="426" t="str">
        <f>IF(D41="","ZZZ9",IF(AND(#REF!&gt;0,#REF!&lt;5),D41&amp;#REF!,D41&amp;"9"))</f>
        <v>ZZZ9</v>
      </c>
      <c r="L41" s="430">
        <f t="shared" si="0"/>
        <v>999</v>
      </c>
      <c r="M41" s="471">
        <f t="shared" si="1"/>
        <v>999</v>
      </c>
      <c r="N41" s="463"/>
      <c r="O41" s="398"/>
      <c r="P41" s="133">
        <f t="shared" si="2"/>
        <v>999</v>
      </c>
      <c r="Q41" s="107"/>
    </row>
    <row r="42" spans="1:17" s="11" customFormat="1" ht="18.899999999999999" customHeight="1" x14ac:dyDescent="0.25">
      <c r="A42" s="431">
        <v>36</v>
      </c>
      <c r="B42" s="105"/>
      <c r="C42" s="105"/>
      <c r="D42" s="106"/>
      <c r="E42" s="446"/>
      <c r="F42" s="132"/>
      <c r="G42" s="132"/>
      <c r="H42" s="722"/>
      <c r="I42" s="474"/>
      <c r="J42" s="428" t="e">
        <f>IF(AND(Q42="",#REF!&gt;0,#REF!&lt;5),K42,)</f>
        <v>#REF!</v>
      </c>
      <c r="K42" s="426" t="str">
        <f>IF(D42="","ZZZ9",IF(AND(#REF!&gt;0,#REF!&lt;5),D42&amp;#REF!,D42&amp;"9"))</f>
        <v>ZZZ9</v>
      </c>
      <c r="L42" s="430">
        <f t="shared" si="0"/>
        <v>999</v>
      </c>
      <c r="M42" s="471">
        <f t="shared" si="1"/>
        <v>999</v>
      </c>
      <c r="N42" s="463"/>
      <c r="O42" s="398"/>
      <c r="P42" s="133">
        <f t="shared" si="2"/>
        <v>999</v>
      </c>
      <c r="Q42" s="107"/>
    </row>
    <row r="43" spans="1:17" s="11" customFormat="1" ht="18.899999999999999" customHeight="1" x14ac:dyDescent="0.25">
      <c r="A43" s="431">
        <v>37</v>
      </c>
      <c r="B43" s="105"/>
      <c r="C43" s="105"/>
      <c r="D43" s="106"/>
      <c r="E43" s="446"/>
      <c r="F43" s="132"/>
      <c r="G43" s="132"/>
      <c r="H43" s="722"/>
      <c r="I43" s="474"/>
      <c r="J43" s="428" t="e">
        <f>IF(AND(Q43="",#REF!&gt;0,#REF!&lt;5),K43,)</f>
        <v>#REF!</v>
      </c>
      <c r="K43" s="426" t="str">
        <f>IF(D43="","ZZZ9",IF(AND(#REF!&gt;0,#REF!&lt;5),D43&amp;#REF!,D43&amp;"9"))</f>
        <v>ZZZ9</v>
      </c>
      <c r="L43" s="430">
        <f t="shared" si="0"/>
        <v>999</v>
      </c>
      <c r="M43" s="471">
        <f t="shared" si="1"/>
        <v>999</v>
      </c>
      <c r="N43" s="463"/>
      <c r="O43" s="398"/>
      <c r="P43" s="133">
        <f t="shared" si="2"/>
        <v>999</v>
      </c>
      <c r="Q43" s="107"/>
    </row>
    <row r="44" spans="1:17" s="11" customFormat="1" ht="18.899999999999999" customHeight="1" x14ac:dyDescent="0.25">
      <c r="A44" s="431">
        <v>38</v>
      </c>
      <c r="B44" s="105"/>
      <c r="C44" s="105"/>
      <c r="D44" s="106"/>
      <c r="E44" s="446"/>
      <c r="F44" s="132"/>
      <c r="G44" s="132"/>
      <c r="H44" s="722"/>
      <c r="I44" s="474"/>
      <c r="J44" s="428" t="e">
        <f>IF(AND(Q44="",#REF!&gt;0,#REF!&lt;5),K44,)</f>
        <v>#REF!</v>
      </c>
      <c r="K44" s="426" t="str">
        <f>IF(D44="","ZZZ9",IF(AND(#REF!&gt;0,#REF!&lt;5),D44&amp;#REF!,D44&amp;"9"))</f>
        <v>ZZZ9</v>
      </c>
      <c r="L44" s="430">
        <f t="shared" si="0"/>
        <v>999</v>
      </c>
      <c r="M44" s="471">
        <f t="shared" si="1"/>
        <v>999</v>
      </c>
      <c r="N44" s="463"/>
      <c r="O44" s="398"/>
      <c r="P44" s="133">
        <f t="shared" si="2"/>
        <v>999</v>
      </c>
      <c r="Q44" s="107"/>
    </row>
    <row r="45" spans="1:17" s="11" customFormat="1" ht="18.899999999999999" customHeight="1" x14ac:dyDescent="0.25">
      <c r="A45" s="431">
        <v>39</v>
      </c>
      <c r="B45" s="105"/>
      <c r="C45" s="105"/>
      <c r="D45" s="106"/>
      <c r="E45" s="446"/>
      <c r="F45" s="132"/>
      <c r="G45" s="132"/>
      <c r="H45" s="722"/>
      <c r="I45" s="474"/>
      <c r="J45" s="428" t="e">
        <f>IF(AND(Q45="",#REF!&gt;0,#REF!&lt;5),K45,)</f>
        <v>#REF!</v>
      </c>
      <c r="K45" s="426" t="str">
        <f>IF(D45="","ZZZ9",IF(AND(#REF!&gt;0,#REF!&lt;5),D45&amp;#REF!,D45&amp;"9"))</f>
        <v>ZZZ9</v>
      </c>
      <c r="L45" s="430">
        <f t="shared" si="0"/>
        <v>999</v>
      </c>
      <c r="M45" s="471">
        <f t="shared" si="1"/>
        <v>999</v>
      </c>
      <c r="N45" s="463"/>
      <c r="O45" s="398"/>
      <c r="P45" s="133">
        <f t="shared" si="2"/>
        <v>999</v>
      </c>
      <c r="Q45" s="107"/>
    </row>
    <row r="46" spans="1:17" s="11" customFormat="1" ht="18.899999999999999" customHeight="1" x14ac:dyDescent="0.25">
      <c r="A46" s="431">
        <v>40</v>
      </c>
      <c r="B46" s="105"/>
      <c r="C46" s="105"/>
      <c r="D46" s="106"/>
      <c r="E46" s="446"/>
      <c r="F46" s="132"/>
      <c r="G46" s="132"/>
      <c r="H46" s="722"/>
      <c r="I46" s="474"/>
      <c r="J46" s="428" t="e">
        <f>IF(AND(Q46="",#REF!&gt;0,#REF!&lt;5),K46,)</f>
        <v>#REF!</v>
      </c>
      <c r="K46" s="426" t="str">
        <f>IF(D46="","ZZZ9",IF(AND(#REF!&gt;0,#REF!&lt;5),D46&amp;#REF!,D46&amp;"9"))</f>
        <v>ZZZ9</v>
      </c>
      <c r="L46" s="430">
        <f t="shared" si="0"/>
        <v>999</v>
      </c>
      <c r="M46" s="471">
        <f t="shared" si="1"/>
        <v>999</v>
      </c>
      <c r="N46" s="463"/>
      <c r="O46" s="398"/>
      <c r="P46" s="133">
        <f t="shared" si="2"/>
        <v>999</v>
      </c>
      <c r="Q46" s="107"/>
    </row>
    <row r="47" spans="1:17" s="11" customFormat="1" ht="18.899999999999999" customHeight="1" x14ac:dyDescent="0.25">
      <c r="A47" s="431">
        <v>41</v>
      </c>
      <c r="B47" s="105"/>
      <c r="C47" s="105"/>
      <c r="D47" s="106"/>
      <c r="E47" s="446"/>
      <c r="F47" s="132"/>
      <c r="G47" s="132"/>
      <c r="H47" s="722"/>
      <c r="I47" s="474"/>
      <c r="J47" s="428" t="e">
        <f>IF(AND(Q47="",#REF!&gt;0,#REF!&lt;5),K47,)</f>
        <v>#REF!</v>
      </c>
      <c r="K47" s="426" t="str">
        <f>IF(D47="","ZZZ9",IF(AND(#REF!&gt;0,#REF!&lt;5),D47&amp;#REF!,D47&amp;"9"))</f>
        <v>ZZZ9</v>
      </c>
      <c r="L47" s="430">
        <f t="shared" si="0"/>
        <v>999</v>
      </c>
      <c r="M47" s="471">
        <f t="shared" si="1"/>
        <v>999</v>
      </c>
      <c r="N47" s="463"/>
      <c r="O47" s="398"/>
      <c r="P47" s="133">
        <f t="shared" si="2"/>
        <v>999</v>
      </c>
      <c r="Q47" s="107"/>
    </row>
    <row r="48" spans="1:17" s="11" customFormat="1" ht="18.899999999999999" customHeight="1" x14ac:dyDescent="0.25">
      <c r="A48" s="431">
        <v>42</v>
      </c>
      <c r="B48" s="105"/>
      <c r="C48" s="105"/>
      <c r="D48" s="106"/>
      <c r="E48" s="446"/>
      <c r="F48" s="132"/>
      <c r="G48" s="132"/>
      <c r="H48" s="722"/>
      <c r="I48" s="474"/>
      <c r="J48" s="428" t="e">
        <f>IF(AND(Q48="",#REF!&gt;0,#REF!&lt;5),K48,)</f>
        <v>#REF!</v>
      </c>
      <c r="K48" s="426" t="str">
        <f>IF(D48="","ZZZ9",IF(AND(#REF!&gt;0,#REF!&lt;5),D48&amp;#REF!,D48&amp;"9"))</f>
        <v>ZZZ9</v>
      </c>
      <c r="L48" s="430">
        <f t="shared" si="0"/>
        <v>999</v>
      </c>
      <c r="M48" s="471">
        <f t="shared" si="1"/>
        <v>999</v>
      </c>
      <c r="N48" s="463"/>
      <c r="O48" s="398"/>
      <c r="P48" s="133">
        <f t="shared" si="2"/>
        <v>999</v>
      </c>
      <c r="Q48" s="107"/>
    </row>
    <row r="49" spans="1:17" s="11" customFormat="1" ht="18.899999999999999" customHeight="1" x14ac:dyDescent="0.25">
      <c r="A49" s="431">
        <v>43</v>
      </c>
      <c r="B49" s="105"/>
      <c r="C49" s="105"/>
      <c r="D49" s="106"/>
      <c r="E49" s="446"/>
      <c r="F49" s="132"/>
      <c r="G49" s="132"/>
      <c r="H49" s="722"/>
      <c r="I49" s="474"/>
      <c r="J49" s="428" t="e">
        <f>IF(AND(Q49="",#REF!&gt;0,#REF!&lt;5),K49,)</f>
        <v>#REF!</v>
      </c>
      <c r="K49" s="426" t="str">
        <f>IF(D49="","ZZZ9",IF(AND(#REF!&gt;0,#REF!&lt;5),D49&amp;#REF!,D49&amp;"9"))</f>
        <v>ZZZ9</v>
      </c>
      <c r="L49" s="430">
        <f t="shared" si="0"/>
        <v>999</v>
      </c>
      <c r="M49" s="471">
        <f t="shared" si="1"/>
        <v>999</v>
      </c>
      <c r="N49" s="463"/>
      <c r="O49" s="398"/>
      <c r="P49" s="133">
        <f t="shared" si="2"/>
        <v>999</v>
      </c>
      <c r="Q49" s="107"/>
    </row>
    <row r="50" spans="1:17" s="11" customFormat="1" ht="18.899999999999999" customHeight="1" x14ac:dyDescent="0.25">
      <c r="A50" s="431">
        <v>44</v>
      </c>
      <c r="B50" s="105"/>
      <c r="C50" s="105"/>
      <c r="D50" s="106"/>
      <c r="E50" s="446"/>
      <c r="F50" s="132"/>
      <c r="G50" s="132"/>
      <c r="H50" s="722"/>
      <c r="I50" s="474"/>
      <c r="J50" s="428" t="e">
        <f>IF(AND(Q50="",#REF!&gt;0,#REF!&lt;5),K50,)</f>
        <v>#REF!</v>
      </c>
      <c r="K50" s="426" t="str">
        <f>IF(D50="","ZZZ9",IF(AND(#REF!&gt;0,#REF!&lt;5),D50&amp;#REF!,D50&amp;"9"))</f>
        <v>ZZZ9</v>
      </c>
      <c r="L50" s="430">
        <f t="shared" si="0"/>
        <v>999</v>
      </c>
      <c r="M50" s="471">
        <f t="shared" si="1"/>
        <v>999</v>
      </c>
      <c r="N50" s="463"/>
      <c r="O50" s="398"/>
      <c r="P50" s="133">
        <f t="shared" si="2"/>
        <v>999</v>
      </c>
      <c r="Q50" s="107"/>
    </row>
    <row r="51" spans="1:17" s="11" customFormat="1" ht="18.899999999999999" customHeight="1" x14ac:dyDescent="0.25">
      <c r="A51" s="431">
        <v>45</v>
      </c>
      <c r="B51" s="105"/>
      <c r="C51" s="105"/>
      <c r="D51" s="106"/>
      <c r="E51" s="446"/>
      <c r="F51" s="132"/>
      <c r="G51" s="132"/>
      <c r="H51" s="722"/>
      <c r="I51" s="474"/>
      <c r="J51" s="428" t="e">
        <f>IF(AND(Q51="",#REF!&gt;0,#REF!&lt;5),K51,)</f>
        <v>#REF!</v>
      </c>
      <c r="K51" s="426" t="str">
        <f>IF(D51="","ZZZ9",IF(AND(#REF!&gt;0,#REF!&lt;5),D51&amp;#REF!,D51&amp;"9"))</f>
        <v>ZZZ9</v>
      </c>
      <c r="L51" s="430">
        <f t="shared" si="0"/>
        <v>999</v>
      </c>
      <c r="M51" s="471">
        <f t="shared" si="1"/>
        <v>999</v>
      </c>
      <c r="N51" s="463"/>
      <c r="O51" s="398"/>
      <c r="P51" s="133">
        <f t="shared" si="2"/>
        <v>999</v>
      </c>
      <c r="Q51" s="107"/>
    </row>
    <row r="52" spans="1:17" s="11" customFormat="1" ht="18.899999999999999" customHeight="1" x14ac:dyDescent="0.25">
      <c r="A52" s="431">
        <v>46</v>
      </c>
      <c r="B52" s="105"/>
      <c r="C52" s="105"/>
      <c r="D52" s="106"/>
      <c r="E52" s="446"/>
      <c r="F52" s="132"/>
      <c r="G52" s="132"/>
      <c r="H52" s="722"/>
      <c r="I52" s="474"/>
      <c r="J52" s="428" t="e">
        <f>IF(AND(Q52="",#REF!&gt;0,#REF!&lt;5),K52,)</f>
        <v>#REF!</v>
      </c>
      <c r="K52" s="426" t="str">
        <f>IF(D52="","ZZZ9",IF(AND(#REF!&gt;0,#REF!&lt;5),D52&amp;#REF!,D52&amp;"9"))</f>
        <v>ZZZ9</v>
      </c>
      <c r="L52" s="430">
        <f t="shared" si="0"/>
        <v>999</v>
      </c>
      <c r="M52" s="471">
        <f t="shared" si="1"/>
        <v>999</v>
      </c>
      <c r="N52" s="463"/>
      <c r="O52" s="398"/>
      <c r="P52" s="133">
        <f t="shared" si="2"/>
        <v>999</v>
      </c>
      <c r="Q52" s="107"/>
    </row>
    <row r="53" spans="1:17" s="11" customFormat="1" ht="18.899999999999999" customHeight="1" x14ac:dyDescent="0.25">
      <c r="A53" s="431">
        <v>47</v>
      </c>
      <c r="B53" s="105"/>
      <c r="C53" s="105"/>
      <c r="D53" s="106"/>
      <c r="E53" s="446"/>
      <c r="F53" s="132"/>
      <c r="G53" s="132"/>
      <c r="H53" s="722"/>
      <c r="I53" s="474"/>
      <c r="J53" s="428" t="e">
        <f>IF(AND(Q53="",#REF!&gt;0,#REF!&lt;5),K53,)</f>
        <v>#REF!</v>
      </c>
      <c r="K53" s="426" t="str">
        <f>IF(D53="","ZZZ9",IF(AND(#REF!&gt;0,#REF!&lt;5),D53&amp;#REF!,D53&amp;"9"))</f>
        <v>ZZZ9</v>
      </c>
      <c r="L53" s="430">
        <f t="shared" si="0"/>
        <v>999</v>
      </c>
      <c r="M53" s="471">
        <f t="shared" si="1"/>
        <v>999</v>
      </c>
      <c r="N53" s="463"/>
      <c r="O53" s="398"/>
      <c r="P53" s="133">
        <f t="shared" si="2"/>
        <v>999</v>
      </c>
      <c r="Q53" s="107"/>
    </row>
    <row r="54" spans="1:17" s="11" customFormat="1" ht="18.899999999999999" customHeight="1" x14ac:dyDescent="0.25">
      <c r="A54" s="431">
        <v>48</v>
      </c>
      <c r="B54" s="105"/>
      <c r="C54" s="105"/>
      <c r="D54" s="106"/>
      <c r="E54" s="446"/>
      <c r="F54" s="132"/>
      <c r="G54" s="132"/>
      <c r="H54" s="722"/>
      <c r="I54" s="474"/>
      <c r="J54" s="428" t="e">
        <f>IF(AND(Q54="",#REF!&gt;0,#REF!&lt;5),K54,)</f>
        <v>#REF!</v>
      </c>
      <c r="K54" s="426" t="str">
        <f>IF(D54="","ZZZ9",IF(AND(#REF!&gt;0,#REF!&lt;5),D54&amp;#REF!,D54&amp;"9"))</f>
        <v>ZZZ9</v>
      </c>
      <c r="L54" s="430">
        <f t="shared" si="0"/>
        <v>999</v>
      </c>
      <c r="M54" s="471">
        <f t="shared" si="1"/>
        <v>999</v>
      </c>
      <c r="N54" s="463"/>
      <c r="O54" s="398"/>
      <c r="P54" s="133">
        <f t="shared" si="2"/>
        <v>999</v>
      </c>
      <c r="Q54" s="107"/>
    </row>
    <row r="55" spans="1:17" s="11" customFormat="1" ht="18.899999999999999" customHeight="1" x14ac:dyDescent="0.25">
      <c r="A55" s="431">
        <v>49</v>
      </c>
      <c r="B55" s="105"/>
      <c r="C55" s="105"/>
      <c r="D55" s="106"/>
      <c r="E55" s="446"/>
      <c r="F55" s="132"/>
      <c r="G55" s="132"/>
      <c r="H55" s="722"/>
      <c r="I55" s="474"/>
      <c r="J55" s="428" t="e">
        <f>IF(AND(Q55="",#REF!&gt;0,#REF!&lt;5),K55,)</f>
        <v>#REF!</v>
      </c>
      <c r="K55" s="426" t="str">
        <f>IF(D55="","ZZZ9",IF(AND(#REF!&gt;0,#REF!&lt;5),D55&amp;#REF!,D55&amp;"9"))</f>
        <v>ZZZ9</v>
      </c>
      <c r="L55" s="430">
        <f t="shared" si="0"/>
        <v>999</v>
      </c>
      <c r="M55" s="471">
        <f t="shared" si="1"/>
        <v>999</v>
      </c>
      <c r="N55" s="463"/>
      <c r="O55" s="398"/>
      <c r="P55" s="133">
        <f t="shared" si="2"/>
        <v>999</v>
      </c>
      <c r="Q55" s="107"/>
    </row>
    <row r="56" spans="1:17" s="11" customFormat="1" ht="18.899999999999999" customHeight="1" x14ac:dyDescent="0.25">
      <c r="A56" s="431">
        <v>50</v>
      </c>
      <c r="B56" s="105"/>
      <c r="C56" s="105"/>
      <c r="D56" s="106"/>
      <c r="E56" s="446"/>
      <c r="F56" s="132"/>
      <c r="G56" s="132"/>
      <c r="H56" s="722"/>
      <c r="I56" s="474"/>
      <c r="J56" s="428" t="e">
        <f>IF(AND(Q56="",#REF!&gt;0,#REF!&lt;5),K56,)</f>
        <v>#REF!</v>
      </c>
      <c r="K56" s="426" t="str">
        <f>IF(D56="","ZZZ9",IF(AND(#REF!&gt;0,#REF!&lt;5),D56&amp;#REF!,D56&amp;"9"))</f>
        <v>ZZZ9</v>
      </c>
      <c r="L56" s="430">
        <f t="shared" si="0"/>
        <v>999</v>
      </c>
      <c r="M56" s="471">
        <f t="shared" si="1"/>
        <v>999</v>
      </c>
      <c r="N56" s="463"/>
      <c r="O56" s="398"/>
      <c r="P56" s="133">
        <f t="shared" si="2"/>
        <v>999</v>
      </c>
      <c r="Q56" s="107"/>
    </row>
    <row r="57" spans="1:17" s="11" customFormat="1" ht="18.899999999999999" customHeight="1" x14ac:dyDescent="0.25">
      <c r="A57" s="431">
        <v>51</v>
      </c>
      <c r="B57" s="105"/>
      <c r="C57" s="105"/>
      <c r="D57" s="106"/>
      <c r="E57" s="446"/>
      <c r="F57" s="132"/>
      <c r="G57" s="132"/>
      <c r="H57" s="722"/>
      <c r="I57" s="474"/>
      <c r="J57" s="428" t="e">
        <f>IF(AND(Q57="",#REF!&gt;0,#REF!&lt;5),K57,)</f>
        <v>#REF!</v>
      </c>
      <c r="K57" s="426" t="str">
        <f>IF(D57="","ZZZ9",IF(AND(#REF!&gt;0,#REF!&lt;5),D57&amp;#REF!,D57&amp;"9"))</f>
        <v>ZZZ9</v>
      </c>
      <c r="L57" s="430">
        <f t="shared" si="0"/>
        <v>999</v>
      </c>
      <c r="M57" s="471">
        <f t="shared" si="1"/>
        <v>999</v>
      </c>
      <c r="N57" s="463"/>
      <c r="O57" s="398"/>
      <c r="P57" s="133">
        <f t="shared" si="2"/>
        <v>999</v>
      </c>
      <c r="Q57" s="107"/>
    </row>
    <row r="58" spans="1:17" s="11" customFormat="1" ht="18.899999999999999" customHeight="1" x14ac:dyDescent="0.25">
      <c r="A58" s="431">
        <v>52</v>
      </c>
      <c r="B58" s="105"/>
      <c r="C58" s="105"/>
      <c r="D58" s="106"/>
      <c r="E58" s="446"/>
      <c r="F58" s="132"/>
      <c r="G58" s="132"/>
      <c r="H58" s="722"/>
      <c r="I58" s="474"/>
      <c r="J58" s="428" t="e">
        <f>IF(AND(Q58="",#REF!&gt;0,#REF!&lt;5),K58,)</f>
        <v>#REF!</v>
      </c>
      <c r="K58" s="426" t="str">
        <f>IF(D58="","ZZZ9",IF(AND(#REF!&gt;0,#REF!&lt;5),D58&amp;#REF!,D58&amp;"9"))</f>
        <v>ZZZ9</v>
      </c>
      <c r="L58" s="430">
        <f t="shared" si="0"/>
        <v>999</v>
      </c>
      <c r="M58" s="471">
        <f t="shared" si="1"/>
        <v>999</v>
      </c>
      <c r="N58" s="463"/>
      <c r="O58" s="398"/>
      <c r="P58" s="133">
        <f t="shared" si="2"/>
        <v>999</v>
      </c>
      <c r="Q58" s="107"/>
    </row>
    <row r="59" spans="1:17" s="11" customFormat="1" ht="18.899999999999999" customHeight="1" x14ac:dyDescent="0.25">
      <c r="A59" s="431">
        <v>53</v>
      </c>
      <c r="B59" s="105"/>
      <c r="C59" s="105"/>
      <c r="D59" s="106"/>
      <c r="E59" s="446"/>
      <c r="F59" s="132"/>
      <c r="G59" s="132"/>
      <c r="H59" s="722"/>
      <c r="I59" s="474"/>
      <c r="J59" s="428" t="e">
        <f>IF(AND(Q59="",#REF!&gt;0,#REF!&lt;5),K59,)</f>
        <v>#REF!</v>
      </c>
      <c r="K59" s="426" t="str">
        <f>IF(D59="","ZZZ9",IF(AND(#REF!&gt;0,#REF!&lt;5),D59&amp;#REF!,D59&amp;"9"))</f>
        <v>ZZZ9</v>
      </c>
      <c r="L59" s="430">
        <f t="shared" si="0"/>
        <v>999</v>
      </c>
      <c r="M59" s="471">
        <f t="shared" si="1"/>
        <v>999</v>
      </c>
      <c r="N59" s="463"/>
      <c r="O59" s="398"/>
      <c r="P59" s="133">
        <f t="shared" si="2"/>
        <v>999</v>
      </c>
      <c r="Q59" s="107"/>
    </row>
    <row r="60" spans="1:17" s="11" customFormat="1" ht="18.899999999999999" customHeight="1" x14ac:dyDescent="0.25">
      <c r="A60" s="431">
        <v>54</v>
      </c>
      <c r="B60" s="105"/>
      <c r="C60" s="105"/>
      <c r="D60" s="106"/>
      <c r="E60" s="446"/>
      <c r="F60" s="132"/>
      <c r="G60" s="132"/>
      <c r="H60" s="722"/>
      <c r="I60" s="474"/>
      <c r="J60" s="428" t="e">
        <f>IF(AND(Q60="",#REF!&gt;0,#REF!&lt;5),K60,)</f>
        <v>#REF!</v>
      </c>
      <c r="K60" s="426" t="str">
        <f>IF(D60="","ZZZ9",IF(AND(#REF!&gt;0,#REF!&lt;5),D60&amp;#REF!,D60&amp;"9"))</f>
        <v>ZZZ9</v>
      </c>
      <c r="L60" s="430">
        <f t="shared" si="0"/>
        <v>999</v>
      </c>
      <c r="M60" s="471">
        <f t="shared" si="1"/>
        <v>999</v>
      </c>
      <c r="N60" s="463"/>
      <c r="O60" s="398"/>
      <c r="P60" s="133">
        <f t="shared" si="2"/>
        <v>999</v>
      </c>
      <c r="Q60" s="107"/>
    </row>
    <row r="61" spans="1:17" s="11" customFormat="1" ht="18.899999999999999" customHeight="1" x14ac:dyDescent="0.25">
      <c r="A61" s="431">
        <v>55</v>
      </c>
      <c r="B61" s="105"/>
      <c r="C61" s="105"/>
      <c r="D61" s="106"/>
      <c r="E61" s="446"/>
      <c r="F61" s="132"/>
      <c r="G61" s="132"/>
      <c r="H61" s="722"/>
      <c r="I61" s="474"/>
      <c r="J61" s="428" t="e">
        <f>IF(AND(Q61="",#REF!&gt;0,#REF!&lt;5),K61,)</f>
        <v>#REF!</v>
      </c>
      <c r="K61" s="426" t="str">
        <f>IF(D61="","ZZZ9",IF(AND(#REF!&gt;0,#REF!&lt;5),D61&amp;#REF!,D61&amp;"9"))</f>
        <v>ZZZ9</v>
      </c>
      <c r="L61" s="430">
        <f t="shared" si="0"/>
        <v>999</v>
      </c>
      <c r="M61" s="471">
        <f t="shared" si="1"/>
        <v>999</v>
      </c>
      <c r="N61" s="463"/>
      <c r="O61" s="398"/>
      <c r="P61" s="133">
        <f t="shared" si="2"/>
        <v>999</v>
      </c>
      <c r="Q61" s="107"/>
    </row>
    <row r="62" spans="1:17" s="11" customFormat="1" ht="18.899999999999999" customHeight="1" x14ac:dyDescent="0.25">
      <c r="A62" s="431">
        <v>56</v>
      </c>
      <c r="B62" s="105"/>
      <c r="C62" s="105"/>
      <c r="D62" s="106"/>
      <c r="E62" s="446"/>
      <c r="F62" s="132"/>
      <c r="G62" s="132"/>
      <c r="H62" s="722"/>
      <c r="I62" s="474"/>
      <c r="J62" s="428" t="e">
        <f>IF(AND(Q62="",#REF!&gt;0,#REF!&lt;5),K62,)</f>
        <v>#REF!</v>
      </c>
      <c r="K62" s="426" t="str">
        <f>IF(D62="","ZZZ9",IF(AND(#REF!&gt;0,#REF!&lt;5),D62&amp;#REF!,D62&amp;"9"))</f>
        <v>ZZZ9</v>
      </c>
      <c r="L62" s="430">
        <f t="shared" si="0"/>
        <v>999</v>
      </c>
      <c r="M62" s="471">
        <f t="shared" si="1"/>
        <v>999</v>
      </c>
      <c r="N62" s="463"/>
      <c r="O62" s="398"/>
      <c r="P62" s="133">
        <f t="shared" si="2"/>
        <v>999</v>
      </c>
      <c r="Q62" s="107"/>
    </row>
    <row r="63" spans="1:17" s="11" customFormat="1" ht="18.899999999999999" customHeight="1" x14ac:dyDescent="0.25">
      <c r="A63" s="431">
        <v>57</v>
      </c>
      <c r="B63" s="105"/>
      <c r="C63" s="105"/>
      <c r="D63" s="106"/>
      <c r="E63" s="446"/>
      <c r="F63" s="132"/>
      <c r="G63" s="132"/>
      <c r="H63" s="722"/>
      <c r="I63" s="474"/>
      <c r="J63" s="428" t="e">
        <f>IF(AND(Q63="",#REF!&gt;0,#REF!&lt;5),K63,)</f>
        <v>#REF!</v>
      </c>
      <c r="K63" s="426" t="str">
        <f>IF(D63="","ZZZ9",IF(AND(#REF!&gt;0,#REF!&lt;5),D63&amp;#REF!,D63&amp;"9"))</f>
        <v>ZZZ9</v>
      </c>
      <c r="L63" s="430">
        <f t="shared" si="0"/>
        <v>999</v>
      </c>
      <c r="M63" s="471">
        <f t="shared" si="1"/>
        <v>999</v>
      </c>
      <c r="N63" s="463"/>
      <c r="O63" s="398"/>
      <c r="P63" s="133">
        <f t="shared" si="2"/>
        <v>999</v>
      </c>
      <c r="Q63" s="107"/>
    </row>
    <row r="64" spans="1:17" s="11" customFormat="1" ht="18.899999999999999" customHeight="1" x14ac:dyDescent="0.25">
      <c r="A64" s="431">
        <v>58</v>
      </c>
      <c r="B64" s="105"/>
      <c r="C64" s="105"/>
      <c r="D64" s="106"/>
      <c r="E64" s="446"/>
      <c r="F64" s="132"/>
      <c r="G64" s="132"/>
      <c r="H64" s="722"/>
      <c r="I64" s="474"/>
      <c r="J64" s="428" t="e">
        <f>IF(AND(Q64="",#REF!&gt;0,#REF!&lt;5),K64,)</f>
        <v>#REF!</v>
      </c>
      <c r="K64" s="426" t="str">
        <f>IF(D64="","ZZZ9",IF(AND(#REF!&gt;0,#REF!&lt;5),D64&amp;#REF!,D64&amp;"9"))</f>
        <v>ZZZ9</v>
      </c>
      <c r="L64" s="430">
        <f t="shared" si="0"/>
        <v>999</v>
      </c>
      <c r="M64" s="471">
        <f t="shared" si="1"/>
        <v>999</v>
      </c>
      <c r="N64" s="463"/>
      <c r="O64" s="398"/>
      <c r="P64" s="133">
        <f t="shared" si="2"/>
        <v>999</v>
      </c>
      <c r="Q64" s="107"/>
    </row>
    <row r="65" spans="1:17" s="11" customFormat="1" ht="18.899999999999999" customHeight="1" x14ac:dyDescent="0.25">
      <c r="A65" s="431">
        <v>59</v>
      </c>
      <c r="B65" s="105"/>
      <c r="C65" s="105"/>
      <c r="D65" s="106"/>
      <c r="E65" s="446"/>
      <c r="F65" s="132"/>
      <c r="G65" s="132"/>
      <c r="H65" s="722"/>
      <c r="I65" s="474"/>
      <c r="J65" s="428" t="e">
        <f>IF(AND(Q65="",#REF!&gt;0,#REF!&lt;5),K65,)</f>
        <v>#REF!</v>
      </c>
      <c r="K65" s="426" t="str">
        <f>IF(D65="","ZZZ9",IF(AND(#REF!&gt;0,#REF!&lt;5),D65&amp;#REF!,D65&amp;"9"))</f>
        <v>ZZZ9</v>
      </c>
      <c r="L65" s="430">
        <f t="shared" si="0"/>
        <v>999</v>
      </c>
      <c r="M65" s="471">
        <f t="shared" si="1"/>
        <v>999</v>
      </c>
      <c r="N65" s="463"/>
      <c r="O65" s="398"/>
      <c r="P65" s="133">
        <f t="shared" si="2"/>
        <v>999</v>
      </c>
      <c r="Q65" s="107"/>
    </row>
    <row r="66" spans="1:17" s="11" customFormat="1" ht="18.899999999999999" customHeight="1" x14ac:dyDescent="0.25">
      <c r="A66" s="431">
        <v>60</v>
      </c>
      <c r="B66" s="105"/>
      <c r="C66" s="105"/>
      <c r="D66" s="106"/>
      <c r="E66" s="446"/>
      <c r="F66" s="132"/>
      <c r="G66" s="132"/>
      <c r="H66" s="722"/>
      <c r="I66" s="474"/>
      <c r="J66" s="428" t="e">
        <f>IF(AND(Q66="",#REF!&gt;0,#REF!&lt;5),K66,)</f>
        <v>#REF!</v>
      </c>
      <c r="K66" s="426" t="str">
        <f>IF(D66="","ZZZ9",IF(AND(#REF!&gt;0,#REF!&lt;5),D66&amp;#REF!,D66&amp;"9"))</f>
        <v>ZZZ9</v>
      </c>
      <c r="L66" s="430">
        <f t="shared" si="0"/>
        <v>999</v>
      </c>
      <c r="M66" s="471">
        <f t="shared" si="1"/>
        <v>999</v>
      </c>
      <c r="N66" s="463"/>
      <c r="O66" s="398"/>
      <c r="P66" s="133">
        <f t="shared" si="2"/>
        <v>999</v>
      </c>
      <c r="Q66" s="107"/>
    </row>
    <row r="67" spans="1:17" s="11" customFormat="1" ht="18.899999999999999" customHeight="1" x14ac:dyDescent="0.25">
      <c r="A67" s="431">
        <v>61</v>
      </c>
      <c r="B67" s="105"/>
      <c r="C67" s="105"/>
      <c r="D67" s="106"/>
      <c r="E67" s="446"/>
      <c r="F67" s="132"/>
      <c r="G67" s="132"/>
      <c r="H67" s="722"/>
      <c r="I67" s="474"/>
      <c r="J67" s="428" t="e">
        <f>IF(AND(Q67="",#REF!&gt;0,#REF!&lt;5),K67,)</f>
        <v>#REF!</v>
      </c>
      <c r="K67" s="426" t="str">
        <f>IF(D67="","ZZZ9",IF(AND(#REF!&gt;0,#REF!&lt;5),D67&amp;#REF!,D67&amp;"9"))</f>
        <v>ZZZ9</v>
      </c>
      <c r="L67" s="430">
        <f t="shared" si="0"/>
        <v>999</v>
      </c>
      <c r="M67" s="471">
        <f t="shared" si="1"/>
        <v>999</v>
      </c>
      <c r="N67" s="463"/>
      <c r="O67" s="398"/>
      <c r="P67" s="133">
        <f t="shared" si="2"/>
        <v>999</v>
      </c>
      <c r="Q67" s="107"/>
    </row>
    <row r="68" spans="1:17" s="11" customFormat="1" ht="18.899999999999999" customHeight="1" x14ac:dyDescent="0.25">
      <c r="A68" s="431">
        <v>62</v>
      </c>
      <c r="B68" s="105"/>
      <c r="C68" s="105"/>
      <c r="D68" s="106"/>
      <c r="E68" s="446"/>
      <c r="F68" s="132"/>
      <c r="G68" s="132"/>
      <c r="H68" s="722"/>
      <c r="I68" s="474"/>
      <c r="J68" s="428" t="e">
        <f>IF(AND(Q68="",#REF!&gt;0,#REF!&lt;5),K68,)</f>
        <v>#REF!</v>
      </c>
      <c r="K68" s="426" t="str">
        <f>IF(D68="","ZZZ9",IF(AND(#REF!&gt;0,#REF!&lt;5),D68&amp;#REF!,D68&amp;"9"))</f>
        <v>ZZZ9</v>
      </c>
      <c r="L68" s="430">
        <f t="shared" si="0"/>
        <v>999</v>
      </c>
      <c r="M68" s="471">
        <f t="shared" si="1"/>
        <v>999</v>
      </c>
      <c r="N68" s="463"/>
      <c r="O68" s="398"/>
      <c r="P68" s="133">
        <f t="shared" si="2"/>
        <v>999</v>
      </c>
      <c r="Q68" s="107"/>
    </row>
    <row r="69" spans="1:17" s="11" customFormat="1" ht="18.899999999999999" customHeight="1" x14ac:dyDescent="0.25">
      <c r="A69" s="431">
        <v>63</v>
      </c>
      <c r="B69" s="105"/>
      <c r="C69" s="105"/>
      <c r="D69" s="106"/>
      <c r="E69" s="446"/>
      <c r="F69" s="132"/>
      <c r="G69" s="132"/>
      <c r="H69" s="722"/>
      <c r="I69" s="474"/>
      <c r="J69" s="428" t="e">
        <f>IF(AND(Q69="",#REF!&gt;0,#REF!&lt;5),K69,)</f>
        <v>#REF!</v>
      </c>
      <c r="K69" s="426" t="str">
        <f>IF(D69="","ZZZ9",IF(AND(#REF!&gt;0,#REF!&lt;5),D69&amp;#REF!,D69&amp;"9"))</f>
        <v>ZZZ9</v>
      </c>
      <c r="L69" s="430">
        <f t="shared" si="0"/>
        <v>999</v>
      </c>
      <c r="M69" s="471">
        <f t="shared" si="1"/>
        <v>999</v>
      </c>
      <c r="N69" s="463"/>
      <c r="O69" s="398"/>
      <c r="P69" s="133">
        <f t="shared" si="2"/>
        <v>999</v>
      </c>
      <c r="Q69" s="107"/>
    </row>
    <row r="70" spans="1:17" s="11" customFormat="1" ht="18.899999999999999" customHeight="1" x14ac:dyDescent="0.25">
      <c r="A70" s="431">
        <v>64</v>
      </c>
      <c r="B70" s="105"/>
      <c r="C70" s="105"/>
      <c r="D70" s="106"/>
      <c r="E70" s="446"/>
      <c r="F70" s="132"/>
      <c r="G70" s="132"/>
      <c r="H70" s="722"/>
      <c r="I70" s="474"/>
      <c r="J70" s="428" t="e">
        <f>IF(AND(Q70="",#REF!&gt;0,#REF!&lt;5),K70,)</f>
        <v>#REF!</v>
      </c>
      <c r="K70" s="426" t="str">
        <f>IF(D70="","ZZZ9",IF(AND(#REF!&gt;0,#REF!&lt;5),D70&amp;#REF!,D70&amp;"9"))</f>
        <v>ZZZ9</v>
      </c>
      <c r="L70" s="430">
        <f t="shared" si="0"/>
        <v>999</v>
      </c>
      <c r="M70" s="471">
        <f t="shared" si="1"/>
        <v>999</v>
      </c>
      <c r="N70" s="463"/>
      <c r="O70" s="398"/>
      <c r="P70" s="133">
        <f t="shared" si="2"/>
        <v>999</v>
      </c>
      <c r="Q70" s="107"/>
    </row>
    <row r="71" spans="1:17" s="11" customFormat="1" ht="18.899999999999999" customHeight="1" x14ac:dyDescent="0.25">
      <c r="A71" s="431">
        <v>65</v>
      </c>
      <c r="B71" s="105"/>
      <c r="C71" s="105"/>
      <c r="D71" s="106"/>
      <c r="E71" s="446"/>
      <c r="F71" s="132"/>
      <c r="G71" s="132"/>
      <c r="H71" s="722"/>
      <c r="I71" s="474"/>
      <c r="J71" s="428" t="e">
        <f>IF(AND(Q71="",#REF!&gt;0,#REF!&lt;5),K71,)</f>
        <v>#REF!</v>
      </c>
      <c r="K71" s="426" t="str">
        <f>IF(D71="","ZZZ9",IF(AND(#REF!&gt;0,#REF!&lt;5),D71&amp;#REF!,D71&amp;"9"))</f>
        <v>ZZZ9</v>
      </c>
      <c r="L71" s="430">
        <f t="shared" si="0"/>
        <v>999</v>
      </c>
      <c r="M71" s="471">
        <f t="shared" si="1"/>
        <v>999</v>
      </c>
      <c r="N71" s="463"/>
      <c r="O71" s="398"/>
      <c r="P71" s="133">
        <f t="shared" si="2"/>
        <v>999</v>
      </c>
      <c r="Q71" s="107"/>
    </row>
    <row r="72" spans="1:17" s="11" customFormat="1" ht="18.899999999999999" customHeight="1" x14ac:dyDescent="0.25">
      <c r="A72" s="431">
        <v>66</v>
      </c>
      <c r="B72" s="105"/>
      <c r="C72" s="105"/>
      <c r="D72" s="106"/>
      <c r="E72" s="446"/>
      <c r="F72" s="132"/>
      <c r="G72" s="132"/>
      <c r="H72" s="722"/>
      <c r="I72" s="474"/>
      <c r="J72" s="428" t="e">
        <f>IF(AND(Q72="",#REF!&gt;0,#REF!&lt;5),K72,)</f>
        <v>#REF!</v>
      </c>
      <c r="K72" s="426" t="str">
        <f>IF(D72="","ZZZ9",IF(AND(#REF!&gt;0,#REF!&lt;5),D72&amp;#REF!,D72&amp;"9"))</f>
        <v>ZZZ9</v>
      </c>
      <c r="L72" s="430">
        <f t="shared" si="0"/>
        <v>999</v>
      </c>
      <c r="M72" s="471">
        <f t="shared" si="1"/>
        <v>999</v>
      </c>
      <c r="N72" s="463"/>
      <c r="O72" s="398"/>
      <c r="P72" s="133">
        <f t="shared" si="2"/>
        <v>999</v>
      </c>
      <c r="Q72" s="107"/>
    </row>
    <row r="73" spans="1:17" s="11" customFormat="1" ht="18.899999999999999" customHeight="1" x14ac:dyDescent="0.25">
      <c r="A73" s="431">
        <v>67</v>
      </c>
      <c r="B73" s="105"/>
      <c r="C73" s="105"/>
      <c r="D73" s="106"/>
      <c r="E73" s="446"/>
      <c r="F73" s="132"/>
      <c r="G73" s="132"/>
      <c r="H73" s="722"/>
      <c r="I73" s="474"/>
      <c r="J73" s="428" t="e">
        <f>IF(AND(Q73="",#REF!&gt;0,#REF!&lt;5),K73,)</f>
        <v>#REF!</v>
      </c>
      <c r="K73" s="426" t="str">
        <f>IF(D73="","ZZZ9",IF(AND(#REF!&gt;0,#REF!&lt;5),D73&amp;#REF!,D73&amp;"9"))</f>
        <v>ZZZ9</v>
      </c>
      <c r="L73" s="430">
        <f t="shared" si="0"/>
        <v>999</v>
      </c>
      <c r="M73" s="471">
        <f t="shared" si="1"/>
        <v>999</v>
      </c>
      <c r="N73" s="463"/>
      <c r="O73" s="398"/>
      <c r="P73" s="133">
        <f t="shared" si="2"/>
        <v>999</v>
      </c>
      <c r="Q73" s="107"/>
    </row>
    <row r="74" spans="1:17" s="11" customFormat="1" ht="18.899999999999999" customHeight="1" x14ac:dyDescent="0.25">
      <c r="A74" s="431">
        <v>68</v>
      </c>
      <c r="B74" s="105"/>
      <c r="C74" s="105"/>
      <c r="D74" s="106"/>
      <c r="E74" s="446"/>
      <c r="F74" s="132"/>
      <c r="G74" s="132"/>
      <c r="H74" s="722"/>
      <c r="I74" s="474"/>
      <c r="J74" s="428" t="e">
        <f>IF(AND(Q74="",#REF!&gt;0,#REF!&lt;5),K74,)</f>
        <v>#REF!</v>
      </c>
      <c r="K74" s="426" t="str">
        <f>IF(D74="","ZZZ9",IF(AND(#REF!&gt;0,#REF!&lt;5),D74&amp;#REF!,D74&amp;"9"))</f>
        <v>ZZZ9</v>
      </c>
      <c r="L74" s="430">
        <f t="shared" si="0"/>
        <v>999</v>
      </c>
      <c r="M74" s="471">
        <f t="shared" si="1"/>
        <v>999</v>
      </c>
      <c r="N74" s="463"/>
      <c r="O74" s="398"/>
      <c r="P74" s="133">
        <f t="shared" si="2"/>
        <v>999</v>
      </c>
      <c r="Q74" s="107"/>
    </row>
    <row r="75" spans="1:17" s="11" customFormat="1" ht="18.899999999999999" customHeight="1" x14ac:dyDescent="0.25">
      <c r="A75" s="431">
        <v>69</v>
      </c>
      <c r="B75" s="105"/>
      <c r="C75" s="105"/>
      <c r="D75" s="106"/>
      <c r="E75" s="446"/>
      <c r="F75" s="132"/>
      <c r="G75" s="132"/>
      <c r="H75" s="722"/>
      <c r="I75" s="474"/>
      <c r="J75" s="428" t="e">
        <f>IF(AND(Q75="",#REF!&gt;0,#REF!&lt;5),K75,)</f>
        <v>#REF!</v>
      </c>
      <c r="K75" s="426" t="str">
        <f>IF(D75="","ZZZ9",IF(AND(#REF!&gt;0,#REF!&lt;5),D75&amp;#REF!,D75&amp;"9"))</f>
        <v>ZZZ9</v>
      </c>
      <c r="L75" s="430">
        <f t="shared" si="0"/>
        <v>999</v>
      </c>
      <c r="M75" s="471">
        <f t="shared" si="1"/>
        <v>999</v>
      </c>
      <c r="N75" s="463"/>
      <c r="O75" s="398"/>
      <c r="P75" s="133">
        <f t="shared" si="2"/>
        <v>999</v>
      </c>
      <c r="Q75" s="107"/>
    </row>
    <row r="76" spans="1:17" s="11" customFormat="1" ht="18.899999999999999" customHeight="1" x14ac:dyDescent="0.25">
      <c r="A76" s="431">
        <v>70</v>
      </c>
      <c r="B76" s="105"/>
      <c r="C76" s="105"/>
      <c r="D76" s="106"/>
      <c r="E76" s="446"/>
      <c r="F76" s="132"/>
      <c r="G76" s="132"/>
      <c r="H76" s="722"/>
      <c r="I76" s="474"/>
      <c r="J76" s="428" t="e">
        <f>IF(AND(Q76="",#REF!&gt;0,#REF!&lt;5),K76,)</f>
        <v>#REF!</v>
      </c>
      <c r="K76" s="426" t="str">
        <f>IF(D76="","ZZZ9",IF(AND(#REF!&gt;0,#REF!&lt;5),D76&amp;#REF!,D76&amp;"9"))</f>
        <v>ZZZ9</v>
      </c>
      <c r="L76" s="430">
        <f t="shared" si="0"/>
        <v>999</v>
      </c>
      <c r="M76" s="471">
        <f t="shared" si="1"/>
        <v>999</v>
      </c>
      <c r="N76" s="463"/>
      <c r="O76" s="398"/>
      <c r="P76" s="133">
        <f t="shared" si="2"/>
        <v>999</v>
      </c>
      <c r="Q76" s="107"/>
    </row>
    <row r="77" spans="1:17" s="11" customFormat="1" ht="18.899999999999999" customHeight="1" x14ac:dyDescent="0.25">
      <c r="A77" s="431">
        <v>71</v>
      </c>
      <c r="B77" s="105"/>
      <c r="C77" s="105"/>
      <c r="D77" s="106"/>
      <c r="E77" s="446"/>
      <c r="F77" s="132"/>
      <c r="G77" s="132"/>
      <c r="H77" s="722"/>
      <c r="I77" s="474"/>
      <c r="J77" s="428" t="e">
        <f>IF(AND(Q77="",#REF!&gt;0,#REF!&lt;5),K77,)</f>
        <v>#REF!</v>
      </c>
      <c r="K77" s="426" t="str">
        <f>IF(D77="","ZZZ9",IF(AND(#REF!&gt;0,#REF!&lt;5),D77&amp;#REF!,D77&amp;"9"))</f>
        <v>ZZZ9</v>
      </c>
      <c r="L77" s="430">
        <f t="shared" si="0"/>
        <v>999</v>
      </c>
      <c r="M77" s="471">
        <f t="shared" si="1"/>
        <v>999</v>
      </c>
      <c r="N77" s="463"/>
      <c r="O77" s="398"/>
      <c r="P77" s="133">
        <f t="shared" si="2"/>
        <v>999</v>
      </c>
      <c r="Q77" s="107"/>
    </row>
    <row r="78" spans="1:17" s="11" customFormat="1" ht="18.899999999999999" customHeight="1" x14ac:dyDescent="0.25">
      <c r="A78" s="431">
        <v>72</v>
      </c>
      <c r="B78" s="105"/>
      <c r="C78" s="105"/>
      <c r="D78" s="106"/>
      <c r="E78" s="446"/>
      <c r="F78" s="132"/>
      <c r="G78" s="132"/>
      <c r="H78" s="722"/>
      <c r="I78" s="474"/>
      <c r="J78" s="428" t="e">
        <f>IF(AND(Q78="",#REF!&gt;0,#REF!&lt;5),K78,)</f>
        <v>#REF!</v>
      </c>
      <c r="K78" s="426" t="str">
        <f>IF(D78="","ZZZ9",IF(AND(#REF!&gt;0,#REF!&lt;5),D78&amp;#REF!,D78&amp;"9"))</f>
        <v>ZZZ9</v>
      </c>
      <c r="L78" s="430">
        <f t="shared" si="0"/>
        <v>999</v>
      </c>
      <c r="M78" s="471">
        <f t="shared" si="1"/>
        <v>999</v>
      </c>
      <c r="N78" s="463"/>
      <c r="O78" s="398"/>
      <c r="P78" s="133">
        <f t="shared" si="2"/>
        <v>999</v>
      </c>
      <c r="Q78" s="107"/>
    </row>
    <row r="79" spans="1:17" s="11" customFormat="1" ht="18.899999999999999" customHeight="1" x14ac:dyDescent="0.25">
      <c r="A79" s="431">
        <v>73</v>
      </c>
      <c r="B79" s="105"/>
      <c r="C79" s="105"/>
      <c r="D79" s="106"/>
      <c r="E79" s="446"/>
      <c r="F79" s="132"/>
      <c r="G79" s="132"/>
      <c r="H79" s="722"/>
      <c r="I79" s="474"/>
      <c r="J79" s="428" t="e">
        <f>IF(AND(Q79="",#REF!&gt;0,#REF!&lt;5),K79,)</f>
        <v>#REF!</v>
      </c>
      <c r="K79" s="426" t="str">
        <f>IF(D79="","ZZZ9",IF(AND(#REF!&gt;0,#REF!&lt;5),D79&amp;#REF!,D79&amp;"9"))</f>
        <v>ZZZ9</v>
      </c>
      <c r="L79" s="430">
        <f t="shared" si="0"/>
        <v>999</v>
      </c>
      <c r="M79" s="471">
        <f t="shared" si="1"/>
        <v>999</v>
      </c>
      <c r="N79" s="463"/>
      <c r="O79" s="398"/>
      <c r="P79" s="133">
        <f t="shared" si="2"/>
        <v>999</v>
      </c>
      <c r="Q79" s="107"/>
    </row>
    <row r="80" spans="1:17" s="11" customFormat="1" ht="18.899999999999999" customHeight="1" x14ac:dyDescent="0.25">
      <c r="A80" s="431">
        <v>74</v>
      </c>
      <c r="B80" s="105"/>
      <c r="C80" s="105"/>
      <c r="D80" s="106"/>
      <c r="E80" s="446"/>
      <c r="F80" s="132"/>
      <c r="G80" s="132"/>
      <c r="H80" s="722"/>
      <c r="I80" s="474"/>
      <c r="J80" s="428" t="e">
        <f>IF(AND(Q80="",#REF!&gt;0,#REF!&lt;5),K80,)</f>
        <v>#REF!</v>
      </c>
      <c r="K80" s="426" t="str">
        <f>IF(D80="","ZZZ9",IF(AND(#REF!&gt;0,#REF!&lt;5),D80&amp;#REF!,D80&amp;"9"))</f>
        <v>ZZZ9</v>
      </c>
      <c r="L80" s="430">
        <f t="shared" si="0"/>
        <v>999</v>
      </c>
      <c r="M80" s="471">
        <f t="shared" si="1"/>
        <v>999</v>
      </c>
      <c r="N80" s="463"/>
      <c r="O80" s="398"/>
      <c r="P80" s="133">
        <f t="shared" si="2"/>
        <v>999</v>
      </c>
      <c r="Q80" s="107"/>
    </row>
    <row r="81" spans="1:17" s="11" customFormat="1" ht="18.899999999999999" customHeight="1" x14ac:dyDescent="0.25">
      <c r="A81" s="431">
        <v>75</v>
      </c>
      <c r="B81" s="105"/>
      <c r="C81" s="105"/>
      <c r="D81" s="106"/>
      <c r="E81" s="446"/>
      <c r="F81" s="132"/>
      <c r="G81" s="132"/>
      <c r="H81" s="722"/>
      <c r="I81" s="474"/>
      <c r="J81" s="428" t="e">
        <f>IF(AND(Q81="",#REF!&gt;0,#REF!&lt;5),K81,)</f>
        <v>#REF!</v>
      </c>
      <c r="K81" s="426" t="str">
        <f>IF(D81="","ZZZ9",IF(AND(#REF!&gt;0,#REF!&lt;5),D81&amp;#REF!,D81&amp;"9"))</f>
        <v>ZZZ9</v>
      </c>
      <c r="L81" s="430">
        <f t="shared" si="0"/>
        <v>999</v>
      </c>
      <c r="M81" s="471">
        <f t="shared" si="1"/>
        <v>999</v>
      </c>
      <c r="N81" s="463"/>
      <c r="O81" s="398"/>
      <c r="P81" s="133">
        <f t="shared" si="2"/>
        <v>999</v>
      </c>
      <c r="Q81" s="107"/>
    </row>
    <row r="82" spans="1:17" s="11" customFormat="1" ht="18.899999999999999" customHeight="1" x14ac:dyDescent="0.25">
      <c r="A82" s="431">
        <v>76</v>
      </c>
      <c r="B82" s="105"/>
      <c r="C82" s="105"/>
      <c r="D82" s="106"/>
      <c r="E82" s="446"/>
      <c r="F82" s="132"/>
      <c r="G82" s="132"/>
      <c r="H82" s="722"/>
      <c r="I82" s="474"/>
      <c r="J82" s="428" t="e">
        <f>IF(AND(Q82="",#REF!&gt;0,#REF!&lt;5),K82,)</f>
        <v>#REF!</v>
      </c>
      <c r="K82" s="426" t="str">
        <f>IF(D82="","ZZZ9",IF(AND(#REF!&gt;0,#REF!&lt;5),D82&amp;#REF!,D82&amp;"9"))</f>
        <v>ZZZ9</v>
      </c>
      <c r="L82" s="430">
        <f t="shared" si="0"/>
        <v>999</v>
      </c>
      <c r="M82" s="471">
        <f t="shared" si="1"/>
        <v>999</v>
      </c>
      <c r="N82" s="463"/>
      <c r="O82" s="398"/>
      <c r="P82" s="133">
        <f t="shared" si="2"/>
        <v>999</v>
      </c>
      <c r="Q82" s="107"/>
    </row>
    <row r="83" spans="1:17" s="11" customFormat="1" ht="18.899999999999999" customHeight="1" x14ac:dyDescent="0.25">
      <c r="A83" s="431">
        <v>77</v>
      </c>
      <c r="B83" s="105"/>
      <c r="C83" s="105"/>
      <c r="D83" s="106"/>
      <c r="E83" s="446"/>
      <c r="F83" s="132"/>
      <c r="G83" s="132"/>
      <c r="H83" s="722"/>
      <c r="I83" s="474"/>
      <c r="J83" s="428" t="e">
        <f>IF(AND(Q83="",#REF!&gt;0,#REF!&lt;5),K83,)</f>
        <v>#REF!</v>
      </c>
      <c r="K83" s="426" t="str">
        <f>IF(D83="","ZZZ9",IF(AND(#REF!&gt;0,#REF!&lt;5),D83&amp;#REF!,D83&amp;"9"))</f>
        <v>ZZZ9</v>
      </c>
      <c r="L83" s="430">
        <f t="shared" si="0"/>
        <v>999</v>
      </c>
      <c r="M83" s="471">
        <f t="shared" si="1"/>
        <v>999</v>
      </c>
      <c r="N83" s="463"/>
      <c r="O83" s="398"/>
      <c r="P83" s="133">
        <f t="shared" si="2"/>
        <v>999</v>
      </c>
      <c r="Q83" s="107"/>
    </row>
    <row r="84" spans="1:17" s="11" customFormat="1" ht="18.899999999999999" customHeight="1" x14ac:dyDescent="0.25">
      <c r="A84" s="431">
        <v>78</v>
      </c>
      <c r="B84" s="105"/>
      <c r="C84" s="105"/>
      <c r="D84" s="106"/>
      <c r="E84" s="446"/>
      <c r="F84" s="132"/>
      <c r="G84" s="132"/>
      <c r="H84" s="722"/>
      <c r="I84" s="474"/>
      <c r="J84" s="428" t="e">
        <f>IF(AND(Q84="",#REF!&gt;0,#REF!&lt;5),K84,)</f>
        <v>#REF!</v>
      </c>
      <c r="K84" s="426" t="str">
        <f>IF(D84="","ZZZ9",IF(AND(#REF!&gt;0,#REF!&lt;5),D84&amp;#REF!,D84&amp;"9"))</f>
        <v>ZZZ9</v>
      </c>
      <c r="L84" s="430">
        <f t="shared" si="0"/>
        <v>999</v>
      </c>
      <c r="M84" s="471">
        <f t="shared" si="1"/>
        <v>999</v>
      </c>
      <c r="N84" s="463"/>
      <c r="O84" s="398"/>
      <c r="P84" s="133">
        <f t="shared" si="2"/>
        <v>999</v>
      </c>
      <c r="Q84" s="107"/>
    </row>
    <row r="85" spans="1:17" s="11" customFormat="1" ht="18.899999999999999" customHeight="1" x14ac:dyDescent="0.25">
      <c r="A85" s="431">
        <v>79</v>
      </c>
      <c r="B85" s="105"/>
      <c r="C85" s="105"/>
      <c r="D85" s="106"/>
      <c r="E85" s="446"/>
      <c r="F85" s="132"/>
      <c r="G85" s="132"/>
      <c r="H85" s="722"/>
      <c r="I85" s="474"/>
      <c r="J85" s="428" t="e">
        <f>IF(AND(Q85="",#REF!&gt;0,#REF!&lt;5),K85,)</f>
        <v>#REF!</v>
      </c>
      <c r="K85" s="426" t="str">
        <f>IF(D85="","ZZZ9",IF(AND(#REF!&gt;0,#REF!&lt;5),D85&amp;#REF!,D85&amp;"9"))</f>
        <v>ZZZ9</v>
      </c>
      <c r="L85" s="430">
        <f t="shared" si="0"/>
        <v>999</v>
      </c>
      <c r="M85" s="471">
        <f t="shared" si="1"/>
        <v>999</v>
      </c>
      <c r="N85" s="463"/>
      <c r="O85" s="398"/>
      <c r="P85" s="133">
        <f t="shared" si="2"/>
        <v>999</v>
      </c>
      <c r="Q85" s="107"/>
    </row>
    <row r="86" spans="1:17" s="11" customFormat="1" ht="18.899999999999999" customHeight="1" x14ac:dyDescent="0.25">
      <c r="A86" s="431">
        <v>80</v>
      </c>
      <c r="B86" s="105"/>
      <c r="C86" s="105"/>
      <c r="D86" s="106"/>
      <c r="E86" s="446"/>
      <c r="F86" s="132"/>
      <c r="G86" s="132"/>
      <c r="H86" s="722"/>
      <c r="I86" s="474"/>
      <c r="J86" s="428" t="e">
        <f>IF(AND(Q86="",#REF!&gt;0,#REF!&lt;5),K86,)</f>
        <v>#REF!</v>
      </c>
      <c r="K86" s="426" t="str">
        <f>IF(D86="","ZZZ9",IF(AND(#REF!&gt;0,#REF!&lt;5),D86&amp;#REF!,D86&amp;"9"))</f>
        <v>ZZZ9</v>
      </c>
      <c r="L86" s="430">
        <f t="shared" si="0"/>
        <v>999</v>
      </c>
      <c r="M86" s="471">
        <f t="shared" si="1"/>
        <v>999</v>
      </c>
      <c r="N86" s="463"/>
      <c r="O86" s="398"/>
      <c r="P86" s="133">
        <f t="shared" si="2"/>
        <v>999</v>
      </c>
      <c r="Q86" s="107"/>
    </row>
    <row r="87" spans="1:17" s="11" customFormat="1" ht="18.899999999999999" customHeight="1" x14ac:dyDescent="0.25">
      <c r="A87" s="431">
        <v>81</v>
      </c>
      <c r="B87" s="105"/>
      <c r="C87" s="105"/>
      <c r="D87" s="106"/>
      <c r="E87" s="446"/>
      <c r="F87" s="132"/>
      <c r="G87" s="132"/>
      <c r="H87" s="722"/>
      <c r="I87" s="474"/>
      <c r="J87" s="428" t="e">
        <f>IF(AND(Q87="",#REF!&gt;0,#REF!&lt;5),K87,)</f>
        <v>#REF!</v>
      </c>
      <c r="K87" s="426" t="str">
        <f>IF(D87="","ZZZ9",IF(AND(#REF!&gt;0,#REF!&lt;5),D87&amp;#REF!,D87&amp;"9"))</f>
        <v>ZZZ9</v>
      </c>
      <c r="L87" s="430">
        <f t="shared" si="0"/>
        <v>999</v>
      </c>
      <c r="M87" s="471">
        <f t="shared" si="1"/>
        <v>999</v>
      </c>
      <c r="N87" s="463"/>
      <c r="O87" s="398"/>
      <c r="P87" s="133">
        <f t="shared" si="2"/>
        <v>999</v>
      </c>
      <c r="Q87" s="107"/>
    </row>
    <row r="88" spans="1:17" s="11" customFormat="1" ht="18.899999999999999" customHeight="1" x14ac:dyDescent="0.25">
      <c r="A88" s="431">
        <v>82</v>
      </c>
      <c r="B88" s="105"/>
      <c r="C88" s="105"/>
      <c r="D88" s="106"/>
      <c r="E88" s="446"/>
      <c r="F88" s="132"/>
      <c r="G88" s="132"/>
      <c r="H88" s="722"/>
      <c r="I88" s="474"/>
      <c r="J88" s="428" t="e">
        <f>IF(AND(Q88="",#REF!&gt;0,#REF!&lt;5),K88,)</f>
        <v>#REF!</v>
      </c>
      <c r="K88" s="426" t="str">
        <f>IF(D88="","ZZZ9",IF(AND(#REF!&gt;0,#REF!&lt;5),D88&amp;#REF!,D88&amp;"9"))</f>
        <v>ZZZ9</v>
      </c>
      <c r="L88" s="430">
        <f t="shared" si="0"/>
        <v>999</v>
      </c>
      <c r="M88" s="471">
        <f t="shared" si="1"/>
        <v>999</v>
      </c>
      <c r="N88" s="463"/>
      <c r="O88" s="398"/>
      <c r="P88" s="133">
        <f t="shared" si="2"/>
        <v>999</v>
      </c>
      <c r="Q88" s="107"/>
    </row>
    <row r="89" spans="1:17" s="11" customFormat="1" ht="18.899999999999999" customHeight="1" x14ac:dyDescent="0.25">
      <c r="A89" s="431">
        <v>83</v>
      </c>
      <c r="B89" s="105"/>
      <c r="C89" s="105"/>
      <c r="D89" s="106"/>
      <c r="E89" s="446"/>
      <c r="F89" s="132"/>
      <c r="G89" s="132"/>
      <c r="H89" s="722"/>
      <c r="I89" s="474"/>
      <c r="J89" s="428" t="e">
        <f>IF(AND(Q89="",#REF!&gt;0,#REF!&lt;5),K89,)</f>
        <v>#REF!</v>
      </c>
      <c r="K89" s="426" t="str">
        <f>IF(D89="","ZZZ9",IF(AND(#REF!&gt;0,#REF!&lt;5),D89&amp;#REF!,D89&amp;"9"))</f>
        <v>ZZZ9</v>
      </c>
      <c r="L89" s="430">
        <f t="shared" si="0"/>
        <v>999</v>
      </c>
      <c r="M89" s="471">
        <f t="shared" si="1"/>
        <v>999</v>
      </c>
      <c r="N89" s="463"/>
      <c r="O89" s="398"/>
      <c r="P89" s="133">
        <f t="shared" si="2"/>
        <v>999</v>
      </c>
      <c r="Q89" s="107"/>
    </row>
    <row r="90" spans="1:17" s="11" customFormat="1" ht="18.899999999999999" customHeight="1" x14ac:dyDescent="0.25">
      <c r="A90" s="431">
        <v>84</v>
      </c>
      <c r="B90" s="105"/>
      <c r="C90" s="105"/>
      <c r="D90" s="106"/>
      <c r="E90" s="446"/>
      <c r="F90" s="132"/>
      <c r="G90" s="132"/>
      <c r="H90" s="722"/>
      <c r="I90" s="474"/>
      <c r="J90" s="428" t="e">
        <f>IF(AND(Q90="",#REF!&gt;0,#REF!&lt;5),K90,)</f>
        <v>#REF!</v>
      </c>
      <c r="K90" s="426" t="str">
        <f>IF(D90="","ZZZ9",IF(AND(#REF!&gt;0,#REF!&lt;5),D90&amp;#REF!,D90&amp;"9"))</f>
        <v>ZZZ9</v>
      </c>
      <c r="L90" s="430">
        <f t="shared" si="0"/>
        <v>999</v>
      </c>
      <c r="M90" s="471">
        <f t="shared" si="1"/>
        <v>999</v>
      </c>
      <c r="N90" s="463"/>
      <c r="O90" s="398"/>
      <c r="P90" s="133">
        <f t="shared" si="2"/>
        <v>999</v>
      </c>
      <c r="Q90" s="107"/>
    </row>
    <row r="91" spans="1:17" s="11" customFormat="1" ht="18.899999999999999" customHeight="1" x14ac:dyDescent="0.25">
      <c r="A91" s="431">
        <v>85</v>
      </c>
      <c r="B91" s="105"/>
      <c r="C91" s="105"/>
      <c r="D91" s="106"/>
      <c r="E91" s="446"/>
      <c r="F91" s="132"/>
      <c r="G91" s="132"/>
      <c r="H91" s="722"/>
      <c r="I91" s="474"/>
      <c r="J91" s="428" t="e">
        <f>IF(AND(Q91="",#REF!&gt;0,#REF!&lt;5),K91,)</f>
        <v>#REF!</v>
      </c>
      <c r="K91" s="426" t="str">
        <f>IF(D91="","ZZZ9",IF(AND(#REF!&gt;0,#REF!&lt;5),D91&amp;#REF!,D91&amp;"9"))</f>
        <v>ZZZ9</v>
      </c>
      <c r="L91" s="430">
        <f t="shared" si="0"/>
        <v>999</v>
      </c>
      <c r="M91" s="471">
        <f t="shared" si="1"/>
        <v>999</v>
      </c>
      <c r="N91" s="463"/>
      <c r="O91" s="398"/>
      <c r="P91" s="133">
        <f t="shared" si="2"/>
        <v>999</v>
      </c>
      <c r="Q91" s="107"/>
    </row>
    <row r="92" spans="1:17" s="11" customFormat="1" ht="18.899999999999999" customHeight="1" x14ac:dyDescent="0.25">
      <c r="A92" s="431">
        <v>86</v>
      </c>
      <c r="B92" s="105"/>
      <c r="C92" s="105"/>
      <c r="D92" s="106"/>
      <c r="E92" s="446"/>
      <c r="F92" s="132"/>
      <c r="G92" s="132"/>
      <c r="H92" s="722"/>
      <c r="I92" s="474"/>
      <c r="J92" s="428" t="e">
        <f>IF(AND(Q92="",#REF!&gt;0,#REF!&lt;5),K92,)</f>
        <v>#REF!</v>
      </c>
      <c r="K92" s="426" t="str">
        <f>IF(D92="","ZZZ9",IF(AND(#REF!&gt;0,#REF!&lt;5),D92&amp;#REF!,D92&amp;"9"))</f>
        <v>ZZZ9</v>
      </c>
      <c r="L92" s="430">
        <f t="shared" si="0"/>
        <v>999</v>
      </c>
      <c r="M92" s="471">
        <f t="shared" si="1"/>
        <v>999</v>
      </c>
      <c r="N92" s="463"/>
      <c r="O92" s="398"/>
      <c r="P92" s="133">
        <f t="shared" si="2"/>
        <v>999</v>
      </c>
      <c r="Q92" s="107"/>
    </row>
    <row r="93" spans="1:17" s="11" customFormat="1" ht="18.899999999999999" customHeight="1" x14ac:dyDescent="0.25">
      <c r="A93" s="431">
        <v>87</v>
      </c>
      <c r="B93" s="105"/>
      <c r="C93" s="105"/>
      <c r="D93" s="106"/>
      <c r="E93" s="446"/>
      <c r="F93" s="132"/>
      <c r="G93" s="132"/>
      <c r="H93" s="722"/>
      <c r="I93" s="474"/>
      <c r="J93" s="428" t="e">
        <f>IF(AND(Q93="",#REF!&gt;0,#REF!&lt;5),K93,)</f>
        <v>#REF!</v>
      </c>
      <c r="K93" s="426" t="str">
        <f>IF(D93="","ZZZ9",IF(AND(#REF!&gt;0,#REF!&lt;5),D93&amp;#REF!,D93&amp;"9"))</f>
        <v>ZZZ9</v>
      </c>
      <c r="L93" s="430">
        <f t="shared" si="0"/>
        <v>999</v>
      </c>
      <c r="M93" s="471">
        <f t="shared" si="1"/>
        <v>999</v>
      </c>
      <c r="N93" s="463"/>
      <c r="O93" s="398"/>
      <c r="P93" s="133">
        <f t="shared" si="2"/>
        <v>999</v>
      </c>
      <c r="Q93" s="107"/>
    </row>
    <row r="94" spans="1:17" s="11" customFormat="1" ht="18.899999999999999" customHeight="1" x14ac:dyDescent="0.25">
      <c r="A94" s="431">
        <v>88</v>
      </c>
      <c r="B94" s="105"/>
      <c r="C94" s="105"/>
      <c r="D94" s="106"/>
      <c r="E94" s="446"/>
      <c r="F94" s="132"/>
      <c r="G94" s="132"/>
      <c r="H94" s="722"/>
      <c r="I94" s="474"/>
      <c r="J94" s="428" t="e">
        <f>IF(AND(Q94="",#REF!&gt;0,#REF!&lt;5),K94,)</f>
        <v>#REF!</v>
      </c>
      <c r="K94" s="426" t="str">
        <f>IF(D94="","ZZZ9",IF(AND(#REF!&gt;0,#REF!&lt;5),D94&amp;#REF!,D94&amp;"9"))</f>
        <v>ZZZ9</v>
      </c>
      <c r="L94" s="430">
        <f t="shared" si="0"/>
        <v>999</v>
      </c>
      <c r="M94" s="471">
        <f t="shared" si="1"/>
        <v>999</v>
      </c>
      <c r="N94" s="463"/>
      <c r="O94" s="398"/>
      <c r="P94" s="133">
        <f t="shared" si="2"/>
        <v>999</v>
      </c>
      <c r="Q94" s="107"/>
    </row>
    <row r="95" spans="1:17" s="11" customFormat="1" ht="18.899999999999999" customHeight="1" x14ac:dyDescent="0.25">
      <c r="A95" s="431">
        <v>89</v>
      </c>
      <c r="B95" s="105"/>
      <c r="C95" s="105"/>
      <c r="D95" s="106"/>
      <c r="E95" s="446"/>
      <c r="F95" s="132"/>
      <c r="G95" s="132"/>
      <c r="H95" s="722"/>
      <c r="I95" s="474"/>
      <c r="J95" s="428" t="e">
        <f>IF(AND(Q95="",#REF!&gt;0,#REF!&lt;5),K95,)</f>
        <v>#REF!</v>
      </c>
      <c r="K95" s="426" t="str">
        <f>IF(D95="","ZZZ9",IF(AND(#REF!&gt;0,#REF!&lt;5),D95&amp;#REF!,D95&amp;"9"))</f>
        <v>ZZZ9</v>
      </c>
      <c r="L95" s="430">
        <f t="shared" si="0"/>
        <v>999</v>
      </c>
      <c r="M95" s="471">
        <f t="shared" si="1"/>
        <v>999</v>
      </c>
      <c r="N95" s="463"/>
      <c r="O95" s="398"/>
      <c r="P95" s="133">
        <f t="shared" si="2"/>
        <v>999</v>
      </c>
      <c r="Q95" s="107"/>
    </row>
    <row r="96" spans="1:17" s="11" customFormat="1" ht="18.899999999999999" customHeight="1" x14ac:dyDescent="0.25">
      <c r="A96" s="431">
        <v>90</v>
      </c>
      <c r="B96" s="105"/>
      <c r="C96" s="105"/>
      <c r="D96" s="106"/>
      <c r="E96" s="446"/>
      <c r="F96" s="132"/>
      <c r="G96" s="132"/>
      <c r="H96" s="722"/>
      <c r="I96" s="474"/>
      <c r="J96" s="428" t="e">
        <f>IF(AND(Q96="",#REF!&gt;0,#REF!&lt;5),K96,)</f>
        <v>#REF!</v>
      </c>
      <c r="K96" s="426" t="str">
        <f>IF(D96="","ZZZ9",IF(AND(#REF!&gt;0,#REF!&lt;5),D96&amp;#REF!,D96&amp;"9"))</f>
        <v>ZZZ9</v>
      </c>
      <c r="L96" s="430">
        <f t="shared" si="0"/>
        <v>999</v>
      </c>
      <c r="M96" s="471">
        <f t="shared" si="1"/>
        <v>999</v>
      </c>
      <c r="N96" s="463"/>
      <c r="O96" s="398"/>
      <c r="P96" s="133">
        <f t="shared" si="2"/>
        <v>999</v>
      </c>
      <c r="Q96" s="107"/>
    </row>
    <row r="97" spans="1:17" s="11" customFormat="1" ht="18.899999999999999" customHeight="1" x14ac:dyDescent="0.25">
      <c r="A97" s="431">
        <v>91</v>
      </c>
      <c r="B97" s="105"/>
      <c r="C97" s="105"/>
      <c r="D97" s="106"/>
      <c r="E97" s="446"/>
      <c r="F97" s="132"/>
      <c r="G97" s="132"/>
      <c r="H97" s="722"/>
      <c r="I97" s="474"/>
      <c r="J97" s="428" t="e">
        <f>IF(AND(Q97="",#REF!&gt;0,#REF!&lt;5),K97,)</f>
        <v>#REF!</v>
      </c>
      <c r="K97" s="426" t="str">
        <f>IF(D97="","ZZZ9",IF(AND(#REF!&gt;0,#REF!&lt;5),D97&amp;#REF!,D97&amp;"9"))</f>
        <v>ZZZ9</v>
      </c>
      <c r="L97" s="430">
        <f t="shared" si="0"/>
        <v>999</v>
      </c>
      <c r="M97" s="471">
        <f t="shared" si="1"/>
        <v>999</v>
      </c>
      <c r="N97" s="463"/>
      <c r="O97" s="398"/>
      <c r="P97" s="133">
        <f t="shared" si="2"/>
        <v>999</v>
      </c>
      <c r="Q97" s="107"/>
    </row>
    <row r="98" spans="1:17" s="11" customFormat="1" ht="18.899999999999999" customHeight="1" x14ac:dyDescent="0.25">
      <c r="A98" s="431">
        <v>92</v>
      </c>
      <c r="B98" s="105"/>
      <c r="C98" s="105"/>
      <c r="D98" s="106"/>
      <c r="E98" s="446"/>
      <c r="F98" s="132"/>
      <c r="G98" s="132"/>
      <c r="H98" s="722"/>
      <c r="I98" s="474"/>
      <c r="J98" s="428" t="e">
        <f>IF(AND(Q98="",#REF!&gt;0,#REF!&lt;5),K98,)</f>
        <v>#REF!</v>
      </c>
      <c r="K98" s="426" t="str">
        <f>IF(D98="","ZZZ9",IF(AND(#REF!&gt;0,#REF!&lt;5),D98&amp;#REF!,D98&amp;"9"))</f>
        <v>ZZZ9</v>
      </c>
      <c r="L98" s="430">
        <f t="shared" si="0"/>
        <v>999</v>
      </c>
      <c r="M98" s="471">
        <f t="shared" si="1"/>
        <v>999</v>
      </c>
      <c r="N98" s="463"/>
      <c r="O98" s="398"/>
      <c r="P98" s="133">
        <f t="shared" si="2"/>
        <v>999</v>
      </c>
      <c r="Q98" s="107"/>
    </row>
    <row r="99" spans="1:17" s="11" customFormat="1" ht="18.899999999999999" customHeight="1" x14ac:dyDescent="0.25">
      <c r="A99" s="431">
        <v>93</v>
      </c>
      <c r="B99" s="105"/>
      <c r="C99" s="105"/>
      <c r="D99" s="106"/>
      <c r="E99" s="446"/>
      <c r="F99" s="132"/>
      <c r="G99" s="132"/>
      <c r="H99" s="722"/>
      <c r="I99" s="474"/>
      <c r="J99" s="428" t="e">
        <f>IF(AND(Q99="",#REF!&gt;0,#REF!&lt;5),K99,)</f>
        <v>#REF!</v>
      </c>
      <c r="K99" s="426" t="str">
        <f>IF(D99="","ZZZ9",IF(AND(#REF!&gt;0,#REF!&lt;5),D99&amp;#REF!,D99&amp;"9"))</f>
        <v>ZZZ9</v>
      </c>
      <c r="L99" s="430">
        <f t="shared" si="0"/>
        <v>999</v>
      </c>
      <c r="M99" s="471">
        <f t="shared" si="1"/>
        <v>999</v>
      </c>
      <c r="N99" s="463"/>
      <c r="O99" s="398"/>
      <c r="P99" s="133">
        <f t="shared" si="2"/>
        <v>999</v>
      </c>
      <c r="Q99" s="107"/>
    </row>
    <row r="100" spans="1:17" s="11" customFormat="1" ht="18.899999999999999" customHeight="1" x14ac:dyDescent="0.25">
      <c r="A100" s="431">
        <v>94</v>
      </c>
      <c r="B100" s="105"/>
      <c r="C100" s="105"/>
      <c r="D100" s="106"/>
      <c r="E100" s="446"/>
      <c r="F100" s="132"/>
      <c r="G100" s="132"/>
      <c r="H100" s="722"/>
      <c r="I100" s="474"/>
      <c r="J100" s="428" t="e">
        <f>IF(AND(Q100="",#REF!&gt;0,#REF!&lt;5),K100,)</f>
        <v>#REF!</v>
      </c>
      <c r="K100" s="426" t="str">
        <f>IF(D100="","ZZZ9",IF(AND(#REF!&gt;0,#REF!&lt;5),D100&amp;#REF!,D100&amp;"9"))</f>
        <v>ZZZ9</v>
      </c>
      <c r="L100" s="430">
        <f t="shared" si="0"/>
        <v>999</v>
      </c>
      <c r="M100" s="471">
        <f t="shared" si="1"/>
        <v>999</v>
      </c>
      <c r="N100" s="463"/>
      <c r="O100" s="398"/>
      <c r="P100" s="133">
        <f t="shared" si="2"/>
        <v>999</v>
      </c>
      <c r="Q100" s="107"/>
    </row>
    <row r="101" spans="1:17" s="11" customFormat="1" ht="18.899999999999999" customHeight="1" x14ac:dyDescent="0.25">
      <c r="A101" s="431">
        <v>95</v>
      </c>
      <c r="B101" s="105"/>
      <c r="C101" s="105"/>
      <c r="D101" s="106"/>
      <c r="E101" s="446"/>
      <c r="F101" s="132"/>
      <c r="G101" s="132"/>
      <c r="H101" s="722"/>
      <c r="I101" s="474"/>
      <c r="J101" s="428" t="e">
        <f>IF(AND(Q101="",#REF!&gt;0,#REF!&lt;5),K101,)</f>
        <v>#REF!</v>
      </c>
      <c r="K101" s="426" t="str">
        <f>IF(D101="","ZZZ9",IF(AND(#REF!&gt;0,#REF!&lt;5),D101&amp;#REF!,D101&amp;"9"))</f>
        <v>ZZZ9</v>
      </c>
      <c r="L101" s="430">
        <f t="shared" si="0"/>
        <v>999</v>
      </c>
      <c r="M101" s="471">
        <f t="shared" si="1"/>
        <v>999</v>
      </c>
      <c r="N101" s="463"/>
      <c r="O101" s="398"/>
      <c r="P101" s="133">
        <f t="shared" si="2"/>
        <v>999</v>
      </c>
      <c r="Q101" s="107"/>
    </row>
    <row r="102" spans="1:17" s="11" customFormat="1" ht="18.899999999999999" customHeight="1" x14ac:dyDescent="0.25">
      <c r="A102" s="431">
        <v>96</v>
      </c>
      <c r="B102" s="105"/>
      <c r="C102" s="105"/>
      <c r="D102" s="106"/>
      <c r="E102" s="446"/>
      <c r="F102" s="132"/>
      <c r="G102" s="132"/>
      <c r="H102" s="722"/>
      <c r="I102" s="474"/>
      <c r="J102" s="428" t="e">
        <f>IF(AND(Q102="",#REF!&gt;0,#REF!&lt;5),K102,)</f>
        <v>#REF!</v>
      </c>
      <c r="K102" s="426" t="str">
        <f>IF(D102="","ZZZ9",IF(AND(#REF!&gt;0,#REF!&lt;5),D102&amp;#REF!,D102&amp;"9"))</f>
        <v>ZZZ9</v>
      </c>
      <c r="L102" s="430">
        <f t="shared" si="0"/>
        <v>999</v>
      </c>
      <c r="M102" s="471">
        <f t="shared" si="1"/>
        <v>999</v>
      </c>
      <c r="N102" s="463"/>
      <c r="O102" s="398"/>
      <c r="P102" s="133">
        <f t="shared" si="2"/>
        <v>999</v>
      </c>
      <c r="Q102" s="107"/>
    </row>
    <row r="103" spans="1:17" s="11" customFormat="1" ht="18.899999999999999" customHeight="1" x14ac:dyDescent="0.25">
      <c r="A103" s="431">
        <v>97</v>
      </c>
      <c r="B103" s="105"/>
      <c r="C103" s="105"/>
      <c r="D103" s="106"/>
      <c r="E103" s="446"/>
      <c r="F103" s="132"/>
      <c r="G103" s="132"/>
      <c r="H103" s="722"/>
      <c r="I103" s="474"/>
      <c r="J103" s="428" t="e">
        <f>IF(AND(Q103="",#REF!&gt;0,#REF!&lt;5),K103,)</f>
        <v>#REF!</v>
      </c>
      <c r="K103" s="426" t="str">
        <f>IF(D103="","ZZZ9",IF(AND(#REF!&gt;0,#REF!&lt;5),D103&amp;#REF!,D103&amp;"9"))</f>
        <v>ZZZ9</v>
      </c>
      <c r="L103" s="430">
        <f t="shared" si="0"/>
        <v>999</v>
      </c>
      <c r="M103" s="471">
        <f t="shared" si="1"/>
        <v>999</v>
      </c>
      <c r="N103" s="463"/>
      <c r="O103" s="398"/>
      <c r="P103" s="133">
        <f t="shared" si="2"/>
        <v>999</v>
      </c>
      <c r="Q103" s="107"/>
    </row>
    <row r="104" spans="1:17" s="11" customFormat="1" ht="18.899999999999999" customHeight="1" x14ac:dyDescent="0.25">
      <c r="A104" s="431">
        <v>98</v>
      </c>
      <c r="B104" s="105"/>
      <c r="C104" s="105"/>
      <c r="D104" s="106"/>
      <c r="E104" s="446"/>
      <c r="F104" s="132"/>
      <c r="G104" s="132"/>
      <c r="H104" s="722"/>
      <c r="I104" s="474"/>
      <c r="J104" s="428" t="e">
        <f>IF(AND(Q104="",#REF!&gt;0,#REF!&lt;5),K104,)</f>
        <v>#REF!</v>
      </c>
      <c r="K104" s="426" t="str">
        <f>IF(D104="","ZZZ9",IF(AND(#REF!&gt;0,#REF!&lt;5),D104&amp;#REF!,D104&amp;"9"))</f>
        <v>ZZZ9</v>
      </c>
      <c r="L104" s="430">
        <f t="shared" ref="L104:L156" si="3">IF(Q104="",999,Q104)</f>
        <v>999</v>
      </c>
      <c r="M104" s="471">
        <f t="shared" ref="M104:M156" si="4">IF(P104=999,999,1)</f>
        <v>999</v>
      </c>
      <c r="N104" s="463"/>
      <c r="O104" s="398"/>
      <c r="P104" s="133">
        <f t="shared" ref="P104:P156" si="5">IF(N104="DA",1,IF(N104="WC",2,IF(N104="SE",3,IF(N104="Q",4,IF(N104="LL",5,999)))))</f>
        <v>999</v>
      </c>
      <c r="Q104" s="107"/>
    </row>
    <row r="105" spans="1:17" s="11" customFormat="1" ht="18.899999999999999" customHeight="1" x14ac:dyDescent="0.25">
      <c r="A105" s="431">
        <v>99</v>
      </c>
      <c r="B105" s="105"/>
      <c r="C105" s="105"/>
      <c r="D105" s="106"/>
      <c r="E105" s="446"/>
      <c r="F105" s="132"/>
      <c r="G105" s="132"/>
      <c r="H105" s="722"/>
      <c r="I105" s="474"/>
      <c r="J105" s="428" t="e">
        <f>IF(AND(Q105="",#REF!&gt;0,#REF!&lt;5),K105,)</f>
        <v>#REF!</v>
      </c>
      <c r="K105" s="426" t="str">
        <f>IF(D105="","ZZZ9",IF(AND(#REF!&gt;0,#REF!&lt;5),D105&amp;#REF!,D105&amp;"9"))</f>
        <v>ZZZ9</v>
      </c>
      <c r="L105" s="430">
        <f t="shared" si="3"/>
        <v>999</v>
      </c>
      <c r="M105" s="471">
        <f t="shared" si="4"/>
        <v>999</v>
      </c>
      <c r="N105" s="463"/>
      <c r="O105" s="398"/>
      <c r="P105" s="133">
        <f t="shared" si="5"/>
        <v>999</v>
      </c>
      <c r="Q105" s="107"/>
    </row>
    <row r="106" spans="1:17" s="11" customFormat="1" ht="18.899999999999999" customHeight="1" x14ac:dyDescent="0.25">
      <c r="A106" s="431">
        <v>100</v>
      </c>
      <c r="B106" s="105"/>
      <c r="C106" s="105"/>
      <c r="D106" s="106"/>
      <c r="E106" s="446"/>
      <c r="F106" s="132"/>
      <c r="G106" s="132"/>
      <c r="H106" s="722"/>
      <c r="I106" s="474"/>
      <c r="J106" s="428" t="e">
        <f>IF(AND(Q106="",#REF!&gt;0,#REF!&lt;5),K106,)</f>
        <v>#REF!</v>
      </c>
      <c r="K106" s="426" t="str">
        <f>IF(D106="","ZZZ9",IF(AND(#REF!&gt;0,#REF!&lt;5),D106&amp;#REF!,D106&amp;"9"))</f>
        <v>ZZZ9</v>
      </c>
      <c r="L106" s="430">
        <f t="shared" si="3"/>
        <v>999</v>
      </c>
      <c r="M106" s="471">
        <f t="shared" si="4"/>
        <v>999</v>
      </c>
      <c r="N106" s="463"/>
      <c r="O106" s="398"/>
      <c r="P106" s="133">
        <f t="shared" si="5"/>
        <v>999</v>
      </c>
      <c r="Q106" s="107"/>
    </row>
    <row r="107" spans="1:17" s="11" customFormat="1" ht="18.899999999999999" customHeight="1" x14ac:dyDescent="0.25">
      <c r="A107" s="431">
        <v>101</v>
      </c>
      <c r="B107" s="105"/>
      <c r="C107" s="105"/>
      <c r="D107" s="106"/>
      <c r="E107" s="446"/>
      <c r="F107" s="132"/>
      <c r="G107" s="132"/>
      <c r="H107" s="722"/>
      <c r="I107" s="474"/>
      <c r="J107" s="428" t="e">
        <f>IF(AND(Q107="",#REF!&gt;0,#REF!&lt;5),K107,)</f>
        <v>#REF!</v>
      </c>
      <c r="K107" s="426" t="str">
        <f>IF(D107="","ZZZ9",IF(AND(#REF!&gt;0,#REF!&lt;5),D107&amp;#REF!,D107&amp;"9"))</f>
        <v>ZZZ9</v>
      </c>
      <c r="L107" s="430">
        <f t="shared" si="3"/>
        <v>999</v>
      </c>
      <c r="M107" s="471">
        <f t="shared" si="4"/>
        <v>999</v>
      </c>
      <c r="N107" s="463"/>
      <c r="O107" s="398"/>
      <c r="P107" s="133">
        <f t="shared" si="5"/>
        <v>999</v>
      </c>
      <c r="Q107" s="107"/>
    </row>
    <row r="108" spans="1:17" s="11" customFormat="1" ht="18.899999999999999" customHeight="1" x14ac:dyDescent="0.25">
      <c r="A108" s="431">
        <v>102</v>
      </c>
      <c r="B108" s="105"/>
      <c r="C108" s="105"/>
      <c r="D108" s="106"/>
      <c r="E108" s="446"/>
      <c r="F108" s="132"/>
      <c r="G108" s="132"/>
      <c r="H108" s="722"/>
      <c r="I108" s="474"/>
      <c r="J108" s="428" t="e">
        <f>IF(AND(Q108="",#REF!&gt;0,#REF!&lt;5),K108,)</f>
        <v>#REF!</v>
      </c>
      <c r="K108" s="426" t="str">
        <f>IF(D108="","ZZZ9",IF(AND(#REF!&gt;0,#REF!&lt;5),D108&amp;#REF!,D108&amp;"9"))</f>
        <v>ZZZ9</v>
      </c>
      <c r="L108" s="430">
        <f t="shared" si="3"/>
        <v>999</v>
      </c>
      <c r="M108" s="471">
        <f t="shared" si="4"/>
        <v>999</v>
      </c>
      <c r="N108" s="463"/>
      <c r="O108" s="398"/>
      <c r="P108" s="133">
        <f t="shared" si="5"/>
        <v>999</v>
      </c>
      <c r="Q108" s="107"/>
    </row>
    <row r="109" spans="1:17" s="11" customFormat="1" ht="18.899999999999999" customHeight="1" x14ac:dyDescent="0.25">
      <c r="A109" s="431">
        <v>103</v>
      </c>
      <c r="B109" s="105"/>
      <c r="C109" s="105"/>
      <c r="D109" s="106"/>
      <c r="E109" s="446"/>
      <c r="F109" s="132"/>
      <c r="G109" s="132"/>
      <c r="H109" s="722"/>
      <c r="I109" s="474"/>
      <c r="J109" s="428" t="e">
        <f>IF(AND(Q109="",#REF!&gt;0,#REF!&lt;5),K109,)</f>
        <v>#REF!</v>
      </c>
      <c r="K109" s="426" t="str">
        <f>IF(D109="","ZZZ9",IF(AND(#REF!&gt;0,#REF!&lt;5),D109&amp;#REF!,D109&amp;"9"))</f>
        <v>ZZZ9</v>
      </c>
      <c r="L109" s="430">
        <f t="shared" si="3"/>
        <v>999</v>
      </c>
      <c r="M109" s="471">
        <f t="shared" si="4"/>
        <v>999</v>
      </c>
      <c r="N109" s="463"/>
      <c r="O109" s="398"/>
      <c r="P109" s="133">
        <f t="shared" si="5"/>
        <v>999</v>
      </c>
      <c r="Q109" s="107"/>
    </row>
    <row r="110" spans="1:17" s="11" customFormat="1" ht="18.899999999999999" customHeight="1" x14ac:dyDescent="0.25">
      <c r="A110" s="431">
        <v>104</v>
      </c>
      <c r="B110" s="105"/>
      <c r="C110" s="105"/>
      <c r="D110" s="106"/>
      <c r="E110" s="446"/>
      <c r="F110" s="132"/>
      <c r="G110" s="132"/>
      <c r="H110" s="722"/>
      <c r="I110" s="474"/>
      <c r="J110" s="428" t="e">
        <f>IF(AND(Q110="",#REF!&gt;0,#REF!&lt;5),K110,)</f>
        <v>#REF!</v>
      </c>
      <c r="K110" s="426" t="str">
        <f>IF(D110="","ZZZ9",IF(AND(#REF!&gt;0,#REF!&lt;5),D110&amp;#REF!,D110&amp;"9"))</f>
        <v>ZZZ9</v>
      </c>
      <c r="L110" s="430">
        <f t="shared" si="3"/>
        <v>999</v>
      </c>
      <c r="M110" s="471">
        <f t="shared" si="4"/>
        <v>999</v>
      </c>
      <c r="N110" s="463"/>
      <c r="O110" s="398"/>
      <c r="P110" s="133">
        <f t="shared" si="5"/>
        <v>999</v>
      </c>
      <c r="Q110" s="107"/>
    </row>
    <row r="111" spans="1:17" s="11" customFormat="1" ht="18.899999999999999" customHeight="1" x14ac:dyDescent="0.25">
      <c r="A111" s="431">
        <v>105</v>
      </c>
      <c r="B111" s="105"/>
      <c r="C111" s="105"/>
      <c r="D111" s="106"/>
      <c r="E111" s="446"/>
      <c r="F111" s="132"/>
      <c r="G111" s="132"/>
      <c r="H111" s="722"/>
      <c r="I111" s="474"/>
      <c r="J111" s="428" t="e">
        <f>IF(AND(Q111="",#REF!&gt;0,#REF!&lt;5),K111,)</f>
        <v>#REF!</v>
      </c>
      <c r="K111" s="426" t="str">
        <f>IF(D111="","ZZZ9",IF(AND(#REF!&gt;0,#REF!&lt;5),D111&amp;#REF!,D111&amp;"9"))</f>
        <v>ZZZ9</v>
      </c>
      <c r="L111" s="430">
        <f t="shared" si="3"/>
        <v>999</v>
      </c>
      <c r="M111" s="471">
        <f t="shared" si="4"/>
        <v>999</v>
      </c>
      <c r="N111" s="463"/>
      <c r="O111" s="398"/>
      <c r="P111" s="133">
        <f t="shared" si="5"/>
        <v>999</v>
      </c>
      <c r="Q111" s="107"/>
    </row>
    <row r="112" spans="1:17" s="11" customFormat="1" ht="18.899999999999999" customHeight="1" x14ac:dyDescent="0.25">
      <c r="A112" s="431">
        <v>106</v>
      </c>
      <c r="B112" s="105"/>
      <c r="C112" s="105"/>
      <c r="D112" s="106"/>
      <c r="E112" s="446"/>
      <c r="F112" s="132"/>
      <c r="G112" s="132"/>
      <c r="H112" s="722"/>
      <c r="I112" s="474"/>
      <c r="J112" s="428" t="e">
        <f>IF(AND(Q112="",#REF!&gt;0,#REF!&lt;5),K112,)</f>
        <v>#REF!</v>
      </c>
      <c r="K112" s="426" t="str">
        <f>IF(D112="","ZZZ9",IF(AND(#REF!&gt;0,#REF!&lt;5),D112&amp;#REF!,D112&amp;"9"))</f>
        <v>ZZZ9</v>
      </c>
      <c r="L112" s="430">
        <f t="shared" si="3"/>
        <v>999</v>
      </c>
      <c r="M112" s="471">
        <f t="shared" si="4"/>
        <v>999</v>
      </c>
      <c r="N112" s="463"/>
      <c r="O112" s="398"/>
      <c r="P112" s="133">
        <f t="shared" si="5"/>
        <v>999</v>
      </c>
      <c r="Q112" s="107"/>
    </row>
    <row r="113" spans="1:17" s="11" customFormat="1" ht="18.899999999999999" customHeight="1" x14ac:dyDescent="0.25">
      <c r="A113" s="431">
        <v>107</v>
      </c>
      <c r="B113" s="105"/>
      <c r="C113" s="105"/>
      <c r="D113" s="106"/>
      <c r="E113" s="446"/>
      <c r="F113" s="132"/>
      <c r="G113" s="132"/>
      <c r="H113" s="722"/>
      <c r="I113" s="474"/>
      <c r="J113" s="428" t="e">
        <f>IF(AND(Q113="",#REF!&gt;0,#REF!&lt;5),K113,)</f>
        <v>#REF!</v>
      </c>
      <c r="K113" s="426" t="str">
        <f>IF(D113="","ZZZ9",IF(AND(#REF!&gt;0,#REF!&lt;5),D113&amp;#REF!,D113&amp;"9"))</f>
        <v>ZZZ9</v>
      </c>
      <c r="L113" s="430">
        <f t="shared" si="3"/>
        <v>999</v>
      </c>
      <c r="M113" s="471">
        <f t="shared" si="4"/>
        <v>999</v>
      </c>
      <c r="N113" s="463"/>
      <c r="O113" s="398"/>
      <c r="P113" s="133">
        <f t="shared" si="5"/>
        <v>999</v>
      </c>
      <c r="Q113" s="107"/>
    </row>
    <row r="114" spans="1:17" s="11" customFormat="1" ht="18.899999999999999" customHeight="1" x14ac:dyDescent="0.25">
      <c r="A114" s="431">
        <v>108</v>
      </c>
      <c r="B114" s="105"/>
      <c r="C114" s="105"/>
      <c r="D114" s="106"/>
      <c r="E114" s="446"/>
      <c r="F114" s="132"/>
      <c r="G114" s="132"/>
      <c r="H114" s="722"/>
      <c r="I114" s="474"/>
      <c r="J114" s="428" t="e">
        <f>IF(AND(Q114="",#REF!&gt;0,#REF!&lt;5),K114,)</f>
        <v>#REF!</v>
      </c>
      <c r="K114" s="426" t="str">
        <f>IF(D114="","ZZZ9",IF(AND(#REF!&gt;0,#REF!&lt;5),D114&amp;#REF!,D114&amp;"9"))</f>
        <v>ZZZ9</v>
      </c>
      <c r="L114" s="430">
        <f t="shared" si="3"/>
        <v>999</v>
      </c>
      <c r="M114" s="471">
        <f t="shared" si="4"/>
        <v>999</v>
      </c>
      <c r="N114" s="463"/>
      <c r="O114" s="398"/>
      <c r="P114" s="133">
        <f t="shared" si="5"/>
        <v>999</v>
      </c>
      <c r="Q114" s="107"/>
    </row>
    <row r="115" spans="1:17" s="11" customFormat="1" ht="18.899999999999999" customHeight="1" x14ac:dyDescent="0.25">
      <c r="A115" s="431">
        <v>109</v>
      </c>
      <c r="B115" s="105"/>
      <c r="C115" s="105"/>
      <c r="D115" s="106"/>
      <c r="E115" s="446"/>
      <c r="F115" s="132"/>
      <c r="G115" s="132"/>
      <c r="H115" s="722"/>
      <c r="I115" s="474"/>
      <c r="J115" s="428" t="e">
        <f>IF(AND(Q115="",#REF!&gt;0,#REF!&lt;5),K115,)</f>
        <v>#REF!</v>
      </c>
      <c r="K115" s="426" t="str">
        <f>IF(D115="","ZZZ9",IF(AND(#REF!&gt;0,#REF!&lt;5),D115&amp;#REF!,D115&amp;"9"))</f>
        <v>ZZZ9</v>
      </c>
      <c r="L115" s="430">
        <f t="shared" si="3"/>
        <v>999</v>
      </c>
      <c r="M115" s="471">
        <f t="shared" si="4"/>
        <v>999</v>
      </c>
      <c r="N115" s="463"/>
      <c r="O115" s="398"/>
      <c r="P115" s="133">
        <f t="shared" si="5"/>
        <v>999</v>
      </c>
      <c r="Q115" s="107"/>
    </row>
    <row r="116" spans="1:17" s="11" customFormat="1" ht="18.899999999999999" customHeight="1" x14ac:dyDescent="0.25">
      <c r="A116" s="431">
        <v>110</v>
      </c>
      <c r="B116" s="105"/>
      <c r="C116" s="105"/>
      <c r="D116" s="106"/>
      <c r="E116" s="446"/>
      <c r="F116" s="132"/>
      <c r="G116" s="132"/>
      <c r="H116" s="722"/>
      <c r="I116" s="474"/>
      <c r="J116" s="428" t="e">
        <f>IF(AND(Q116="",#REF!&gt;0,#REF!&lt;5),K116,)</f>
        <v>#REF!</v>
      </c>
      <c r="K116" s="426" t="str">
        <f>IF(D116="","ZZZ9",IF(AND(#REF!&gt;0,#REF!&lt;5),D116&amp;#REF!,D116&amp;"9"))</f>
        <v>ZZZ9</v>
      </c>
      <c r="L116" s="430">
        <f t="shared" si="3"/>
        <v>999</v>
      </c>
      <c r="M116" s="471">
        <f t="shared" si="4"/>
        <v>999</v>
      </c>
      <c r="N116" s="463"/>
      <c r="O116" s="398"/>
      <c r="P116" s="133">
        <f t="shared" si="5"/>
        <v>999</v>
      </c>
      <c r="Q116" s="107"/>
    </row>
    <row r="117" spans="1:17" s="11" customFormat="1" ht="18.899999999999999" customHeight="1" x14ac:dyDescent="0.25">
      <c r="A117" s="431">
        <v>111</v>
      </c>
      <c r="B117" s="105"/>
      <c r="C117" s="105"/>
      <c r="D117" s="106"/>
      <c r="E117" s="446"/>
      <c r="F117" s="132"/>
      <c r="G117" s="132"/>
      <c r="H117" s="722"/>
      <c r="I117" s="474"/>
      <c r="J117" s="428" t="e">
        <f>IF(AND(Q117="",#REF!&gt;0,#REF!&lt;5),K117,)</f>
        <v>#REF!</v>
      </c>
      <c r="K117" s="426" t="str">
        <f>IF(D117="","ZZZ9",IF(AND(#REF!&gt;0,#REF!&lt;5),D117&amp;#REF!,D117&amp;"9"))</f>
        <v>ZZZ9</v>
      </c>
      <c r="L117" s="430">
        <f t="shared" si="3"/>
        <v>999</v>
      </c>
      <c r="M117" s="471">
        <f t="shared" si="4"/>
        <v>999</v>
      </c>
      <c r="N117" s="463"/>
      <c r="O117" s="398"/>
      <c r="P117" s="133">
        <f t="shared" si="5"/>
        <v>999</v>
      </c>
      <c r="Q117" s="107"/>
    </row>
    <row r="118" spans="1:17" s="11" customFormat="1" ht="18.899999999999999" customHeight="1" x14ac:dyDescent="0.25">
      <c r="A118" s="431">
        <v>112</v>
      </c>
      <c r="B118" s="105"/>
      <c r="C118" s="105"/>
      <c r="D118" s="106"/>
      <c r="E118" s="446"/>
      <c r="F118" s="132"/>
      <c r="G118" s="132"/>
      <c r="H118" s="722"/>
      <c r="I118" s="474"/>
      <c r="J118" s="428" t="e">
        <f>IF(AND(Q118="",#REF!&gt;0,#REF!&lt;5),K118,)</f>
        <v>#REF!</v>
      </c>
      <c r="K118" s="426" t="str">
        <f>IF(D118="","ZZZ9",IF(AND(#REF!&gt;0,#REF!&lt;5),D118&amp;#REF!,D118&amp;"9"))</f>
        <v>ZZZ9</v>
      </c>
      <c r="L118" s="430">
        <f t="shared" si="3"/>
        <v>999</v>
      </c>
      <c r="M118" s="471">
        <f t="shared" si="4"/>
        <v>999</v>
      </c>
      <c r="N118" s="463"/>
      <c r="O118" s="398"/>
      <c r="P118" s="133">
        <f t="shared" si="5"/>
        <v>999</v>
      </c>
      <c r="Q118" s="107"/>
    </row>
    <row r="119" spans="1:17" s="11" customFormat="1" ht="18.899999999999999" customHeight="1" x14ac:dyDescent="0.25">
      <c r="A119" s="431">
        <v>113</v>
      </c>
      <c r="B119" s="105"/>
      <c r="C119" s="105"/>
      <c r="D119" s="106"/>
      <c r="E119" s="446"/>
      <c r="F119" s="132"/>
      <c r="G119" s="132"/>
      <c r="H119" s="722"/>
      <c r="I119" s="474"/>
      <c r="J119" s="428" t="e">
        <f>IF(AND(Q119="",#REF!&gt;0,#REF!&lt;5),K119,)</f>
        <v>#REF!</v>
      </c>
      <c r="K119" s="426" t="str">
        <f>IF(D119="","ZZZ9",IF(AND(#REF!&gt;0,#REF!&lt;5),D119&amp;#REF!,D119&amp;"9"))</f>
        <v>ZZZ9</v>
      </c>
      <c r="L119" s="430">
        <f t="shared" si="3"/>
        <v>999</v>
      </c>
      <c r="M119" s="471">
        <f t="shared" si="4"/>
        <v>999</v>
      </c>
      <c r="N119" s="463"/>
      <c r="O119" s="398"/>
      <c r="P119" s="133">
        <f t="shared" si="5"/>
        <v>999</v>
      </c>
      <c r="Q119" s="107"/>
    </row>
    <row r="120" spans="1:17" s="11" customFormat="1" ht="18.899999999999999" customHeight="1" x14ac:dyDescent="0.25">
      <c r="A120" s="431">
        <v>114</v>
      </c>
      <c r="B120" s="105"/>
      <c r="C120" s="105"/>
      <c r="D120" s="106"/>
      <c r="E120" s="446"/>
      <c r="F120" s="132"/>
      <c r="G120" s="132"/>
      <c r="H120" s="722"/>
      <c r="I120" s="474"/>
      <c r="J120" s="428" t="e">
        <f>IF(AND(Q120="",#REF!&gt;0,#REF!&lt;5),K120,)</f>
        <v>#REF!</v>
      </c>
      <c r="K120" s="426" t="str">
        <f>IF(D120="","ZZZ9",IF(AND(#REF!&gt;0,#REF!&lt;5),D120&amp;#REF!,D120&amp;"9"))</f>
        <v>ZZZ9</v>
      </c>
      <c r="L120" s="430">
        <f t="shared" si="3"/>
        <v>999</v>
      </c>
      <c r="M120" s="471">
        <f t="shared" si="4"/>
        <v>999</v>
      </c>
      <c r="N120" s="463"/>
      <c r="O120" s="398"/>
      <c r="P120" s="133">
        <f t="shared" si="5"/>
        <v>999</v>
      </c>
      <c r="Q120" s="107"/>
    </row>
    <row r="121" spans="1:17" s="11" customFormat="1" ht="18.899999999999999" customHeight="1" x14ac:dyDescent="0.25">
      <c r="A121" s="431">
        <v>115</v>
      </c>
      <c r="B121" s="105"/>
      <c r="C121" s="105"/>
      <c r="D121" s="106"/>
      <c r="E121" s="446"/>
      <c r="F121" s="132"/>
      <c r="G121" s="132"/>
      <c r="H121" s="722"/>
      <c r="I121" s="474"/>
      <c r="J121" s="428" t="e">
        <f>IF(AND(Q121="",#REF!&gt;0,#REF!&lt;5),K121,)</f>
        <v>#REF!</v>
      </c>
      <c r="K121" s="426" t="str">
        <f>IF(D121="","ZZZ9",IF(AND(#REF!&gt;0,#REF!&lt;5),D121&amp;#REF!,D121&amp;"9"))</f>
        <v>ZZZ9</v>
      </c>
      <c r="L121" s="430">
        <f t="shared" si="3"/>
        <v>999</v>
      </c>
      <c r="M121" s="471">
        <f t="shared" si="4"/>
        <v>999</v>
      </c>
      <c r="N121" s="463"/>
      <c r="O121" s="398"/>
      <c r="P121" s="133">
        <f t="shared" si="5"/>
        <v>999</v>
      </c>
      <c r="Q121" s="107"/>
    </row>
    <row r="122" spans="1:17" s="11" customFormat="1" ht="18.899999999999999" customHeight="1" x14ac:dyDescent="0.25">
      <c r="A122" s="431">
        <v>116</v>
      </c>
      <c r="B122" s="105"/>
      <c r="C122" s="105"/>
      <c r="D122" s="106"/>
      <c r="E122" s="446"/>
      <c r="F122" s="132"/>
      <c r="G122" s="132"/>
      <c r="H122" s="722"/>
      <c r="I122" s="474"/>
      <c r="J122" s="428" t="e">
        <f>IF(AND(Q122="",#REF!&gt;0,#REF!&lt;5),K122,)</f>
        <v>#REF!</v>
      </c>
      <c r="K122" s="426" t="str">
        <f>IF(D122="","ZZZ9",IF(AND(#REF!&gt;0,#REF!&lt;5),D122&amp;#REF!,D122&amp;"9"))</f>
        <v>ZZZ9</v>
      </c>
      <c r="L122" s="430">
        <f t="shared" si="3"/>
        <v>999</v>
      </c>
      <c r="M122" s="471">
        <f t="shared" si="4"/>
        <v>999</v>
      </c>
      <c r="N122" s="463"/>
      <c r="O122" s="398"/>
      <c r="P122" s="133">
        <f t="shared" si="5"/>
        <v>999</v>
      </c>
      <c r="Q122" s="107"/>
    </row>
    <row r="123" spans="1:17" s="11" customFormat="1" ht="18.899999999999999" customHeight="1" x14ac:dyDescent="0.25">
      <c r="A123" s="431">
        <v>117</v>
      </c>
      <c r="B123" s="105"/>
      <c r="C123" s="105"/>
      <c r="D123" s="106"/>
      <c r="E123" s="446"/>
      <c r="F123" s="132"/>
      <c r="G123" s="132"/>
      <c r="H123" s="722"/>
      <c r="I123" s="474"/>
      <c r="J123" s="428" t="e">
        <f>IF(AND(Q123="",#REF!&gt;0,#REF!&lt;5),K123,)</f>
        <v>#REF!</v>
      </c>
      <c r="K123" s="426" t="str">
        <f>IF(D123="","ZZZ9",IF(AND(#REF!&gt;0,#REF!&lt;5),D123&amp;#REF!,D123&amp;"9"))</f>
        <v>ZZZ9</v>
      </c>
      <c r="L123" s="430">
        <f t="shared" si="3"/>
        <v>999</v>
      </c>
      <c r="M123" s="471">
        <f t="shared" si="4"/>
        <v>999</v>
      </c>
      <c r="N123" s="463"/>
      <c r="O123" s="398"/>
      <c r="P123" s="133">
        <f t="shared" si="5"/>
        <v>999</v>
      </c>
      <c r="Q123" s="107"/>
    </row>
    <row r="124" spans="1:17" s="11" customFormat="1" ht="18.899999999999999" customHeight="1" x14ac:dyDescent="0.25">
      <c r="A124" s="431">
        <v>118</v>
      </c>
      <c r="B124" s="105"/>
      <c r="C124" s="105"/>
      <c r="D124" s="106"/>
      <c r="E124" s="446"/>
      <c r="F124" s="132"/>
      <c r="G124" s="132"/>
      <c r="H124" s="722"/>
      <c r="I124" s="474"/>
      <c r="J124" s="428" t="e">
        <f>IF(AND(Q124="",#REF!&gt;0,#REF!&lt;5),K124,)</f>
        <v>#REF!</v>
      </c>
      <c r="K124" s="426" t="str">
        <f>IF(D124="","ZZZ9",IF(AND(#REF!&gt;0,#REF!&lt;5),D124&amp;#REF!,D124&amp;"9"))</f>
        <v>ZZZ9</v>
      </c>
      <c r="L124" s="430">
        <f t="shared" si="3"/>
        <v>999</v>
      </c>
      <c r="M124" s="471">
        <f t="shared" si="4"/>
        <v>999</v>
      </c>
      <c r="N124" s="463"/>
      <c r="O124" s="398"/>
      <c r="P124" s="133">
        <f t="shared" si="5"/>
        <v>999</v>
      </c>
      <c r="Q124" s="107"/>
    </row>
    <row r="125" spans="1:17" s="11" customFormat="1" ht="18.899999999999999" customHeight="1" x14ac:dyDescent="0.25">
      <c r="A125" s="431">
        <v>119</v>
      </c>
      <c r="B125" s="105"/>
      <c r="C125" s="105"/>
      <c r="D125" s="106"/>
      <c r="E125" s="446"/>
      <c r="F125" s="132"/>
      <c r="G125" s="132"/>
      <c r="H125" s="722"/>
      <c r="I125" s="474"/>
      <c r="J125" s="428" t="e">
        <f>IF(AND(Q125="",#REF!&gt;0,#REF!&lt;5),K125,)</f>
        <v>#REF!</v>
      </c>
      <c r="K125" s="426" t="str">
        <f>IF(D125="","ZZZ9",IF(AND(#REF!&gt;0,#REF!&lt;5),D125&amp;#REF!,D125&amp;"9"))</f>
        <v>ZZZ9</v>
      </c>
      <c r="L125" s="430">
        <f t="shared" si="3"/>
        <v>999</v>
      </c>
      <c r="M125" s="471">
        <f t="shared" si="4"/>
        <v>999</v>
      </c>
      <c r="N125" s="463"/>
      <c r="O125" s="398"/>
      <c r="P125" s="133">
        <f t="shared" si="5"/>
        <v>999</v>
      </c>
      <c r="Q125" s="107"/>
    </row>
    <row r="126" spans="1:17" s="11" customFormat="1" ht="18.899999999999999" customHeight="1" x14ac:dyDescent="0.25">
      <c r="A126" s="431">
        <v>120</v>
      </c>
      <c r="B126" s="105"/>
      <c r="C126" s="105"/>
      <c r="D126" s="106"/>
      <c r="E126" s="446"/>
      <c r="F126" s="132"/>
      <c r="G126" s="132"/>
      <c r="H126" s="722"/>
      <c r="I126" s="474"/>
      <c r="J126" s="428" t="e">
        <f>IF(AND(Q126="",#REF!&gt;0,#REF!&lt;5),K126,)</f>
        <v>#REF!</v>
      </c>
      <c r="K126" s="426" t="str">
        <f>IF(D126="","ZZZ9",IF(AND(#REF!&gt;0,#REF!&lt;5),D126&amp;#REF!,D126&amp;"9"))</f>
        <v>ZZZ9</v>
      </c>
      <c r="L126" s="430">
        <f t="shared" si="3"/>
        <v>999</v>
      </c>
      <c r="M126" s="471">
        <f t="shared" si="4"/>
        <v>999</v>
      </c>
      <c r="N126" s="463"/>
      <c r="O126" s="398"/>
      <c r="P126" s="133">
        <f t="shared" si="5"/>
        <v>999</v>
      </c>
      <c r="Q126" s="107"/>
    </row>
    <row r="127" spans="1:17" s="11" customFormat="1" ht="18.899999999999999" customHeight="1" x14ac:dyDescent="0.25">
      <c r="A127" s="431">
        <v>121</v>
      </c>
      <c r="B127" s="105"/>
      <c r="C127" s="105"/>
      <c r="D127" s="106"/>
      <c r="E127" s="446"/>
      <c r="F127" s="132"/>
      <c r="G127" s="132"/>
      <c r="H127" s="722"/>
      <c r="I127" s="474"/>
      <c r="J127" s="428" t="e">
        <f>IF(AND(Q127="",#REF!&gt;0,#REF!&lt;5),K127,)</f>
        <v>#REF!</v>
      </c>
      <c r="K127" s="426" t="str">
        <f>IF(D127="","ZZZ9",IF(AND(#REF!&gt;0,#REF!&lt;5),D127&amp;#REF!,D127&amp;"9"))</f>
        <v>ZZZ9</v>
      </c>
      <c r="L127" s="430">
        <f t="shared" si="3"/>
        <v>999</v>
      </c>
      <c r="M127" s="471">
        <f t="shared" si="4"/>
        <v>999</v>
      </c>
      <c r="N127" s="463"/>
      <c r="O127" s="398"/>
      <c r="P127" s="133">
        <f t="shared" si="5"/>
        <v>999</v>
      </c>
      <c r="Q127" s="107"/>
    </row>
    <row r="128" spans="1:17" s="11" customFormat="1" ht="18.899999999999999" customHeight="1" x14ac:dyDescent="0.25">
      <c r="A128" s="431">
        <v>122</v>
      </c>
      <c r="B128" s="105"/>
      <c r="C128" s="105"/>
      <c r="D128" s="106"/>
      <c r="E128" s="446"/>
      <c r="F128" s="132"/>
      <c r="G128" s="132"/>
      <c r="H128" s="722"/>
      <c r="I128" s="474"/>
      <c r="J128" s="428" t="e">
        <f>IF(AND(Q128="",#REF!&gt;0,#REF!&lt;5),K128,)</f>
        <v>#REF!</v>
      </c>
      <c r="K128" s="426" t="str">
        <f>IF(D128="","ZZZ9",IF(AND(#REF!&gt;0,#REF!&lt;5),D128&amp;#REF!,D128&amp;"9"))</f>
        <v>ZZZ9</v>
      </c>
      <c r="L128" s="430">
        <f t="shared" si="3"/>
        <v>999</v>
      </c>
      <c r="M128" s="471">
        <f t="shared" si="4"/>
        <v>999</v>
      </c>
      <c r="N128" s="463"/>
      <c r="O128" s="398"/>
      <c r="P128" s="133">
        <f t="shared" si="5"/>
        <v>999</v>
      </c>
      <c r="Q128" s="107"/>
    </row>
    <row r="129" spans="1:17" s="11" customFormat="1" ht="18.899999999999999" customHeight="1" x14ac:dyDescent="0.25">
      <c r="A129" s="431">
        <v>123</v>
      </c>
      <c r="B129" s="105"/>
      <c r="C129" s="105"/>
      <c r="D129" s="106"/>
      <c r="E129" s="446"/>
      <c r="F129" s="132"/>
      <c r="G129" s="132"/>
      <c r="H129" s="722"/>
      <c r="I129" s="474"/>
      <c r="J129" s="428" t="e">
        <f>IF(AND(Q129="",#REF!&gt;0,#REF!&lt;5),K129,)</f>
        <v>#REF!</v>
      </c>
      <c r="K129" s="426" t="str">
        <f>IF(D129="","ZZZ9",IF(AND(#REF!&gt;0,#REF!&lt;5),D129&amp;#REF!,D129&amp;"9"))</f>
        <v>ZZZ9</v>
      </c>
      <c r="L129" s="430">
        <f t="shared" si="3"/>
        <v>999</v>
      </c>
      <c r="M129" s="471">
        <f t="shared" si="4"/>
        <v>999</v>
      </c>
      <c r="N129" s="463"/>
      <c r="O129" s="398"/>
      <c r="P129" s="133">
        <f t="shared" si="5"/>
        <v>999</v>
      </c>
      <c r="Q129" s="107"/>
    </row>
    <row r="130" spans="1:17" s="11" customFormat="1" ht="18.899999999999999" customHeight="1" x14ac:dyDescent="0.25">
      <c r="A130" s="431">
        <v>124</v>
      </c>
      <c r="B130" s="105"/>
      <c r="C130" s="105"/>
      <c r="D130" s="106"/>
      <c r="E130" s="446"/>
      <c r="F130" s="132"/>
      <c r="G130" s="132"/>
      <c r="H130" s="722"/>
      <c r="I130" s="474"/>
      <c r="J130" s="428" t="e">
        <f>IF(AND(Q130="",#REF!&gt;0,#REF!&lt;5),K130,)</f>
        <v>#REF!</v>
      </c>
      <c r="K130" s="426" t="str">
        <f>IF(D130="","ZZZ9",IF(AND(#REF!&gt;0,#REF!&lt;5),D130&amp;#REF!,D130&amp;"9"))</f>
        <v>ZZZ9</v>
      </c>
      <c r="L130" s="430">
        <f t="shared" si="3"/>
        <v>999</v>
      </c>
      <c r="M130" s="471">
        <f t="shared" si="4"/>
        <v>999</v>
      </c>
      <c r="N130" s="463"/>
      <c r="O130" s="398"/>
      <c r="P130" s="133">
        <f t="shared" si="5"/>
        <v>999</v>
      </c>
      <c r="Q130" s="107"/>
    </row>
    <row r="131" spans="1:17" s="11" customFormat="1" ht="18.899999999999999" customHeight="1" x14ac:dyDescent="0.25">
      <c r="A131" s="431">
        <v>125</v>
      </c>
      <c r="B131" s="105"/>
      <c r="C131" s="105"/>
      <c r="D131" s="106"/>
      <c r="E131" s="446"/>
      <c r="F131" s="132"/>
      <c r="G131" s="132"/>
      <c r="H131" s="722"/>
      <c r="I131" s="474"/>
      <c r="J131" s="428" t="e">
        <f>IF(AND(Q131="",#REF!&gt;0,#REF!&lt;5),K131,)</f>
        <v>#REF!</v>
      </c>
      <c r="K131" s="426" t="str">
        <f>IF(D131="","ZZZ9",IF(AND(#REF!&gt;0,#REF!&lt;5),D131&amp;#REF!,D131&amp;"9"))</f>
        <v>ZZZ9</v>
      </c>
      <c r="L131" s="430">
        <f t="shared" si="3"/>
        <v>999</v>
      </c>
      <c r="M131" s="471">
        <f t="shared" si="4"/>
        <v>999</v>
      </c>
      <c r="N131" s="463"/>
      <c r="O131" s="398"/>
      <c r="P131" s="133">
        <f t="shared" si="5"/>
        <v>999</v>
      </c>
      <c r="Q131" s="107"/>
    </row>
    <row r="132" spans="1:17" s="11" customFormat="1" ht="18.899999999999999" customHeight="1" x14ac:dyDescent="0.25">
      <c r="A132" s="431">
        <v>126</v>
      </c>
      <c r="B132" s="105"/>
      <c r="C132" s="105"/>
      <c r="D132" s="106"/>
      <c r="E132" s="446"/>
      <c r="F132" s="132"/>
      <c r="G132" s="132"/>
      <c r="H132" s="722"/>
      <c r="I132" s="474"/>
      <c r="J132" s="428" t="e">
        <f>IF(AND(Q132="",#REF!&gt;0,#REF!&lt;5),K132,)</f>
        <v>#REF!</v>
      </c>
      <c r="K132" s="426" t="str">
        <f>IF(D132="","ZZZ9",IF(AND(#REF!&gt;0,#REF!&lt;5),D132&amp;#REF!,D132&amp;"9"))</f>
        <v>ZZZ9</v>
      </c>
      <c r="L132" s="430">
        <f t="shared" si="3"/>
        <v>999</v>
      </c>
      <c r="M132" s="471">
        <f t="shared" si="4"/>
        <v>999</v>
      </c>
      <c r="N132" s="463"/>
      <c r="O132" s="398"/>
      <c r="P132" s="133">
        <f t="shared" si="5"/>
        <v>999</v>
      </c>
      <c r="Q132" s="107"/>
    </row>
    <row r="133" spans="1:17" s="11" customFormat="1" ht="18.899999999999999" customHeight="1" x14ac:dyDescent="0.25">
      <c r="A133" s="431">
        <v>127</v>
      </c>
      <c r="B133" s="105"/>
      <c r="C133" s="105"/>
      <c r="D133" s="106"/>
      <c r="E133" s="446"/>
      <c r="F133" s="132"/>
      <c r="G133" s="132"/>
      <c r="H133" s="722"/>
      <c r="I133" s="474"/>
      <c r="J133" s="428" t="e">
        <f>IF(AND(Q133="",#REF!&gt;0,#REF!&lt;5),K133,)</f>
        <v>#REF!</v>
      </c>
      <c r="K133" s="426" t="str">
        <f>IF(D133="","ZZZ9",IF(AND(#REF!&gt;0,#REF!&lt;5),D133&amp;#REF!,D133&amp;"9"))</f>
        <v>ZZZ9</v>
      </c>
      <c r="L133" s="430">
        <f t="shared" si="3"/>
        <v>999</v>
      </c>
      <c r="M133" s="471">
        <f t="shared" si="4"/>
        <v>999</v>
      </c>
      <c r="N133" s="463"/>
      <c r="O133" s="398"/>
      <c r="P133" s="133">
        <f t="shared" si="5"/>
        <v>999</v>
      </c>
      <c r="Q133" s="107"/>
    </row>
    <row r="134" spans="1:17" s="11" customFormat="1" ht="18.899999999999999" customHeight="1" x14ac:dyDescent="0.25">
      <c r="A134" s="431">
        <v>128</v>
      </c>
      <c r="B134" s="105"/>
      <c r="C134" s="105"/>
      <c r="D134" s="106"/>
      <c r="E134" s="446"/>
      <c r="F134" s="132"/>
      <c r="G134" s="132"/>
      <c r="H134" s="722"/>
      <c r="I134" s="474"/>
      <c r="J134" s="428" t="e">
        <f>IF(AND(Q134="",#REF!&gt;0,#REF!&lt;5),K134,)</f>
        <v>#REF!</v>
      </c>
      <c r="K134" s="426" t="str">
        <f>IF(D134="","ZZZ9",IF(AND(#REF!&gt;0,#REF!&lt;5),D134&amp;#REF!,D134&amp;"9"))</f>
        <v>ZZZ9</v>
      </c>
      <c r="L134" s="430">
        <f t="shared" si="3"/>
        <v>999</v>
      </c>
      <c r="M134" s="471">
        <f t="shared" si="4"/>
        <v>999</v>
      </c>
      <c r="N134" s="463"/>
      <c r="O134" s="472"/>
      <c r="P134" s="473">
        <f t="shared" si="5"/>
        <v>999</v>
      </c>
      <c r="Q134" s="474"/>
    </row>
    <row r="135" spans="1:17" x14ac:dyDescent="0.25">
      <c r="A135" s="431">
        <v>129</v>
      </c>
      <c r="B135" s="105"/>
      <c r="C135" s="105"/>
      <c r="D135" s="106"/>
      <c r="E135" s="446"/>
      <c r="F135" s="132"/>
      <c r="G135" s="132"/>
      <c r="H135" s="722"/>
      <c r="I135" s="474"/>
      <c r="J135" s="428" t="e">
        <f>IF(AND(Q135="",#REF!&gt;0,#REF!&lt;5),K135,)</f>
        <v>#REF!</v>
      </c>
      <c r="K135" s="426" t="str">
        <f>IF(D135="","ZZZ9",IF(AND(#REF!&gt;0,#REF!&lt;5),D135&amp;#REF!,D135&amp;"9"))</f>
        <v>ZZZ9</v>
      </c>
      <c r="L135" s="430">
        <f t="shared" si="3"/>
        <v>999</v>
      </c>
      <c r="M135" s="471">
        <f t="shared" si="4"/>
        <v>999</v>
      </c>
      <c r="N135" s="463"/>
      <c r="O135" s="398"/>
      <c r="P135" s="133">
        <f t="shared" si="5"/>
        <v>999</v>
      </c>
      <c r="Q135" s="107"/>
    </row>
    <row r="136" spans="1:17" x14ac:dyDescent="0.25">
      <c r="A136" s="431">
        <v>130</v>
      </c>
      <c r="B136" s="105"/>
      <c r="C136" s="105"/>
      <c r="D136" s="106"/>
      <c r="E136" s="446"/>
      <c r="F136" s="132"/>
      <c r="G136" s="132"/>
      <c r="H136" s="722"/>
      <c r="I136" s="474"/>
      <c r="J136" s="428" t="e">
        <f>IF(AND(Q136="",#REF!&gt;0,#REF!&lt;5),K136,)</f>
        <v>#REF!</v>
      </c>
      <c r="K136" s="426" t="str">
        <f>IF(D136="","ZZZ9",IF(AND(#REF!&gt;0,#REF!&lt;5),D136&amp;#REF!,D136&amp;"9"))</f>
        <v>ZZZ9</v>
      </c>
      <c r="L136" s="430">
        <f t="shared" si="3"/>
        <v>999</v>
      </c>
      <c r="M136" s="471">
        <f t="shared" si="4"/>
        <v>999</v>
      </c>
      <c r="N136" s="463"/>
      <c r="O136" s="398"/>
      <c r="P136" s="133">
        <f t="shared" si="5"/>
        <v>999</v>
      </c>
      <c r="Q136" s="107"/>
    </row>
    <row r="137" spans="1:17" x14ac:dyDescent="0.25">
      <c r="A137" s="431">
        <v>131</v>
      </c>
      <c r="B137" s="105"/>
      <c r="C137" s="105"/>
      <c r="D137" s="106"/>
      <c r="E137" s="446"/>
      <c r="F137" s="132"/>
      <c r="G137" s="132"/>
      <c r="H137" s="722"/>
      <c r="I137" s="474"/>
      <c r="J137" s="428" t="e">
        <f>IF(AND(Q137="",#REF!&gt;0,#REF!&lt;5),K137,)</f>
        <v>#REF!</v>
      </c>
      <c r="K137" s="426" t="str">
        <f>IF(D137="","ZZZ9",IF(AND(#REF!&gt;0,#REF!&lt;5),D137&amp;#REF!,D137&amp;"9"))</f>
        <v>ZZZ9</v>
      </c>
      <c r="L137" s="430">
        <f t="shared" si="3"/>
        <v>999</v>
      </c>
      <c r="M137" s="471">
        <f t="shared" si="4"/>
        <v>999</v>
      </c>
      <c r="N137" s="463"/>
      <c r="O137" s="398"/>
      <c r="P137" s="133">
        <f t="shared" si="5"/>
        <v>999</v>
      </c>
      <c r="Q137" s="107"/>
    </row>
    <row r="138" spans="1:17" x14ac:dyDescent="0.25">
      <c r="A138" s="431">
        <v>132</v>
      </c>
      <c r="B138" s="105"/>
      <c r="C138" s="105"/>
      <c r="D138" s="106"/>
      <c r="E138" s="446"/>
      <c r="F138" s="132"/>
      <c r="G138" s="132"/>
      <c r="H138" s="722"/>
      <c r="I138" s="474"/>
      <c r="J138" s="428" t="e">
        <f>IF(AND(Q138="",#REF!&gt;0,#REF!&lt;5),K138,)</f>
        <v>#REF!</v>
      </c>
      <c r="K138" s="426" t="str">
        <f>IF(D138="","ZZZ9",IF(AND(#REF!&gt;0,#REF!&lt;5),D138&amp;#REF!,D138&amp;"9"))</f>
        <v>ZZZ9</v>
      </c>
      <c r="L138" s="430">
        <f t="shared" si="3"/>
        <v>999</v>
      </c>
      <c r="M138" s="471">
        <f t="shared" si="4"/>
        <v>999</v>
      </c>
      <c r="N138" s="463"/>
      <c r="O138" s="398"/>
      <c r="P138" s="133">
        <f t="shared" si="5"/>
        <v>999</v>
      </c>
      <c r="Q138" s="107"/>
    </row>
    <row r="139" spans="1:17" x14ac:dyDescent="0.25">
      <c r="A139" s="431">
        <v>133</v>
      </c>
      <c r="B139" s="105"/>
      <c r="C139" s="105"/>
      <c r="D139" s="106"/>
      <c r="E139" s="446"/>
      <c r="F139" s="132"/>
      <c r="G139" s="132"/>
      <c r="H139" s="722"/>
      <c r="I139" s="474"/>
      <c r="J139" s="428" t="e">
        <f>IF(AND(Q139="",#REF!&gt;0,#REF!&lt;5),K139,)</f>
        <v>#REF!</v>
      </c>
      <c r="K139" s="426" t="str">
        <f>IF(D139="","ZZZ9",IF(AND(#REF!&gt;0,#REF!&lt;5),D139&amp;#REF!,D139&amp;"9"))</f>
        <v>ZZZ9</v>
      </c>
      <c r="L139" s="430">
        <f t="shared" si="3"/>
        <v>999</v>
      </c>
      <c r="M139" s="471">
        <f t="shared" si="4"/>
        <v>999</v>
      </c>
      <c r="N139" s="463"/>
      <c r="O139" s="398"/>
      <c r="P139" s="133">
        <f t="shared" si="5"/>
        <v>999</v>
      </c>
      <c r="Q139" s="107"/>
    </row>
    <row r="140" spans="1:17" x14ac:dyDescent="0.25">
      <c r="A140" s="431">
        <v>134</v>
      </c>
      <c r="B140" s="105"/>
      <c r="C140" s="105"/>
      <c r="D140" s="106"/>
      <c r="E140" s="446"/>
      <c r="F140" s="132"/>
      <c r="G140" s="132"/>
      <c r="H140" s="722"/>
      <c r="I140" s="474"/>
      <c r="J140" s="428" t="e">
        <f>IF(AND(Q140="",#REF!&gt;0,#REF!&lt;5),K140,)</f>
        <v>#REF!</v>
      </c>
      <c r="K140" s="426" t="str">
        <f>IF(D140="","ZZZ9",IF(AND(#REF!&gt;0,#REF!&lt;5),D140&amp;#REF!,D140&amp;"9"))</f>
        <v>ZZZ9</v>
      </c>
      <c r="L140" s="430">
        <f t="shared" si="3"/>
        <v>999</v>
      </c>
      <c r="M140" s="471">
        <f t="shared" si="4"/>
        <v>999</v>
      </c>
      <c r="N140" s="463"/>
      <c r="O140" s="398"/>
      <c r="P140" s="133">
        <f t="shared" si="5"/>
        <v>999</v>
      </c>
      <c r="Q140" s="107"/>
    </row>
    <row r="141" spans="1:17" x14ac:dyDescent="0.25">
      <c r="A141" s="431">
        <v>135</v>
      </c>
      <c r="B141" s="105"/>
      <c r="C141" s="105"/>
      <c r="D141" s="106"/>
      <c r="E141" s="446"/>
      <c r="F141" s="132"/>
      <c r="G141" s="132"/>
      <c r="H141" s="722"/>
      <c r="I141" s="474"/>
      <c r="J141" s="428" t="e">
        <f>IF(AND(Q141="",#REF!&gt;0,#REF!&lt;5),K141,)</f>
        <v>#REF!</v>
      </c>
      <c r="K141" s="426" t="str">
        <f>IF(D141="","ZZZ9",IF(AND(#REF!&gt;0,#REF!&lt;5),D141&amp;#REF!,D141&amp;"9"))</f>
        <v>ZZZ9</v>
      </c>
      <c r="L141" s="430">
        <f t="shared" si="3"/>
        <v>999</v>
      </c>
      <c r="M141" s="471">
        <f t="shared" si="4"/>
        <v>999</v>
      </c>
      <c r="N141" s="463"/>
      <c r="O141" s="472"/>
      <c r="P141" s="473">
        <f t="shared" si="5"/>
        <v>999</v>
      </c>
      <c r="Q141" s="474"/>
    </row>
    <row r="142" spans="1:17" x14ac:dyDescent="0.25">
      <c r="A142" s="431">
        <v>136</v>
      </c>
      <c r="B142" s="105"/>
      <c r="C142" s="105"/>
      <c r="D142" s="106"/>
      <c r="E142" s="446"/>
      <c r="F142" s="132"/>
      <c r="G142" s="132"/>
      <c r="H142" s="722"/>
      <c r="I142" s="474"/>
      <c r="J142" s="428" t="e">
        <f>IF(AND(Q142="",#REF!&gt;0,#REF!&lt;5),K142,)</f>
        <v>#REF!</v>
      </c>
      <c r="K142" s="426" t="str">
        <f>IF(D142="","ZZZ9",IF(AND(#REF!&gt;0,#REF!&lt;5),D142&amp;#REF!,D142&amp;"9"))</f>
        <v>ZZZ9</v>
      </c>
      <c r="L142" s="430">
        <f t="shared" si="3"/>
        <v>999</v>
      </c>
      <c r="M142" s="471">
        <f t="shared" si="4"/>
        <v>999</v>
      </c>
      <c r="N142" s="463"/>
      <c r="O142" s="398"/>
      <c r="P142" s="133">
        <f t="shared" si="5"/>
        <v>999</v>
      </c>
      <c r="Q142" s="107"/>
    </row>
    <row r="143" spans="1:17" x14ac:dyDescent="0.25">
      <c r="A143" s="431">
        <v>137</v>
      </c>
      <c r="B143" s="105"/>
      <c r="C143" s="105"/>
      <c r="D143" s="106"/>
      <c r="E143" s="446"/>
      <c r="F143" s="132"/>
      <c r="G143" s="132"/>
      <c r="H143" s="722"/>
      <c r="I143" s="474"/>
      <c r="J143" s="428" t="e">
        <f>IF(AND(Q143="",#REF!&gt;0,#REF!&lt;5),K143,)</f>
        <v>#REF!</v>
      </c>
      <c r="K143" s="426" t="str">
        <f>IF(D143="","ZZZ9",IF(AND(#REF!&gt;0,#REF!&lt;5),D143&amp;#REF!,D143&amp;"9"))</f>
        <v>ZZZ9</v>
      </c>
      <c r="L143" s="430">
        <f t="shared" si="3"/>
        <v>999</v>
      </c>
      <c r="M143" s="471">
        <f t="shared" si="4"/>
        <v>999</v>
      </c>
      <c r="N143" s="463"/>
      <c r="O143" s="398"/>
      <c r="P143" s="133">
        <f t="shared" si="5"/>
        <v>999</v>
      </c>
      <c r="Q143" s="107"/>
    </row>
    <row r="144" spans="1:17" x14ac:dyDescent="0.25">
      <c r="A144" s="431">
        <v>138</v>
      </c>
      <c r="B144" s="105"/>
      <c r="C144" s="105"/>
      <c r="D144" s="106"/>
      <c r="E144" s="446"/>
      <c r="F144" s="132"/>
      <c r="G144" s="132"/>
      <c r="H144" s="722"/>
      <c r="I144" s="474"/>
      <c r="J144" s="428" t="e">
        <f>IF(AND(Q144="",#REF!&gt;0,#REF!&lt;5),K144,)</f>
        <v>#REF!</v>
      </c>
      <c r="K144" s="426" t="str">
        <f>IF(D144="","ZZZ9",IF(AND(#REF!&gt;0,#REF!&lt;5),D144&amp;#REF!,D144&amp;"9"))</f>
        <v>ZZZ9</v>
      </c>
      <c r="L144" s="430">
        <f t="shared" si="3"/>
        <v>999</v>
      </c>
      <c r="M144" s="471">
        <f t="shared" si="4"/>
        <v>999</v>
      </c>
      <c r="N144" s="463"/>
      <c r="O144" s="398"/>
      <c r="P144" s="133">
        <f t="shared" si="5"/>
        <v>999</v>
      </c>
      <c r="Q144" s="107"/>
    </row>
    <row r="145" spans="1:17" x14ac:dyDescent="0.25">
      <c r="A145" s="431">
        <v>139</v>
      </c>
      <c r="B145" s="105"/>
      <c r="C145" s="105"/>
      <c r="D145" s="106"/>
      <c r="E145" s="446"/>
      <c r="F145" s="132"/>
      <c r="G145" s="132"/>
      <c r="H145" s="722"/>
      <c r="I145" s="474"/>
      <c r="J145" s="428" t="e">
        <f>IF(AND(Q145="",#REF!&gt;0,#REF!&lt;5),K145,)</f>
        <v>#REF!</v>
      </c>
      <c r="K145" s="426" t="str">
        <f>IF(D145="","ZZZ9",IF(AND(#REF!&gt;0,#REF!&lt;5),D145&amp;#REF!,D145&amp;"9"))</f>
        <v>ZZZ9</v>
      </c>
      <c r="L145" s="430">
        <f t="shared" si="3"/>
        <v>999</v>
      </c>
      <c r="M145" s="471">
        <f t="shared" si="4"/>
        <v>999</v>
      </c>
      <c r="N145" s="463"/>
      <c r="O145" s="398"/>
      <c r="P145" s="133">
        <f t="shared" si="5"/>
        <v>999</v>
      </c>
      <c r="Q145" s="107"/>
    </row>
    <row r="146" spans="1:17" x14ac:dyDescent="0.25">
      <c r="A146" s="431">
        <v>140</v>
      </c>
      <c r="B146" s="105"/>
      <c r="C146" s="105"/>
      <c r="D146" s="106"/>
      <c r="E146" s="446"/>
      <c r="F146" s="132"/>
      <c r="G146" s="132"/>
      <c r="H146" s="722"/>
      <c r="I146" s="474"/>
      <c r="J146" s="428" t="e">
        <f>IF(AND(Q146="",#REF!&gt;0,#REF!&lt;5),K146,)</f>
        <v>#REF!</v>
      </c>
      <c r="K146" s="426" t="str">
        <f>IF(D146="","ZZZ9",IF(AND(#REF!&gt;0,#REF!&lt;5),D146&amp;#REF!,D146&amp;"9"))</f>
        <v>ZZZ9</v>
      </c>
      <c r="L146" s="430">
        <f t="shared" si="3"/>
        <v>999</v>
      </c>
      <c r="M146" s="471">
        <f t="shared" si="4"/>
        <v>999</v>
      </c>
      <c r="N146" s="463"/>
      <c r="O146" s="398"/>
      <c r="P146" s="133">
        <f t="shared" si="5"/>
        <v>999</v>
      </c>
      <c r="Q146" s="107"/>
    </row>
    <row r="147" spans="1:17" x14ac:dyDescent="0.25">
      <c r="A147" s="431">
        <v>141</v>
      </c>
      <c r="B147" s="105"/>
      <c r="C147" s="105"/>
      <c r="D147" s="106"/>
      <c r="E147" s="446"/>
      <c r="F147" s="132"/>
      <c r="G147" s="132"/>
      <c r="H147" s="722"/>
      <c r="I147" s="474"/>
      <c r="J147" s="428" t="e">
        <f>IF(AND(Q147="",#REF!&gt;0,#REF!&lt;5),K147,)</f>
        <v>#REF!</v>
      </c>
      <c r="K147" s="426" t="str">
        <f>IF(D147="","ZZZ9",IF(AND(#REF!&gt;0,#REF!&lt;5),D147&amp;#REF!,D147&amp;"9"))</f>
        <v>ZZZ9</v>
      </c>
      <c r="L147" s="430">
        <f t="shared" si="3"/>
        <v>999</v>
      </c>
      <c r="M147" s="471">
        <f t="shared" si="4"/>
        <v>999</v>
      </c>
      <c r="N147" s="463"/>
      <c r="O147" s="398"/>
      <c r="P147" s="133">
        <f t="shared" si="5"/>
        <v>999</v>
      </c>
      <c r="Q147" s="107"/>
    </row>
    <row r="148" spans="1:17" x14ac:dyDescent="0.25">
      <c r="A148" s="431">
        <v>142</v>
      </c>
      <c r="B148" s="105"/>
      <c r="C148" s="105"/>
      <c r="D148" s="106"/>
      <c r="E148" s="446"/>
      <c r="F148" s="132"/>
      <c r="G148" s="132"/>
      <c r="H148" s="722"/>
      <c r="I148" s="474"/>
      <c r="J148" s="428" t="e">
        <f>IF(AND(Q148="",#REF!&gt;0,#REF!&lt;5),K148,)</f>
        <v>#REF!</v>
      </c>
      <c r="K148" s="426" t="str">
        <f>IF(D148="","ZZZ9",IF(AND(#REF!&gt;0,#REF!&lt;5),D148&amp;#REF!,D148&amp;"9"))</f>
        <v>ZZZ9</v>
      </c>
      <c r="L148" s="430">
        <f t="shared" si="3"/>
        <v>999</v>
      </c>
      <c r="M148" s="471">
        <f t="shared" si="4"/>
        <v>999</v>
      </c>
      <c r="N148" s="463"/>
      <c r="O148" s="472"/>
      <c r="P148" s="473">
        <f t="shared" si="5"/>
        <v>999</v>
      </c>
      <c r="Q148" s="474"/>
    </row>
    <row r="149" spans="1:17" x14ac:dyDescent="0.25">
      <c r="A149" s="431">
        <v>143</v>
      </c>
      <c r="B149" s="105"/>
      <c r="C149" s="105"/>
      <c r="D149" s="106"/>
      <c r="E149" s="446"/>
      <c r="F149" s="132"/>
      <c r="G149" s="132"/>
      <c r="H149" s="722"/>
      <c r="I149" s="474"/>
      <c r="J149" s="428" t="e">
        <f>IF(AND(Q149="",#REF!&gt;0,#REF!&lt;5),K149,)</f>
        <v>#REF!</v>
      </c>
      <c r="K149" s="426" t="str">
        <f>IF(D149="","ZZZ9",IF(AND(#REF!&gt;0,#REF!&lt;5),D149&amp;#REF!,D149&amp;"9"))</f>
        <v>ZZZ9</v>
      </c>
      <c r="L149" s="430">
        <f t="shared" si="3"/>
        <v>999</v>
      </c>
      <c r="M149" s="471">
        <f t="shared" si="4"/>
        <v>999</v>
      </c>
      <c r="N149" s="463"/>
      <c r="O149" s="398"/>
      <c r="P149" s="133">
        <f t="shared" si="5"/>
        <v>999</v>
      </c>
      <c r="Q149" s="107"/>
    </row>
    <row r="150" spans="1:17" x14ac:dyDescent="0.25">
      <c r="A150" s="431">
        <v>144</v>
      </c>
      <c r="B150" s="105"/>
      <c r="C150" s="105"/>
      <c r="D150" s="106"/>
      <c r="E150" s="446"/>
      <c r="F150" s="132"/>
      <c r="G150" s="132"/>
      <c r="H150" s="722"/>
      <c r="I150" s="474"/>
      <c r="J150" s="428" t="e">
        <f>IF(AND(Q150="",#REF!&gt;0,#REF!&lt;5),K150,)</f>
        <v>#REF!</v>
      </c>
      <c r="K150" s="426" t="str">
        <f>IF(D150="","ZZZ9",IF(AND(#REF!&gt;0,#REF!&lt;5),D150&amp;#REF!,D150&amp;"9"))</f>
        <v>ZZZ9</v>
      </c>
      <c r="L150" s="430">
        <f t="shared" si="3"/>
        <v>999</v>
      </c>
      <c r="M150" s="471">
        <f t="shared" si="4"/>
        <v>999</v>
      </c>
      <c r="N150" s="463"/>
      <c r="O150" s="398"/>
      <c r="P150" s="133">
        <f t="shared" si="5"/>
        <v>999</v>
      </c>
      <c r="Q150" s="107"/>
    </row>
    <row r="151" spans="1:17" x14ac:dyDescent="0.25">
      <c r="A151" s="431">
        <v>145</v>
      </c>
      <c r="B151" s="105"/>
      <c r="C151" s="105"/>
      <c r="D151" s="106"/>
      <c r="E151" s="446"/>
      <c r="F151" s="132"/>
      <c r="G151" s="132"/>
      <c r="H151" s="722"/>
      <c r="I151" s="474"/>
      <c r="J151" s="428" t="e">
        <f>IF(AND(Q151="",#REF!&gt;0,#REF!&lt;5),K151,)</f>
        <v>#REF!</v>
      </c>
      <c r="K151" s="426" t="str">
        <f>IF(D151="","ZZZ9",IF(AND(#REF!&gt;0,#REF!&lt;5),D151&amp;#REF!,D151&amp;"9"))</f>
        <v>ZZZ9</v>
      </c>
      <c r="L151" s="430">
        <f t="shared" si="3"/>
        <v>999</v>
      </c>
      <c r="M151" s="471">
        <f t="shared" si="4"/>
        <v>999</v>
      </c>
      <c r="N151" s="463"/>
      <c r="O151" s="398"/>
      <c r="P151" s="133">
        <f t="shared" si="5"/>
        <v>999</v>
      </c>
      <c r="Q151" s="107"/>
    </row>
    <row r="152" spans="1:17" x14ac:dyDescent="0.25">
      <c r="A152" s="431">
        <v>146</v>
      </c>
      <c r="B152" s="105"/>
      <c r="C152" s="105"/>
      <c r="D152" s="106"/>
      <c r="E152" s="446"/>
      <c r="F152" s="132"/>
      <c r="G152" s="132"/>
      <c r="H152" s="722"/>
      <c r="I152" s="474"/>
      <c r="J152" s="428" t="e">
        <f>IF(AND(Q152="",#REF!&gt;0,#REF!&lt;5),K152,)</f>
        <v>#REF!</v>
      </c>
      <c r="K152" s="426" t="str">
        <f>IF(D152="","ZZZ9",IF(AND(#REF!&gt;0,#REF!&lt;5),D152&amp;#REF!,D152&amp;"9"))</f>
        <v>ZZZ9</v>
      </c>
      <c r="L152" s="430">
        <f t="shared" si="3"/>
        <v>999</v>
      </c>
      <c r="M152" s="471">
        <f t="shared" si="4"/>
        <v>999</v>
      </c>
      <c r="N152" s="463"/>
      <c r="O152" s="398"/>
      <c r="P152" s="133">
        <f t="shared" si="5"/>
        <v>999</v>
      </c>
      <c r="Q152" s="107"/>
    </row>
    <row r="153" spans="1:17" x14ac:dyDescent="0.25">
      <c r="A153" s="431">
        <v>147</v>
      </c>
      <c r="B153" s="105"/>
      <c r="C153" s="105"/>
      <c r="D153" s="106"/>
      <c r="E153" s="446"/>
      <c r="F153" s="132"/>
      <c r="G153" s="132"/>
      <c r="H153" s="722"/>
      <c r="I153" s="474"/>
      <c r="J153" s="428" t="e">
        <f>IF(AND(Q153="",#REF!&gt;0,#REF!&lt;5),K153,)</f>
        <v>#REF!</v>
      </c>
      <c r="K153" s="426" t="str">
        <f>IF(D153="","ZZZ9",IF(AND(#REF!&gt;0,#REF!&lt;5),D153&amp;#REF!,D153&amp;"9"))</f>
        <v>ZZZ9</v>
      </c>
      <c r="L153" s="430">
        <f t="shared" si="3"/>
        <v>999</v>
      </c>
      <c r="M153" s="471">
        <f t="shared" si="4"/>
        <v>999</v>
      </c>
      <c r="N153" s="463"/>
      <c r="O153" s="398"/>
      <c r="P153" s="133">
        <f t="shared" si="5"/>
        <v>999</v>
      </c>
      <c r="Q153" s="107"/>
    </row>
    <row r="154" spans="1:17" x14ac:dyDescent="0.25">
      <c r="A154" s="431">
        <v>148</v>
      </c>
      <c r="B154" s="105"/>
      <c r="C154" s="105"/>
      <c r="D154" s="106"/>
      <c r="E154" s="446"/>
      <c r="F154" s="132"/>
      <c r="G154" s="132"/>
      <c r="H154" s="722"/>
      <c r="I154" s="474"/>
      <c r="J154" s="428" t="e">
        <f>IF(AND(Q154="",#REF!&gt;0,#REF!&lt;5),K154,)</f>
        <v>#REF!</v>
      </c>
      <c r="K154" s="426" t="str">
        <f>IF(D154="","ZZZ9",IF(AND(#REF!&gt;0,#REF!&lt;5),D154&amp;#REF!,D154&amp;"9"))</f>
        <v>ZZZ9</v>
      </c>
      <c r="L154" s="430">
        <f t="shared" si="3"/>
        <v>999</v>
      </c>
      <c r="M154" s="471">
        <f t="shared" si="4"/>
        <v>999</v>
      </c>
      <c r="N154" s="463"/>
      <c r="O154" s="398"/>
      <c r="P154" s="133">
        <f t="shared" si="5"/>
        <v>999</v>
      </c>
      <c r="Q154" s="107"/>
    </row>
    <row r="155" spans="1:17" x14ac:dyDescent="0.25">
      <c r="A155" s="431">
        <v>149</v>
      </c>
      <c r="B155" s="105"/>
      <c r="C155" s="105"/>
      <c r="D155" s="106"/>
      <c r="E155" s="446"/>
      <c r="F155" s="132"/>
      <c r="G155" s="132"/>
      <c r="H155" s="722"/>
      <c r="I155" s="474"/>
      <c r="J155" s="428" t="e">
        <f>IF(AND(Q155="",#REF!&gt;0,#REF!&lt;5),K155,)</f>
        <v>#REF!</v>
      </c>
      <c r="K155" s="426" t="str">
        <f>IF(D155="","ZZZ9",IF(AND(#REF!&gt;0,#REF!&lt;5),D155&amp;#REF!,D155&amp;"9"))</f>
        <v>ZZZ9</v>
      </c>
      <c r="L155" s="430">
        <f t="shared" si="3"/>
        <v>999</v>
      </c>
      <c r="M155" s="471">
        <f t="shared" si="4"/>
        <v>999</v>
      </c>
      <c r="N155" s="463"/>
      <c r="O155" s="398"/>
      <c r="P155" s="133">
        <f t="shared" si="5"/>
        <v>999</v>
      </c>
      <c r="Q155" s="107"/>
    </row>
    <row r="156" spans="1:17" x14ac:dyDescent="0.25">
      <c r="A156" s="431">
        <v>150</v>
      </c>
      <c r="B156" s="105"/>
      <c r="C156" s="105"/>
      <c r="D156" s="106"/>
      <c r="E156" s="446"/>
      <c r="F156" s="132"/>
      <c r="G156" s="132"/>
      <c r="H156" s="722"/>
      <c r="I156" s="474"/>
      <c r="J156" s="428" t="e">
        <f>IF(AND(Q156="",#REF!&gt;0,#REF!&lt;5),K156,)</f>
        <v>#REF!</v>
      </c>
      <c r="K156" s="426" t="str">
        <f>IF(D156="","ZZZ9",IF(AND(#REF!&gt;0,#REF!&lt;5),D156&amp;#REF!,D156&amp;"9"))</f>
        <v>ZZZ9</v>
      </c>
      <c r="L156" s="430">
        <f t="shared" si="3"/>
        <v>999</v>
      </c>
      <c r="M156" s="471">
        <f t="shared" si="4"/>
        <v>999</v>
      </c>
      <c r="N156" s="463"/>
      <c r="O156" s="398"/>
      <c r="P156" s="133">
        <f t="shared" si="5"/>
        <v>999</v>
      </c>
      <c r="Q156" s="107"/>
    </row>
  </sheetData>
  <conditionalFormatting sqref="E7:E156">
    <cfRule type="expression" dxfId="318" priority="16" stopIfTrue="1">
      <formula>AND(ROUNDDOWN(($A$4-E7)/365.25,0)&lt;=13,G7&lt;&gt;"OK")</formula>
    </cfRule>
    <cfRule type="expression" dxfId="317" priority="17" stopIfTrue="1">
      <formula>AND(ROUNDDOWN(($A$4-E7)/365.25,0)&lt;=14,G7&lt;&gt;"OK")</formula>
    </cfRule>
    <cfRule type="expression" dxfId="316" priority="18" stopIfTrue="1">
      <formula>AND(ROUNDDOWN(($A$4-E7)/365.25,0)&lt;=17,G7&lt;&gt;"OK")</formula>
    </cfRule>
  </conditionalFormatting>
  <conditionalFormatting sqref="J7:J156">
    <cfRule type="cellIs" dxfId="315" priority="15" stopIfTrue="1" operator="equal">
      <formula>"Z"</formula>
    </cfRule>
  </conditionalFormatting>
  <conditionalFormatting sqref="A7:D156">
    <cfRule type="expression" dxfId="314" priority="14" stopIfTrue="1">
      <formula>$Q7&gt;=1</formula>
    </cfRule>
  </conditionalFormatting>
  <conditionalFormatting sqref="E7:E14">
    <cfRule type="expression" dxfId="313" priority="11" stopIfTrue="1">
      <formula>AND(ROUNDDOWN(($A$4-E7)/365.25,0)&lt;=13,G7&lt;&gt;"OK")</formula>
    </cfRule>
    <cfRule type="expression" dxfId="312" priority="12" stopIfTrue="1">
      <formula>AND(ROUNDDOWN(($A$4-E7)/365.25,0)&lt;=14,G7&lt;&gt;"OK")</formula>
    </cfRule>
    <cfRule type="expression" dxfId="311" priority="13" stopIfTrue="1">
      <formula>AND(ROUNDDOWN(($A$4-E7)/365.25,0)&lt;=17,G7&lt;&gt;"OK")</formula>
    </cfRule>
  </conditionalFormatting>
  <conditionalFormatting sqref="J7:J14">
    <cfRule type="cellIs" dxfId="310" priority="10" stopIfTrue="1" operator="equal">
      <formula>"Z"</formula>
    </cfRule>
  </conditionalFormatting>
  <conditionalFormatting sqref="B7:D14">
    <cfRule type="expression" dxfId="309" priority="9" stopIfTrue="1">
      <formula>$Q7&gt;=1</formula>
    </cfRule>
  </conditionalFormatting>
  <conditionalFormatting sqref="E7:E14">
    <cfRule type="expression" dxfId="308" priority="6" stopIfTrue="1">
      <formula>AND(ROUNDDOWN(($A$4-E7)/365.25,0)&lt;=13,G7&lt;&gt;"OK")</formula>
    </cfRule>
    <cfRule type="expression" dxfId="307" priority="7" stopIfTrue="1">
      <formula>AND(ROUNDDOWN(($A$4-E7)/365.25,0)&lt;=14,G7&lt;&gt;"OK")</formula>
    </cfRule>
    <cfRule type="expression" dxfId="306" priority="8" stopIfTrue="1">
      <formula>AND(ROUNDDOWN(($A$4-E7)/365.25,0)&lt;=17,G7&lt;&gt;"OK")</formula>
    </cfRule>
  </conditionalFormatting>
  <conditionalFormatting sqref="B7:D14">
    <cfRule type="expression" dxfId="305" priority="5" stopIfTrue="1">
      <formula>$Q7&gt;=1</formula>
    </cfRule>
  </conditionalFormatting>
  <conditionalFormatting sqref="E7:E27 E29:E37">
    <cfRule type="expression" dxfId="304" priority="2" stopIfTrue="1">
      <formula>AND(ROUNDDOWN(($A$4-E7)/365.25,0)&lt;=13,G7&lt;&gt;"OK")</formula>
    </cfRule>
    <cfRule type="expression" dxfId="303" priority="3" stopIfTrue="1">
      <formula>AND(ROUNDDOWN(($A$4-E7)/365.25,0)&lt;=14,G7&lt;&gt;"OK")</formula>
    </cfRule>
    <cfRule type="expression" dxfId="302" priority="4" stopIfTrue="1">
      <formula>AND(ROUNDDOWN(($A$4-E7)/365.25,0)&lt;=17,G7&lt;&gt;"OK")</formula>
    </cfRule>
  </conditionalFormatting>
  <conditionalFormatting sqref="B7:D37">
    <cfRule type="expression" dxfId="301" priority="1" stopIfTrue="1">
      <formula>$Q7&gt;=1</formula>
    </cfRule>
  </conditionalFormatting>
  <printOptions horizontalCentered="1"/>
  <pageMargins left="0.35" right="0.35" top="0.39" bottom="0.39" header="0" footer="0"/>
  <pageSetup paperSize="9" orientation="landscape" horizontalDpi="200" verticalDpi="200" r:id="rId1"/>
  <headerFooter alignWithMargins="0"/>
  <rowBreaks count="6" manualBreakCount="6">
    <brk id="26" max="16383" man="1"/>
    <brk id="46" max="16383" man="1"/>
    <brk id="66" max="16383" man="1"/>
    <brk id="86" max="16383" man="1"/>
    <brk id="106" max="16383" man="1"/>
    <brk id="126" max="16383" man="1"/>
  </rowBreaks>
  <colBreaks count="1" manualBreakCount="1">
    <brk id="1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01441" r:id="rId4" name="Button 1">
              <controlPr defaultSize="0" print="0" autoFill="0" autoPict="0" macro="[0]!egyeni_fotabla_sorsolasi_ranglista">
                <anchor moveWithCells="1" sizeWithCells="1">
                  <from>
                    <xdr:col>7</xdr:col>
                    <xdr:colOff>205740</xdr:colOff>
                    <xdr:row>0</xdr:row>
                    <xdr:rowOff>68580</xdr:rowOff>
                  </from>
                  <to>
                    <xdr:col>14</xdr:col>
                    <xdr:colOff>129540</xdr:colOff>
                    <xdr:row>1</xdr:row>
                    <xdr:rowOff>137160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2CAA6-FF2F-454E-B43A-18F902F5AB19}">
  <dimension ref="A1:G105"/>
  <sheetViews>
    <sheetView tabSelected="1" workbookViewId="0">
      <selection sqref="A1:G1"/>
    </sheetView>
  </sheetViews>
  <sheetFormatPr defaultRowHeight="13.2" x14ac:dyDescent="0.25"/>
  <cols>
    <col min="1" max="2" width="8.5546875" bestFit="1" customWidth="1"/>
    <col min="3" max="3" width="9.44140625" bestFit="1" customWidth="1"/>
    <col min="5" max="5" width="20.77734375" bestFit="1" customWidth="1"/>
    <col min="6" max="6" width="18" bestFit="1" customWidth="1"/>
    <col min="7" max="7" width="9.109375" bestFit="1" customWidth="1"/>
  </cols>
  <sheetData>
    <row r="1" spans="1:7" ht="25.8" x14ac:dyDescent="0.25">
      <c r="A1" s="830" t="s">
        <v>412</v>
      </c>
      <c r="B1" s="831"/>
      <c r="C1" s="831"/>
      <c r="D1" s="831"/>
      <c r="E1" s="831"/>
      <c r="F1" s="831"/>
      <c r="G1" s="832"/>
    </row>
    <row r="2" spans="1:7" ht="21" x14ac:dyDescent="0.25">
      <c r="A2" s="833" t="s">
        <v>413</v>
      </c>
      <c r="B2" s="834"/>
      <c r="C2" s="834"/>
      <c r="D2" s="834"/>
      <c r="E2" s="834"/>
      <c r="F2" s="834"/>
      <c r="G2" s="835"/>
    </row>
    <row r="3" spans="1:7" ht="21" x14ac:dyDescent="0.25">
      <c r="A3" s="836"/>
      <c r="B3" s="837"/>
      <c r="C3" s="837"/>
      <c r="D3" s="837"/>
      <c r="E3" s="837"/>
      <c r="F3" s="837"/>
      <c r="G3" s="838"/>
    </row>
    <row r="4" spans="1:7" ht="27.6" x14ac:dyDescent="0.25">
      <c r="A4" s="839" t="s">
        <v>414</v>
      </c>
      <c r="B4" s="839" t="s">
        <v>415</v>
      </c>
      <c r="C4" s="839" t="s">
        <v>416</v>
      </c>
      <c r="D4" s="839" t="s">
        <v>417</v>
      </c>
      <c r="E4" s="840"/>
      <c r="F4" s="840"/>
      <c r="G4" s="840" t="s">
        <v>418</v>
      </c>
    </row>
    <row r="5" spans="1:7" ht="15.6" x14ac:dyDescent="0.3">
      <c r="A5" s="841" t="s">
        <v>419</v>
      </c>
      <c r="B5" s="842"/>
      <c r="C5" s="841" t="s">
        <v>420</v>
      </c>
      <c r="D5" s="843">
        <v>1</v>
      </c>
      <c r="E5" s="844" t="s">
        <v>421</v>
      </c>
      <c r="F5" s="844" t="s">
        <v>422</v>
      </c>
      <c r="G5" s="845"/>
    </row>
    <row r="6" spans="1:7" ht="15.6" x14ac:dyDescent="0.3">
      <c r="A6" s="841"/>
      <c r="B6" s="842"/>
      <c r="C6" s="841" t="s">
        <v>420</v>
      </c>
      <c r="D6" s="843">
        <v>2</v>
      </c>
      <c r="E6" s="844" t="s">
        <v>423</v>
      </c>
      <c r="F6" s="844" t="s">
        <v>424</v>
      </c>
      <c r="G6" s="845"/>
    </row>
    <row r="7" spans="1:7" ht="15.6" x14ac:dyDescent="0.3">
      <c r="A7" s="844"/>
      <c r="B7" s="846"/>
      <c r="C7" s="841" t="s">
        <v>420</v>
      </c>
      <c r="D7" s="847" t="s">
        <v>9</v>
      </c>
      <c r="E7" s="844" t="s">
        <v>425</v>
      </c>
      <c r="F7" s="844" t="s">
        <v>426</v>
      </c>
      <c r="G7" s="848"/>
    </row>
    <row r="8" spans="1:7" ht="15.6" x14ac:dyDescent="0.3">
      <c r="A8" s="844"/>
      <c r="B8" s="846"/>
      <c r="C8" s="841" t="s">
        <v>420</v>
      </c>
      <c r="D8" s="847" t="s">
        <v>10</v>
      </c>
      <c r="E8" s="844" t="s">
        <v>427</v>
      </c>
      <c r="F8" s="844" t="s">
        <v>428</v>
      </c>
      <c r="G8" s="848"/>
    </row>
    <row r="9" spans="1:7" ht="15.6" x14ac:dyDescent="0.3">
      <c r="A9" s="844"/>
      <c r="B9" s="846"/>
      <c r="C9" s="841" t="s">
        <v>420</v>
      </c>
      <c r="D9" s="847" t="s">
        <v>11</v>
      </c>
      <c r="E9" s="844" t="s">
        <v>429</v>
      </c>
      <c r="F9" s="844" t="s">
        <v>430</v>
      </c>
      <c r="G9" s="848"/>
    </row>
    <row r="10" spans="1:7" ht="15.6" x14ac:dyDescent="0.3">
      <c r="A10" s="844"/>
      <c r="B10" s="846"/>
      <c r="C10" s="844" t="s">
        <v>431</v>
      </c>
      <c r="D10" s="847" t="s">
        <v>12</v>
      </c>
      <c r="E10" s="844" t="s">
        <v>432</v>
      </c>
      <c r="F10" s="844" t="s">
        <v>433</v>
      </c>
      <c r="G10" s="848"/>
    </row>
    <row r="11" spans="1:7" ht="15.6" x14ac:dyDescent="0.3">
      <c r="A11" s="844" t="s">
        <v>434</v>
      </c>
      <c r="B11" s="846"/>
      <c r="C11" s="844" t="s">
        <v>431</v>
      </c>
      <c r="D11" s="843">
        <v>1</v>
      </c>
      <c r="E11" s="844" t="s">
        <v>435</v>
      </c>
      <c r="F11" s="844" t="s">
        <v>436</v>
      </c>
      <c r="G11" s="848"/>
    </row>
    <row r="12" spans="1:7" ht="15.6" x14ac:dyDescent="0.3">
      <c r="A12" s="844"/>
      <c r="B12" s="846"/>
      <c r="C12" s="841" t="s">
        <v>420</v>
      </c>
      <c r="D12" s="843">
        <v>2</v>
      </c>
      <c r="E12" s="844" t="s">
        <v>421</v>
      </c>
      <c r="F12" s="844" t="s">
        <v>423</v>
      </c>
      <c r="G12" s="848"/>
    </row>
    <row r="13" spans="1:7" ht="15.6" x14ac:dyDescent="0.3">
      <c r="A13" s="844"/>
      <c r="B13" s="846"/>
      <c r="C13" s="841" t="s">
        <v>420</v>
      </c>
      <c r="D13" s="847" t="s">
        <v>9</v>
      </c>
      <c r="E13" s="844" t="s">
        <v>437</v>
      </c>
      <c r="F13" s="844" t="s">
        <v>424</v>
      </c>
      <c r="G13" s="848"/>
    </row>
    <row r="14" spans="1:7" ht="15.6" x14ac:dyDescent="0.3">
      <c r="A14" s="844"/>
      <c r="B14" s="846"/>
      <c r="C14" s="841" t="s">
        <v>420</v>
      </c>
      <c r="D14" s="847" t="s">
        <v>10</v>
      </c>
      <c r="E14" s="844" t="s">
        <v>425</v>
      </c>
      <c r="F14" s="844" t="s">
        <v>438</v>
      </c>
      <c r="G14" s="848"/>
    </row>
    <row r="15" spans="1:7" ht="15.6" x14ac:dyDescent="0.3">
      <c r="A15" s="844"/>
      <c r="B15" s="846"/>
      <c r="C15" s="841" t="s">
        <v>420</v>
      </c>
      <c r="D15" s="847" t="s">
        <v>11</v>
      </c>
      <c r="E15" s="844" t="s">
        <v>427</v>
      </c>
      <c r="F15" s="844" t="s">
        <v>439</v>
      </c>
      <c r="G15" s="848"/>
    </row>
    <row r="16" spans="1:7" ht="15.6" x14ac:dyDescent="0.3">
      <c r="A16" s="844"/>
      <c r="B16" s="846"/>
      <c r="C16" s="841" t="s">
        <v>420</v>
      </c>
      <c r="D16" s="847" t="s">
        <v>12</v>
      </c>
      <c r="E16" s="844" t="s">
        <v>428</v>
      </c>
      <c r="F16" s="844" t="s">
        <v>430</v>
      </c>
      <c r="G16" s="848"/>
    </row>
    <row r="17" spans="1:7" ht="15.6" x14ac:dyDescent="0.3">
      <c r="A17" s="844" t="s">
        <v>440</v>
      </c>
      <c r="B17" s="846"/>
      <c r="C17" s="844" t="s">
        <v>431</v>
      </c>
      <c r="D17" s="843">
        <v>1</v>
      </c>
      <c r="E17" s="844" t="s">
        <v>432</v>
      </c>
      <c r="F17" s="844" t="s">
        <v>441</v>
      </c>
      <c r="G17" s="848"/>
    </row>
    <row r="18" spans="1:7" ht="15.6" x14ac:dyDescent="0.3">
      <c r="A18" s="844"/>
      <c r="B18" s="846"/>
      <c r="C18" s="844" t="s">
        <v>431</v>
      </c>
      <c r="D18" s="843">
        <v>2</v>
      </c>
      <c r="E18" s="844" t="s">
        <v>436</v>
      </c>
      <c r="F18" s="844" t="s">
        <v>442</v>
      </c>
      <c r="G18" s="848"/>
    </row>
    <row r="19" spans="1:7" ht="15.6" x14ac:dyDescent="0.3">
      <c r="A19" s="844"/>
      <c r="B19" s="846"/>
      <c r="C19" s="841" t="s">
        <v>420</v>
      </c>
      <c r="D19" s="847" t="s">
        <v>9</v>
      </c>
      <c r="E19" s="844" t="s">
        <v>421</v>
      </c>
      <c r="F19" s="844" t="s">
        <v>424</v>
      </c>
      <c r="G19" s="848"/>
    </row>
    <row r="20" spans="1:7" ht="15.6" x14ac:dyDescent="0.3">
      <c r="A20" s="844"/>
      <c r="B20" s="846"/>
      <c r="C20" s="841" t="s">
        <v>420</v>
      </c>
      <c r="D20" s="847" t="s">
        <v>10</v>
      </c>
      <c r="E20" s="844" t="s">
        <v>437</v>
      </c>
      <c r="F20" s="844" t="s">
        <v>423</v>
      </c>
      <c r="G20" s="848"/>
    </row>
    <row r="21" spans="1:7" ht="15.6" x14ac:dyDescent="0.3">
      <c r="A21" s="844"/>
      <c r="B21" s="846"/>
      <c r="C21" s="841" t="s">
        <v>420</v>
      </c>
      <c r="D21" s="847" t="s">
        <v>11</v>
      </c>
      <c r="E21" s="844" t="s">
        <v>438</v>
      </c>
      <c r="F21" s="844" t="s">
        <v>426</v>
      </c>
      <c r="G21" s="848"/>
    </row>
    <row r="22" spans="1:7" ht="15.6" x14ac:dyDescent="0.3">
      <c r="A22" s="844"/>
      <c r="B22" s="846"/>
      <c r="C22" s="841" t="s">
        <v>420</v>
      </c>
      <c r="D22" s="847" t="s">
        <v>12</v>
      </c>
      <c r="E22" s="844" t="s">
        <v>427</v>
      </c>
      <c r="F22" s="844" t="s">
        <v>430</v>
      </c>
      <c r="G22" s="848"/>
    </row>
    <row r="23" spans="1:7" ht="15.6" x14ac:dyDescent="0.3">
      <c r="A23" s="844"/>
      <c r="B23" s="846"/>
      <c r="C23" s="841" t="s">
        <v>420</v>
      </c>
      <c r="D23" s="847"/>
      <c r="E23" s="844" t="s">
        <v>428</v>
      </c>
      <c r="F23" s="844" t="s">
        <v>439</v>
      </c>
      <c r="G23" s="848"/>
    </row>
    <row r="24" spans="1:7" ht="15.6" x14ac:dyDescent="0.3">
      <c r="A24" s="844" t="s">
        <v>443</v>
      </c>
      <c r="B24" s="846"/>
      <c r="C24" s="844" t="s">
        <v>431</v>
      </c>
      <c r="D24" s="843">
        <v>1</v>
      </c>
      <c r="E24" s="844" t="s">
        <v>441</v>
      </c>
      <c r="F24" s="844" t="s">
        <v>433</v>
      </c>
      <c r="G24" s="848"/>
    </row>
    <row r="25" spans="1:7" ht="15.6" x14ac:dyDescent="0.3">
      <c r="A25" s="844"/>
      <c r="B25" s="846"/>
      <c r="C25" s="844" t="s">
        <v>431</v>
      </c>
      <c r="D25" s="843">
        <v>2</v>
      </c>
      <c r="E25" s="844" t="s">
        <v>442</v>
      </c>
      <c r="F25" s="844" t="s">
        <v>435</v>
      </c>
      <c r="G25" s="848"/>
    </row>
    <row r="26" spans="1:7" ht="15.6" x14ac:dyDescent="0.3">
      <c r="A26" s="844"/>
      <c r="B26" s="846" t="s">
        <v>444</v>
      </c>
      <c r="C26" s="841" t="s">
        <v>420</v>
      </c>
      <c r="D26" s="847" t="s">
        <v>9</v>
      </c>
      <c r="E26" s="844"/>
      <c r="F26" s="844"/>
      <c r="G26" s="848"/>
    </row>
    <row r="27" spans="1:7" ht="15.6" x14ac:dyDescent="0.3">
      <c r="A27" s="844"/>
      <c r="B27" s="846" t="s">
        <v>445</v>
      </c>
      <c r="C27" s="844" t="s">
        <v>431</v>
      </c>
      <c r="D27" s="847" t="s">
        <v>10</v>
      </c>
      <c r="E27" s="844"/>
      <c r="F27" s="844"/>
      <c r="G27" s="848"/>
    </row>
    <row r="28" spans="1:7" ht="15.6" x14ac:dyDescent="0.3">
      <c r="A28" s="844"/>
      <c r="B28" s="846" t="s">
        <v>444</v>
      </c>
      <c r="C28" s="841" t="s">
        <v>420</v>
      </c>
      <c r="D28" s="847" t="s">
        <v>11</v>
      </c>
      <c r="E28" s="844"/>
      <c r="F28" s="844"/>
      <c r="G28" s="848"/>
    </row>
    <row r="29" spans="1:7" ht="15.6" x14ac:dyDescent="0.3">
      <c r="A29" s="844"/>
      <c r="B29" s="846" t="s">
        <v>446</v>
      </c>
      <c r="C29" s="844" t="s">
        <v>431</v>
      </c>
      <c r="D29" s="847" t="s">
        <v>12</v>
      </c>
      <c r="E29" s="844"/>
      <c r="F29" s="844"/>
      <c r="G29" s="848"/>
    </row>
    <row r="30" spans="1:7" ht="15.6" x14ac:dyDescent="0.3">
      <c r="A30" s="844" t="s">
        <v>443</v>
      </c>
      <c r="B30" s="846" t="s">
        <v>444</v>
      </c>
      <c r="C30" s="841" t="s">
        <v>420</v>
      </c>
      <c r="D30" s="844" t="s">
        <v>7</v>
      </c>
      <c r="E30" s="844"/>
      <c r="F30" s="844"/>
      <c r="G30" s="848"/>
    </row>
    <row r="31" spans="1:7" ht="15.6" x14ac:dyDescent="0.3">
      <c r="A31" s="844"/>
      <c r="B31" s="846"/>
      <c r="C31" s="844" t="s">
        <v>447</v>
      </c>
      <c r="D31" s="844" t="s">
        <v>8</v>
      </c>
      <c r="E31" s="844" t="s">
        <v>448</v>
      </c>
      <c r="F31" s="844" t="s">
        <v>449</v>
      </c>
      <c r="G31" s="848"/>
    </row>
    <row r="32" spans="1:7" ht="15.6" x14ac:dyDescent="0.3">
      <c r="A32" s="844"/>
      <c r="B32" s="846"/>
      <c r="C32" s="844" t="s">
        <v>447</v>
      </c>
      <c r="D32" s="844" t="s">
        <v>9</v>
      </c>
      <c r="E32" s="849" t="s">
        <v>450</v>
      </c>
      <c r="F32" s="844" t="s">
        <v>451</v>
      </c>
      <c r="G32" s="848"/>
    </row>
    <row r="33" spans="1:7" ht="15.6" x14ac:dyDescent="0.3">
      <c r="A33" s="844"/>
      <c r="B33" s="846"/>
      <c r="C33" s="844" t="s">
        <v>447</v>
      </c>
      <c r="D33" s="844" t="s">
        <v>10</v>
      </c>
      <c r="E33" s="849" t="s">
        <v>452</v>
      </c>
      <c r="F33" s="849" t="s">
        <v>453</v>
      </c>
      <c r="G33" s="848"/>
    </row>
    <row r="34" spans="1:7" ht="15.6" x14ac:dyDescent="0.3">
      <c r="A34" s="844"/>
      <c r="B34" s="846"/>
      <c r="C34" s="844" t="s">
        <v>447</v>
      </c>
      <c r="D34" s="844" t="s">
        <v>11</v>
      </c>
      <c r="E34" s="849" t="s">
        <v>448</v>
      </c>
      <c r="F34" s="849" t="s">
        <v>454</v>
      </c>
      <c r="G34" s="848"/>
    </row>
    <row r="35" spans="1:7" ht="15.6" x14ac:dyDescent="0.3">
      <c r="A35" s="844"/>
      <c r="B35" s="846"/>
      <c r="C35" s="844" t="s">
        <v>447</v>
      </c>
      <c r="D35" s="844" t="s">
        <v>12</v>
      </c>
      <c r="E35" s="849" t="s">
        <v>451</v>
      </c>
      <c r="F35" s="849" t="s">
        <v>455</v>
      </c>
      <c r="G35" s="848"/>
    </row>
    <row r="36" spans="1:7" ht="15.6" x14ac:dyDescent="0.3">
      <c r="A36" s="844" t="s">
        <v>456</v>
      </c>
      <c r="B36" s="846"/>
      <c r="C36" s="844" t="s">
        <v>447</v>
      </c>
      <c r="D36" s="844" t="s">
        <v>7</v>
      </c>
      <c r="E36" s="844" t="s">
        <v>452</v>
      </c>
      <c r="F36" s="844" t="s">
        <v>457</v>
      </c>
      <c r="G36" s="848"/>
    </row>
    <row r="37" spans="1:7" ht="15.6" x14ac:dyDescent="0.3">
      <c r="A37" s="844"/>
      <c r="B37" s="846"/>
      <c r="C37" s="844" t="s">
        <v>447</v>
      </c>
      <c r="D37" s="844" t="s">
        <v>8</v>
      </c>
      <c r="E37" s="844" t="s">
        <v>449</v>
      </c>
      <c r="F37" s="844" t="s">
        <v>454</v>
      </c>
      <c r="G37" s="848"/>
    </row>
    <row r="38" spans="1:7" ht="15.6" x14ac:dyDescent="0.3">
      <c r="A38" s="844"/>
      <c r="B38" s="850"/>
      <c r="C38" s="844" t="s">
        <v>447</v>
      </c>
      <c r="D38" s="844" t="s">
        <v>9</v>
      </c>
      <c r="E38" s="844" t="s">
        <v>450</v>
      </c>
      <c r="F38" s="844" t="s">
        <v>455</v>
      </c>
      <c r="G38" s="848"/>
    </row>
    <row r="39" spans="1:7" ht="15.6" x14ac:dyDescent="0.3">
      <c r="A39" s="844"/>
      <c r="B39" s="846"/>
      <c r="C39" s="844" t="s">
        <v>447</v>
      </c>
      <c r="D39" s="844" t="s">
        <v>10</v>
      </c>
      <c r="E39" s="844" t="s">
        <v>453</v>
      </c>
      <c r="F39" s="844" t="s">
        <v>457</v>
      </c>
      <c r="G39" s="848"/>
    </row>
    <row r="40" spans="1:7" ht="15.6" x14ac:dyDescent="0.3">
      <c r="A40" s="844"/>
      <c r="B40" s="846" t="s">
        <v>444</v>
      </c>
      <c r="C40" s="844" t="s">
        <v>447</v>
      </c>
      <c r="D40" s="844" t="s">
        <v>11</v>
      </c>
      <c r="E40" s="844"/>
      <c r="F40" s="844"/>
      <c r="G40" s="848"/>
    </row>
    <row r="41" spans="1:7" ht="15.6" x14ac:dyDescent="0.3">
      <c r="A41" s="844"/>
      <c r="B41" s="846"/>
      <c r="C41" s="844" t="s">
        <v>458</v>
      </c>
      <c r="D41" s="844" t="s">
        <v>12</v>
      </c>
      <c r="E41" s="844" t="s">
        <v>459</v>
      </c>
      <c r="F41" s="844" t="s">
        <v>460</v>
      </c>
      <c r="G41" s="848"/>
    </row>
    <row r="42" spans="1:7" ht="15.6" x14ac:dyDescent="0.3">
      <c r="A42" s="844" t="s">
        <v>456</v>
      </c>
      <c r="B42" s="846" t="s">
        <v>444</v>
      </c>
      <c r="C42" s="844" t="s">
        <v>447</v>
      </c>
      <c r="D42" s="844" t="s">
        <v>7</v>
      </c>
      <c r="E42" s="844"/>
      <c r="F42" s="844"/>
      <c r="G42" s="848"/>
    </row>
    <row r="43" spans="1:7" ht="15.6" x14ac:dyDescent="0.3">
      <c r="A43" s="844"/>
      <c r="B43" s="846"/>
      <c r="C43" s="844" t="s">
        <v>458</v>
      </c>
      <c r="D43" s="844" t="s">
        <v>8</v>
      </c>
      <c r="E43" s="844" t="s">
        <v>461</v>
      </c>
      <c r="F43" s="844" t="s">
        <v>462</v>
      </c>
      <c r="G43" s="848"/>
    </row>
    <row r="44" spans="1:7" ht="15.6" x14ac:dyDescent="0.3">
      <c r="A44" s="844"/>
      <c r="B44" s="846" t="s">
        <v>444</v>
      </c>
      <c r="C44" s="844" t="s">
        <v>447</v>
      </c>
      <c r="D44" s="844" t="s">
        <v>9</v>
      </c>
      <c r="E44" s="844"/>
      <c r="F44" s="844"/>
      <c r="G44" s="848"/>
    </row>
    <row r="45" spans="1:7" ht="15.6" x14ac:dyDescent="0.3">
      <c r="A45" s="844"/>
      <c r="B45" s="846"/>
      <c r="C45" s="844" t="s">
        <v>458</v>
      </c>
      <c r="D45" s="844" t="s">
        <v>10</v>
      </c>
      <c r="E45" s="844" t="s">
        <v>285</v>
      </c>
      <c r="F45" s="844" t="s">
        <v>287</v>
      </c>
      <c r="G45" s="848"/>
    </row>
    <row r="46" spans="1:7" ht="15.6" x14ac:dyDescent="0.3">
      <c r="A46" s="844"/>
      <c r="B46" s="846"/>
      <c r="C46" s="844" t="s">
        <v>458</v>
      </c>
      <c r="D46" s="844" t="s">
        <v>11</v>
      </c>
      <c r="E46" s="844" t="s">
        <v>285</v>
      </c>
      <c r="F46" s="844" t="s">
        <v>463</v>
      </c>
      <c r="G46" s="848"/>
    </row>
    <row r="47" spans="1:7" ht="15.6" x14ac:dyDescent="0.3">
      <c r="A47" s="844"/>
      <c r="B47" s="846"/>
      <c r="C47" s="844" t="s">
        <v>458</v>
      </c>
      <c r="D47" s="844" t="s">
        <v>12</v>
      </c>
      <c r="E47" s="844" t="s">
        <v>459</v>
      </c>
      <c r="F47" s="844" t="s">
        <v>462</v>
      </c>
      <c r="G47" s="848"/>
    </row>
    <row r="48" spans="1:7" ht="15.6" x14ac:dyDescent="0.3">
      <c r="A48" s="844" t="s">
        <v>464</v>
      </c>
      <c r="B48" s="846"/>
      <c r="C48" s="844" t="s">
        <v>458</v>
      </c>
      <c r="D48" s="844" t="s">
        <v>7</v>
      </c>
      <c r="E48" s="844" t="s">
        <v>461</v>
      </c>
      <c r="F48" s="844" t="s">
        <v>460</v>
      </c>
      <c r="G48" s="844"/>
    </row>
    <row r="49" spans="1:7" ht="15.6" x14ac:dyDescent="0.3">
      <c r="A49" s="851"/>
      <c r="B49" s="846"/>
      <c r="C49" s="844" t="s">
        <v>458</v>
      </c>
      <c r="D49" s="844" t="s">
        <v>8</v>
      </c>
      <c r="E49" s="844" t="s">
        <v>463</v>
      </c>
      <c r="F49" s="849" t="s">
        <v>287</v>
      </c>
      <c r="G49" s="844"/>
    </row>
    <row r="50" spans="1:7" ht="15.6" x14ac:dyDescent="0.3">
      <c r="A50" s="851"/>
      <c r="B50" s="846"/>
      <c r="C50" s="844" t="s">
        <v>458</v>
      </c>
      <c r="D50" s="844" t="s">
        <v>9</v>
      </c>
      <c r="E50" s="844" t="s">
        <v>459</v>
      </c>
      <c r="F50" s="849" t="s">
        <v>461</v>
      </c>
      <c r="G50" s="844"/>
    </row>
    <row r="51" spans="1:7" ht="15.6" x14ac:dyDescent="0.3">
      <c r="A51" s="851"/>
      <c r="B51" s="846"/>
      <c r="C51" s="844" t="s">
        <v>458</v>
      </c>
      <c r="D51" s="844" t="s">
        <v>10</v>
      </c>
      <c r="E51" s="844" t="s">
        <v>460</v>
      </c>
      <c r="F51" s="849" t="s">
        <v>462</v>
      </c>
      <c r="G51" s="844"/>
    </row>
    <row r="52" spans="1:7" ht="15.6" x14ac:dyDescent="0.3">
      <c r="A52" s="851"/>
      <c r="B52" s="846" t="s">
        <v>445</v>
      </c>
      <c r="C52" s="844" t="s">
        <v>458</v>
      </c>
      <c r="D52" s="844" t="s">
        <v>11</v>
      </c>
      <c r="E52" s="844"/>
      <c r="F52" s="849"/>
      <c r="G52" s="844"/>
    </row>
    <row r="53" spans="1:7" ht="15.6" x14ac:dyDescent="0.3">
      <c r="A53" s="844"/>
      <c r="B53" s="846" t="s">
        <v>446</v>
      </c>
      <c r="C53" s="844" t="s">
        <v>458</v>
      </c>
      <c r="D53" s="844" t="s">
        <v>12</v>
      </c>
      <c r="E53" s="844"/>
      <c r="F53" s="844"/>
      <c r="G53" s="848"/>
    </row>
    <row r="54" spans="1:7" ht="15.6" x14ac:dyDescent="0.3">
      <c r="A54" s="844" t="s">
        <v>464</v>
      </c>
      <c r="B54" s="846"/>
      <c r="C54" s="844" t="s">
        <v>465</v>
      </c>
      <c r="D54" s="844" t="s">
        <v>7</v>
      </c>
      <c r="E54" s="844" t="s">
        <v>466</v>
      </c>
      <c r="F54" s="844" t="s">
        <v>467</v>
      </c>
      <c r="G54" s="848"/>
    </row>
    <row r="55" spans="1:7" ht="15.6" x14ac:dyDescent="0.3">
      <c r="A55" s="844"/>
      <c r="B55" s="846"/>
      <c r="C55" s="844" t="s">
        <v>465</v>
      </c>
      <c r="D55" s="844" t="s">
        <v>8</v>
      </c>
      <c r="E55" s="844" t="s">
        <v>468</v>
      </c>
      <c r="F55" s="844" t="s">
        <v>469</v>
      </c>
      <c r="G55" s="848"/>
    </row>
    <row r="56" spans="1:7" ht="15.6" x14ac:dyDescent="0.3">
      <c r="A56" s="844"/>
      <c r="B56" s="846"/>
      <c r="C56" s="844" t="s">
        <v>465</v>
      </c>
      <c r="D56" s="844" t="s">
        <v>9</v>
      </c>
      <c r="E56" s="844" t="s">
        <v>466</v>
      </c>
      <c r="F56" s="844" t="s">
        <v>470</v>
      </c>
      <c r="G56" s="848"/>
    </row>
    <row r="57" spans="1:7" ht="15.6" x14ac:dyDescent="0.3">
      <c r="A57" s="844"/>
      <c r="B57" s="846"/>
      <c r="C57" s="844" t="s">
        <v>465</v>
      </c>
      <c r="D57" s="844" t="s">
        <v>10</v>
      </c>
      <c r="E57" s="844" t="s">
        <v>468</v>
      </c>
      <c r="F57" s="844" t="s">
        <v>471</v>
      </c>
      <c r="G57" s="848"/>
    </row>
    <row r="58" spans="1:7" ht="15.6" x14ac:dyDescent="0.3">
      <c r="A58" s="844"/>
      <c r="B58" s="844"/>
      <c r="C58" s="844" t="s">
        <v>465</v>
      </c>
      <c r="D58" s="844" t="s">
        <v>11</v>
      </c>
      <c r="E58" s="844" t="s">
        <v>467</v>
      </c>
      <c r="F58" s="844" t="s">
        <v>470</v>
      </c>
      <c r="G58" s="848"/>
    </row>
    <row r="59" spans="1:7" ht="15.6" x14ac:dyDescent="0.3">
      <c r="A59" s="844"/>
      <c r="B59" s="844"/>
      <c r="C59" s="844" t="s">
        <v>465</v>
      </c>
      <c r="D59" s="844" t="s">
        <v>12</v>
      </c>
      <c r="E59" s="844" t="s">
        <v>469</v>
      </c>
      <c r="F59" s="844" t="s">
        <v>471</v>
      </c>
      <c r="G59" s="848"/>
    </row>
    <row r="60" spans="1:7" ht="15.6" x14ac:dyDescent="0.3">
      <c r="A60" s="844"/>
      <c r="B60" s="846" t="s">
        <v>445</v>
      </c>
      <c r="C60" s="844" t="s">
        <v>465</v>
      </c>
      <c r="D60" s="844" t="s">
        <v>11</v>
      </c>
      <c r="E60" s="844"/>
      <c r="F60" s="844"/>
      <c r="G60" s="848"/>
    </row>
    <row r="61" spans="1:7" ht="15.6" x14ac:dyDescent="0.3">
      <c r="A61" s="844"/>
      <c r="B61" s="846" t="s">
        <v>446</v>
      </c>
      <c r="C61" s="844" t="s">
        <v>465</v>
      </c>
      <c r="D61" s="844" t="s">
        <v>12</v>
      </c>
      <c r="E61" s="844"/>
      <c r="F61" s="844"/>
      <c r="G61" s="848"/>
    </row>
    <row r="62" spans="1:7" ht="15.6" x14ac:dyDescent="0.3">
      <c r="A62" s="844" t="s">
        <v>472</v>
      </c>
      <c r="B62" s="846"/>
      <c r="C62" s="844" t="s">
        <v>473</v>
      </c>
      <c r="D62" s="844" t="s">
        <v>7</v>
      </c>
      <c r="E62" s="844" t="s">
        <v>474</v>
      </c>
      <c r="F62" s="844" t="s">
        <v>475</v>
      </c>
      <c r="G62" s="848"/>
    </row>
    <row r="63" spans="1:7" ht="15.6" x14ac:dyDescent="0.3">
      <c r="A63" s="844"/>
      <c r="B63" s="846"/>
      <c r="C63" s="844" t="s">
        <v>473</v>
      </c>
      <c r="D63" s="844" t="s">
        <v>8</v>
      </c>
      <c r="E63" s="844" t="s">
        <v>476</v>
      </c>
      <c r="F63" s="844" t="s">
        <v>477</v>
      </c>
      <c r="G63" s="848"/>
    </row>
    <row r="64" spans="1:7" ht="15.6" x14ac:dyDescent="0.3">
      <c r="A64" s="844"/>
      <c r="B64" s="844"/>
      <c r="C64" s="844" t="s">
        <v>473</v>
      </c>
      <c r="D64" s="844" t="s">
        <v>9</v>
      </c>
      <c r="E64" s="844" t="s">
        <v>475</v>
      </c>
      <c r="F64" s="844" t="s">
        <v>478</v>
      </c>
      <c r="G64" s="848"/>
    </row>
    <row r="65" spans="1:7" ht="15.6" x14ac:dyDescent="0.3">
      <c r="A65" s="844"/>
      <c r="B65" s="844"/>
      <c r="C65" s="844" t="s">
        <v>473</v>
      </c>
      <c r="D65" s="844" t="s">
        <v>10</v>
      </c>
      <c r="E65" s="844" t="s">
        <v>477</v>
      </c>
      <c r="F65" s="844" t="s">
        <v>474</v>
      </c>
      <c r="G65" s="848"/>
    </row>
    <row r="66" spans="1:7" ht="15.6" x14ac:dyDescent="0.3">
      <c r="A66" s="844"/>
      <c r="B66" s="844"/>
      <c r="C66" s="844" t="s">
        <v>473</v>
      </c>
      <c r="D66" s="844" t="s">
        <v>11</v>
      </c>
      <c r="E66" s="844" t="s">
        <v>476</v>
      </c>
      <c r="F66" s="844" t="s">
        <v>475</v>
      </c>
      <c r="G66" s="848"/>
    </row>
    <row r="67" spans="1:7" ht="15.6" x14ac:dyDescent="0.3">
      <c r="A67" s="844"/>
      <c r="B67" s="844"/>
      <c r="C67" s="844" t="s">
        <v>473</v>
      </c>
      <c r="D67" s="844" t="s">
        <v>12</v>
      </c>
      <c r="E67" s="844" t="s">
        <v>477</v>
      </c>
      <c r="F67" s="844" t="s">
        <v>475</v>
      </c>
      <c r="G67" s="848"/>
    </row>
    <row r="68" spans="1:7" ht="15.6" x14ac:dyDescent="0.3">
      <c r="A68" s="844" t="s">
        <v>479</v>
      </c>
      <c r="B68" s="844"/>
      <c r="C68" s="844" t="s">
        <v>473</v>
      </c>
      <c r="D68" s="844" t="s">
        <v>7</v>
      </c>
      <c r="E68" s="844" t="s">
        <v>474</v>
      </c>
      <c r="F68" s="844" t="s">
        <v>478</v>
      </c>
      <c r="G68" s="848"/>
    </row>
    <row r="69" spans="1:7" ht="15.6" x14ac:dyDescent="0.3">
      <c r="A69" s="844"/>
      <c r="B69" s="844"/>
      <c r="C69" s="844" t="s">
        <v>473</v>
      </c>
      <c r="D69" s="844" t="s">
        <v>8</v>
      </c>
      <c r="E69" s="844" t="s">
        <v>474</v>
      </c>
      <c r="F69" s="844" t="s">
        <v>476</v>
      </c>
      <c r="G69" s="848"/>
    </row>
    <row r="70" spans="1:7" ht="15.6" x14ac:dyDescent="0.3">
      <c r="A70" s="844"/>
      <c r="B70" s="844"/>
      <c r="C70" s="844" t="s">
        <v>473</v>
      </c>
      <c r="D70" s="844" t="s">
        <v>9</v>
      </c>
      <c r="E70" s="844" t="s">
        <v>478</v>
      </c>
      <c r="F70" s="844" t="s">
        <v>477</v>
      </c>
      <c r="G70" s="848"/>
    </row>
    <row r="71" spans="1:7" ht="15.6" x14ac:dyDescent="0.3">
      <c r="A71" s="844"/>
      <c r="B71" s="844"/>
      <c r="C71" s="844" t="s">
        <v>473</v>
      </c>
      <c r="D71" s="844" t="s">
        <v>10</v>
      </c>
      <c r="E71" s="844" t="s">
        <v>476</v>
      </c>
      <c r="F71" s="844" t="s">
        <v>478</v>
      </c>
      <c r="G71" s="848"/>
    </row>
    <row r="72" spans="1:7" ht="15.6" x14ac:dyDescent="0.3">
      <c r="A72" s="844"/>
      <c r="B72" s="844"/>
      <c r="C72" s="844" t="s">
        <v>480</v>
      </c>
      <c r="D72" s="844" t="s">
        <v>11</v>
      </c>
      <c r="E72" s="844" t="s">
        <v>481</v>
      </c>
      <c r="F72" s="844" t="s">
        <v>482</v>
      </c>
      <c r="G72" s="848"/>
    </row>
    <row r="73" spans="1:7" ht="15.6" x14ac:dyDescent="0.3">
      <c r="A73" s="844"/>
      <c r="B73" s="846"/>
      <c r="C73" s="844" t="s">
        <v>480</v>
      </c>
      <c r="D73" s="844" t="s">
        <v>12</v>
      </c>
      <c r="E73" s="851" t="s">
        <v>483</v>
      </c>
      <c r="F73" s="844" t="s">
        <v>484</v>
      </c>
      <c r="G73" s="848"/>
    </row>
    <row r="74" spans="1:7" ht="15.6" x14ac:dyDescent="0.3">
      <c r="A74" s="844" t="s">
        <v>485</v>
      </c>
      <c r="B74" s="846"/>
      <c r="C74" s="844" t="s">
        <v>480</v>
      </c>
      <c r="D74" s="844" t="s">
        <v>7</v>
      </c>
      <c r="E74" s="844" t="s">
        <v>486</v>
      </c>
      <c r="F74" s="844" t="s">
        <v>487</v>
      </c>
      <c r="G74" s="848"/>
    </row>
    <row r="75" spans="1:7" ht="15.6" x14ac:dyDescent="0.3">
      <c r="A75" s="844"/>
      <c r="B75" s="846"/>
      <c r="C75" s="844" t="s">
        <v>480</v>
      </c>
      <c r="D75" s="844" t="s">
        <v>8</v>
      </c>
      <c r="E75" s="844" t="s">
        <v>488</v>
      </c>
      <c r="F75" s="844" t="s">
        <v>489</v>
      </c>
      <c r="G75" s="848"/>
    </row>
    <row r="76" spans="1:7" ht="15.6" x14ac:dyDescent="0.3">
      <c r="A76" s="844"/>
      <c r="B76" s="846"/>
      <c r="C76" s="844" t="s">
        <v>480</v>
      </c>
      <c r="D76" s="844" t="s">
        <v>9</v>
      </c>
      <c r="E76" s="851" t="s">
        <v>490</v>
      </c>
      <c r="F76" s="844" t="s">
        <v>491</v>
      </c>
      <c r="G76" s="848"/>
    </row>
    <row r="77" spans="1:7" ht="15.6" x14ac:dyDescent="0.3">
      <c r="A77" s="844"/>
      <c r="B77" s="846" t="s">
        <v>492</v>
      </c>
      <c r="C77" s="844" t="s">
        <v>480</v>
      </c>
      <c r="D77" s="844" t="s">
        <v>10</v>
      </c>
      <c r="E77" s="844"/>
      <c r="F77" s="844"/>
      <c r="G77" s="848"/>
    </row>
    <row r="78" spans="1:7" ht="15.6" x14ac:dyDescent="0.3">
      <c r="A78" s="844"/>
      <c r="B78" s="846" t="s">
        <v>492</v>
      </c>
      <c r="C78" s="844" t="s">
        <v>480</v>
      </c>
      <c r="D78" s="844" t="s">
        <v>11</v>
      </c>
      <c r="E78" s="844"/>
      <c r="F78" s="844"/>
      <c r="G78" s="848"/>
    </row>
    <row r="79" spans="1:7" ht="15.6" x14ac:dyDescent="0.3">
      <c r="A79" s="844"/>
      <c r="B79" s="846" t="s">
        <v>493</v>
      </c>
      <c r="C79" s="844" t="s">
        <v>480</v>
      </c>
      <c r="D79" s="844" t="s">
        <v>12</v>
      </c>
      <c r="E79" s="844"/>
      <c r="F79" s="844"/>
      <c r="G79" s="844"/>
    </row>
    <row r="80" spans="1:7" ht="15.6" x14ac:dyDescent="0.3">
      <c r="A80" s="851" t="s">
        <v>485</v>
      </c>
      <c r="B80" s="846"/>
      <c r="C80" s="844" t="s">
        <v>494</v>
      </c>
      <c r="D80" s="844" t="s">
        <v>7</v>
      </c>
      <c r="E80" s="844" t="s">
        <v>495</v>
      </c>
      <c r="F80" s="844" t="s">
        <v>496</v>
      </c>
      <c r="G80" s="844"/>
    </row>
    <row r="81" spans="1:7" ht="15.6" x14ac:dyDescent="0.3">
      <c r="A81" s="844"/>
      <c r="B81" s="846"/>
      <c r="C81" s="844" t="s">
        <v>494</v>
      </c>
      <c r="D81" s="844" t="s">
        <v>8</v>
      </c>
      <c r="E81" s="844" t="s">
        <v>497</v>
      </c>
      <c r="F81" s="844" t="s">
        <v>498</v>
      </c>
      <c r="G81" s="844"/>
    </row>
    <row r="82" spans="1:7" ht="15.6" x14ac:dyDescent="0.3">
      <c r="A82" s="844"/>
      <c r="B82" s="844"/>
      <c r="C82" s="844" t="s">
        <v>494</v>
      </c>
      <c r="D82" s="844" t="s">
        <v>9</v>
      </c>
      <c r="E82" s="844" t="s">
        <v>499</v>
      </c>
      <c r="F82" s="844" t="s">
        <v>500</v>
      </c>
      <c r="G82" s="844"/>
    </row>
    <row r="83" spans="1:7" ht="15.6" x14ac:dyDescent="0.3">
      <c r="A83" s="844"/>
      <c r="B83" s="844"/>
      <c r="C83" s="844" t="s">
        <v>494</v>
      </c>
      <c r="D83" s="844" t="s">
        <v>10</v>
      </c>
      <c r="E83" s="844" t="s">
        <v>501</v>
      </c>
      <c r="F83" s="844" t="s">
        <v>502</v>
      </c>
      <c r="G83" s="844"/>
    </row>
    <row r="84" spans="1:7" ht="15.6" x14ac:dyDescent="0.3">
      <c r="A84" s="844"/>
      <c r="B84" s="846"/>
      <c r="C84" s="844" t="s">
        <v>494</v>
      </c>
      <c r="D84" s="844" t="s">
        <v>11</v>
      </c>
      <c r="E84" s="851" t="s">
        <v>503</v>
      </c>
      <c r="F84" s="844" t="s">
        <v>504</v>
      </c>
      <c r="G84" s="844"/>
    </row>
    <row r="85" spans="1:7" ht="15.6" x14ac:dyDescent="0.3">
      <c r="A85" s="844"/>
      <c r="B85" s="846"/>
      <c r="C85" s="844" t="s">
        <v>494</v>
      </c>
      <c r="D85" s="844" t="s">
        <v>12</v>
      </c>
      <c r="E85" s="844" t="s">
        <v>505</v>
      </c>
      <c r="F85" s="844" t="s">
        <v>506</v>
      </c>
      <c r="G85" s="844"/>
    </row>
    <row r="86" spans="1:7" ht="15.6" x14ac:dyDescent="0.3">
      <c r="A86" s="844" t="s">
        <v>507</v>
      </c>
      <c r="B86" s="846"/>
      <c r="C86" s="844" t="s">
        <v>494</v>
      </c>
      <c r="D86" s="844" t="s">
        <v>7</v>
      </c>
      <c r="E86" s="844" t="s">
        <v>508</v>
      </c>
      <c r="F86" s="844" t="s">
        <v>509</v>
      </c>
      <c r="G86" s="848"/>
    </row>
    <row r="87" spans="1:7" ht="15.6" x14ac:dyDescent="0.3">
      <c r="A87" s="844"/>
      <c r="B87" s="846" t="s">
        <v>492</v>
      </c>
      <c r="C87" s="844" t="s">
        <v>494</v>
      </c>
      <c r="D87" s="844" t="s">
        <v>8</v>
      </c>
      <c r="E87" s="844"/>
      <c r="F87" s="844"/>
      <c r="G87" s="848"/>
    </row>
    <row r="88" spans="1:7" ht="15.6" x14ac:dyDescent="0.3">
      <c r="A88" s="844"/>
      <c r="B88" s="846" t="s">
        <v>492</v>
      </c>
      <c r="C88" s="844" t="s">
        <v>494</v>
      </c>
      <c r="D88" s="844" t="s">
        <v>9</v>
      </c>
      <c r="E88" s="851"/>
      <c r="F88" s="844"/>
      <c r="G88" s="848"/>
    </row>
    <row r="89" spans="1:7" ht="15.6" x14ac:dyDescent="0.3">
      <c r="A89" s="844"/>
      <c r="B89" s="846" t="s">
        <v>493</v>
      </c>
      <c r="C89" s="844" t="s">
        <v>494</v>
      </c>
      <c r="D89" s="844" t="s">
        <v>10</v>
      </c>
      <c r="E89" s="844"/>
      <c r="F89" s="844"/>
      <c r="G89" s="848"/>
    </row>
    <row r="90" spans="1:7" ht="15.6" x14ac:dyDescent="0.3">
      <c r="A90" s="844"/>
      <c r="B90" s="846"/>
      <c r="C90" s="844" t="s">
        <v>510</v>
      </c>
      <c r="D90" s="844" t="s">
        <v>11</v>
      </c>
      <c r="E90" s="844" t="s">
        <v>511</v>
      </c>
      <c r="F90" s="844" t="s">
        <v>512</v>
      </c>
      <c r="G90" s="848"/>
    </row>
    <row r="91" spans="1:7" ht="15.6" x14ac:dyDescent="0.3">
      <c r="A91" s="844"/>
      <c r="B91" s="846"/>
      <c r="C91" s="844" t="s">
        <v>510</v>
      </c>
      <c r="D91" s="844" t="s">
        <v>12</v>
      </c>
      <c r="E91" s="844" t="s">
        <v>513</v>
      </c>
      <c r="F91" s="844" t="s">
        <v>514</v>
      </c>
      <c r="G91" s="844"/>
    </row>
    <row r="92" spans="1:7" ht="15.6" x14ac:dyDescent="0.3">
      <c r="A92" s="851" t="s">
        <v>507</v>
      </c>
      <c r="B92" s="846"/>
      <c r="C92" s="844" t="s">
        <v>510</v>
      </c>
      <c r="D92" s="844" t="s">
        <v>7</v>
      </c>
      <c r="E92" s="844" t="s">
        <v>515</v>
      </c>
      <c r="F92" s="844" t="s">
        <v>516</v>
      </c>
      <c r="G92" s="844"/>
    </row>
    <row r="93" spans="1:7" ht="15.6" x14ac:dyDescent="0.3">
      <c r="A93" s="844"/>
      <c r="B93" s="846"/>
      <c r="C93" s="844" t="s">
        <v>510</v>
      </c>
      <c r="D93" s="844" t="s">
        <v>8</v>
      </c>
      <c r="E93" s="844" t="s">
        <v>517</v>
      </c>
      <c r="F93" s="844" t="s">
        <v>518</v>
      </c>
      <c r="G93" s="844"/>
    </row>
    <row r="94" spans="1:7" ht="15.6" x14ac:dyDescent="0.3">
      <c r="A94" s="844"/>
      <c r="B94" s="844"/>
      <c r="C94" s="844" t="s">
        <v>510</v>
      </c>
      <c r="D94" s="844" t="s">
        <v>9</v>
      </c>
      <c r="E94" s="844" t="s">
        <v>519</v>
      </c>
      <c r="F94" s="844" t="s">
        <v>511</v>
      </c>
      <c r="G94" s="844"/>
    </row>
    <row r="95" spans="1:7" ht="15.6" x14ac:dyDescent="0.3">
      <c r="A95" s="844"/>
      <c r="B95" s="844"/>
      <c r="C95" s="844" t="s">
        <v>510</v>
      </c>
      <c r="D95" s="844" t="s">
        <v>10</v>
      </c>
      <c r="E95" s="844" t="s">
        <v>520</v>
      </c>
      <c r="F95" s="844" t="s">
        <v>521</v>
      </c>
      <c r="G95" s="844"/>
    </row>
    <row r="96" spans="1:7" ht="15.6" x14ac:dyDescent="0.3">
      <c r="A96" s="844"/>
      <c r="B96" s="846"/>
      <c r="C96" s="844" t="s">
        <v>510</v>
      </c>
      <c r="D96" s="844" t="s">
        <v>11</v>
      </c>
      <c r="E96" s="851" t="s">
        <v>522</v>
      </c>
      <c r="F96" s="844" t="s">
        <v>523</v>
      </c>
      <c r="G96" s="844"/>
    </row>
    <row r="97" spans="1:7" ht="15.6" x14ac:dyDescent="0.3">
      <c r="A97" s="844"/>
      <c r="B97" s="846"/>
      <c r="C97" s="844" t="s">
        <v>510</v>
      </c>
      <c r="D97" s="844" t="s">
        <v>12</v>
      </c>
      <c r="E97" s="844" t="s">
        <v>524</v>
      </c>
      <c r="F97" s="844" t="s">
        <v>525</v>
      </c>
      <c r="G97" s="844"/>
    </row>
    <row r="98" spans="1:7" ht="15.6" x14ac:dyDescent="0.3">
      <c r="A98" s="844"/>
      <c r="B98" s="846"/>
      <c r="C98" s="844" t="s">
        <v>510</v>
      </c>
      <c r="D98" s="844" t="s">
        <v>7</v>
      </c>
      <c r="E98" s="844" t="s">
        <v>526</v>
      </c>
      <c r="F98" s="844" t="s">
        <v>527</v>
      </c>
      <c r="G98" s="848"/>
    </row>
    <row r="99" spans="1:7" ht="15.6" x14ac:dyDescent="0.3">
      <c r="A99" s="844"/>
      <c r="B99" s="846"/>
      <c r="C99" s="844" t="s">
        <v>510</v>
      </c>
      <c r="D99" s="844" t="s">
        <v>8</v>
      </c>
      <c r="E99" s="844"/>
      <c r="F99" s="844"/>
      <c r="G99" s="848"/>
    </row>
    <row r="100" spans="1:7" ht="15.6" x14ac:dyDescent="0.3">
      <c r="A100" s="844"/>
      <c r="B100" s="846"/>
      <c r="C100" s="844" t="s">
        <v>510</v>
      </c>
      <c r="D100" s="844" t="s">
        <v>9</v>
      </c>
      <c r="E100" s="851"/>
      <c r="F100" s="844"/>
      <c r="G100" s="848"/>
    </row>
    <row r="101" spans="1:7" ht="15.6" x14ac:dyDescent="0.3">
      <c r="A101" s="844"/>
      <c r="B101" s="846"/>
      <c r="C101" s="844" t="s">
        <v>510</v>
      </c>
      <c r="D101" s="844" t="s">
        <v>10</v>
      </c>
      <c r="E101" s="844"/>
      <c r="F101" s="844"/>
      <c r="G101" s="848"/>
    </row>
    <row r="102" spans="1:7" ht="15.6" x14ac:dyDescent="0.3">
      <c r="A102" s="844"/>
      <c r="B102" s="846"/>
      <c r="C102" s="844" t="s">
        <v>510</v>
      </c>
      <c r="D102" s="844" t="s">
        <v>11</v>
      </c>
      <c r="E102" s="844"/>
      <c r="F102" s="844"/>
      <c r="G102" s="848"/>
    </row>
    <row r="103" spans="1:7" ht="15.6" x14ac:dyDescent="0.3">
      <c r="A103" s="844"/>
      <c r="B103" s="846" t="s">
        <v>492</v>
      </c>
      <c r="C103" s="844" t="s">
        <v>510</v>
      </c>
      <c r="D103" s="844" t="s">
        <v>12</v>
      </c>
      <c r="E103" s="844"/>
      <c r="F103" s="844"/>
      <c r="G103" s="844"/>
    </row>
    <row r="104" spans="1:7" ht="15.6" x14ac:dyDescent="0.3">
      <c r="A104" s="851"/>
      <c r="B104" s="846" t="s">
        <v>492</v>
      </c>
      <c r="C104" s="844" t="s">
        <v>510</v>
      </c>
      <c r="D104" s="844" t="s">
        <v>7</v>
      </c>
      <c r="E104" s="844"/>
      <c r="F104" s="844"/>
      <c r="G104" s="844"/>
    </row>
    <row r="105" spans="1:7" ht="15.6" x14ac:dyDescent="0.3">
      <c r="A105" s="844"/>
      <c r="B105" s="846" t="s">
        <v>493</v>
      </c>
      <c r="C105" s="844" t="s">
        <v>510</v>
      </c>
      <c r="D105" s="844" t="s">
        <v>8</v>
      </c>
      <c r="E105" s="844"/>
      <c r="F105" s="844"/>
      <c r="G105" s="844"/>
    </row>
  </sheetData>
  <mergeCells count="3">
    <mergeCell ref="A1:G1"/>
    <mergeCell ref="A2:G2"/>
    <mergeCell ref="A3:G3"/>
  </mergeCells>
  <conditionalFormatting sqref="E32:E34">
    <cfRule type="expression" dxfId="5" priority="4" stopIfTrue="1">
      <formula>$Q18&gt;=1</formula>
    </cfRule>
  </conditionalFormatting>
  <conditionalFormatting sqref="E35:F35">
    <cfRule type="expression" dxfId="4" priority="2" stopIfTrue="1">
      <formula>$Q20&gt;=1</formula>
    </cfRule>
  </conditionalFormatting>
  <conditionalFormatting sqref="F5:F6">
    <cfRule type="expression" dxfId="3" priority="5" stopIfTrue="1">
      <formula>$Q7&gt;=1</formula>
    </cfRule>
  </conditionalFormatting>
  <conditionalFormatting sqref="F33:F34">
    <cfRule type="expression" dxfId="2" priority="1" stopIfTrue="1">
      <formula>$Q19&gt;=1</formula>
    </cfRule>
  </conditionalFormatting>
  <conditionalFormatting sqref="F49:F52">
    <cfRule type="expression" dxfId="1" priority="3" stopIfTrue="1">
      <formula>#REF!&gt;=1</formula>
    </cfRule>
  </conditionalFormatting>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37018-712D-48B4-B58C-5596BE54A780}">
  <sheetPr codeName="Munka34">
    <tabColor indexed="11"/>
  </sheetPr>
  <dimension ref="A1:AK43"/>
  <sheetViews>
    <sheetView workbookViewId="0">
      <selection activeCell="B7" sqref="B7"/>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8.44140625" customWidth="1"/>
    <col min="11" max="13" width="8.5546875" customWidth="1"/>
    <col min="15" max="15" width="5.5546875" customWidth="1"/>
    <col min="16" max="16" width="4.5546875" customWidth="1"/>
    <col min="17" max="17" width="11.6640625" customWidth="1"/>
    <col min="25" max="25" width="10.33203125" style="660" hidden="1" customWidth="1"/>
    <col min="26" max="37" width="0" style="660" hidden="1" customWidth="1"/>
  </cols>
  <sheetData>
    <row r="1" spans="1:37" ht="24.6" x14ac:dyDescent="0.25">
      <c r="A1" s="814" t="str">
        <f>Altalanos!$A$6</f>
        <v xml:space="preserve">Diákolimpia Tolna megye - Paks </v>
      </c>
      <c r="B1" s="814"/>
      <c r="C1" s="814"/>
      <c r="D1" s="814"/>
      <c r="E1" s="814"/>
      <c r="F1" s="814"/>
      <c r="G1" s="513"/>
      <c r="H1" s="516" t="s">
        <v>123</v>
      </c>
      <c r="I1" s="514"/>
      <c r="J1" s="515"/>
      <c r="L1" s="517"/>
      <c r="M1" s="591"/>
      <c r="N1" s="593"/>
      <c r="O1" s="593" t="s">
        <v>71</v>
      </c>
      <c r="P1" s="593"/>
      <c r="Q1" s="594"/>
      <c r="R1" s="593"/>
      <c r="S1" s="595"/>
      <c r="Y1"/>
      <c r="Z1"/>
      <c r="AA1"/>
      <c r="AB1" s="674" t="e">
        <f>IF(Y5=1,CONCATENATE(VLOOKUP(Y3,AA16:AH27,2)),CONCATENATE(VLOOKUP(Y3,AA2:AK13,2)))</f>
        <v>#N/A</v>
      </c>
      <c r="AC1" s="674" t="e">
        <f>IF(Y5=1,CONCATENATE(VLOOKUP(Y3,AA16:AK27,3)),CONCATENATE(VLOOKUP(Y3,AA2:AK13,3)))</f>
        <v>#N/A</v>
      </c>
      <c r="AD1" s="674" t="e">
        <f>IF(Y5=1,CONCATENATE(VLOOKUP(Y3,AA16:AK27,4)),CONCATENATE(VLOOKUP(Y3,AA2:AK13,4)))</f>
        <v>#N/A</v>
      </c>
      <c r="AE1" s="674" t="e">
        <f>IF(Y5=1,CONCATENATE(VLOOKUP(Y3,AA16:AK27,5)),CONCATENATE(VLOOKUP(Y3,AA2:AK13,5)))</f>
        <v>#N/A</v>
      </c>
      <c r="AF1" s="674" t="e">
        <f>IF(Y5=1,CONCATENATE(VLOOKUP(Y3,AA16:AK27,6)),CONCATENATE(VLOOKUP(Y3,AA2:AK13,6)))</f>
        <v>#N/A</v>
      </c>
      <c r="AG1" s="674" t="e">
        <f>IF(Y5=1,CONCATENATE(VLOOKUP(Y3,AA16:AK27,7)),CONCATENATE(VLOOKUP(Y3,AA2:AK13,7)))</f>
        <v>#N/A</v>
      </c>
      <c r="AH1" s="674" t="e">
        <f>IF(Y5=1,CONCATENATE(VLOOKUP(Y3,AA16:AK27,8)),CONCATENATE(VLOOKUP(Y3,AA2:AK13,8)))</f>
        <v>#N/A</v>
      </c>
      <c r="AI1" s="674" t="e">
        <f>IF(Y5=1,CONCATENATE(VLOOKUP(Y3,AA16:AK27,9)),CONCATENATE(VLOOKUP(Y3,AA2:AK13,9)))</f>
        <v>#N/A</v>
      </c>
      <c r="AJ1" s="674" t="e">
        <f>IF(Y5=1,CONCATENATE(VLOOKUP(Y3,AA16:AK27,10)),CONCATENATE(VLOOKUP(Y3,AA2:AK13,10)))</f>
        <v>#N/A</v>
      </c>
      <c r="AK1" s="674" t="e">
        <f>IF(Y5=1,CONCATENATE(VLOOKUP(Y3,AA16:AK27,11)),CONCATENATE(VLOOKUP(Y3,AA2:AK13,11)))</f>
        <v>#N/A</v>
      </c>
    </row>
    <row r="2" spans="1:37" x14ac:dyDescent="0.25">
      <c r="A2" s="519" t="s">
        <v>122</v>
      </c>
      <c r="B2" s="520"/>
      <c r="C2" s="520"/>
      <c r="D2" s="520"/>
      <c r="E2" s="791">
        <f>Altalanos!$D$8</f>
        <v>0</v>
      </c>
      <c r="F2" s="520"/>
      <c r="G2" s="521"/>
      <c r="H2" s="522"/>
      <c r="I2" s="522"/>
      <c r="J2" s="523"/>
      <c r="K2" s="517"/>
      <c r="L2" s="517"/>
      <c r="M2" s="592"/>
      <c r="N2" s="596"/>
      <c r="O2" s="597"/>
      <c r="P2" s="596"/>
      <c r="Q2" s="597"/>
      <c r="R2" s="596"/>
      <c r="S2" s="595"/>
      <c r="Y2" s="662"/>
      <c r="Z2" s="661"/>
      <c r="AA2" s="661" t="s">
        <v>164</v>
      </c>
      <c r="AB2" s="672">
        <v>150</v>
      </c>
      <c r="AC2" s="672">
        <v>120</v>
      </c>
      <c r="AD2" s="672">
        <v>100</v>
      </c>
      <c r="AE2" s="672">
        <v>80</v>
      </c>
      <c r="AF2" s="672">
        <v>70</v>
      </c>
      <c r="AG2" s="672">
        <v>60</v>
      </c>
      <c r="AH2" s="672">
        <v>55</v>
      </c>
      <c r="AI2" s="672">
        <v>50</v>
      </c>
      <c r="AJ2" s="672">
        <v>45</v>
      </c>
      <c r="AK2" s="672">
        <v>40</v>
      </c>
    </row>
    <row r="3" spans="1:37" x14ac:dyDescent="0.25">
      <c r="A3" s="55" t="s">
        <v>82</v>
      </c>
      <c r="B3" s="55"/>
      <c r="C3" s="55"/>
      <c r="D3" s="55"/>
      <c r="E3" s="55" t="s">
        <v>79</v>
      </c>
      <c r="F3" s="55"/>
      <c r="G3" s="55"/>
      <c r="H3" s="55" t="s">
        <v>87</v>
      </c>
      <c r="I3" s="55"/>
      <c r="J3" s="144"/>
      <c r="K3" s="55"/>
      <c r="L3" s="56" t="s">
        <v>88</v>
      </c>
      <c r="M3" s="55"/>
      <c r="N3" s="599"/>
      <c r="O3" s="598"/>
      <c r="P3" s="599"/>
      <c r="Q3" s="649" t="s">
        <v>178</v>
      </c>
      <c r="R3" s="650" t="s">
        <v>184</v>
      </c>
      <c r="S3" s="595"/>
      <c r="Y3" s="661">
        <f>IF(H4="OB","A",IF(H4="IX","W",H4))</f>
        <v>0</v>
      </c>
      <c r="Z3" s="661"/>
      <c r="AA3" s="661" t="s">
        <v>194</v>
      </c>
      <c r="AB3" s="672">
        <v>120</v>
      </c>
      <c r="AC3" s="672">
        <v>90</v>
      </c>
      <c r="AD3" s="672">
        <v>65</v>
      </c>
      <c r="AE3" s="672">
        <v>55</v>
      </c>
      <c r="AF3" s="672">
        <v>50</v>
      </c>
      <c r="AG3" s="672">
        <v>45</v>
      </c>
      <c r="AH3" s="672">
        <v>40</v>
      </c>
      <c r="AI3" s="672">
        <v>35</v>
      </c>
      <c r="AJ3" s="672">
        <v>25</v>
      </c>
      <c r="AK3" s="672">
        <v>20</v>
      </c>
    </row>
    <row r="4" spans="1:37" ht="13.8" thickBot="1" x14ac:dyDescent="0.3">
      <c r="A4" s="815" t="str">
        <f>Altalanos!$A$10</f>
        <v>2025.04.28-29</v>
      </c>
      <c r="B4" s="815"/>
      <c r="C4" s="815"/>
      <c r="D4" s="524"/>
      <c r="E4" s="525" t="str">
        <f>Altalanos!$C$10</f>
        <v>Paks</v>
      </c>
      <c r="F4" s="525"/>
      <c r="G4" s="525"/>
      <c r="H4" s="528"/>
      <c r="I4" s="525"/>
      <c r="J4" s="527"/>
      <c r="K4" s="528"/>
      <c r="L4" s="530" t="str">
        <f>Altalanos!$E$10</f>
        <v>Lakatosné Klopcsik Diana</v>
      </c>
      <c r="M4" s="528"/>
      <c r="N4" s="601"/>
      <c r="O4" s="602"/>
      <c r="P4" s="601"/>
      <c r="Q4" s="651" t="s">
        <v>185</v>
      </c>
      <c r="R4" s="652" t="s">
        <v>180</v>
      </c>
      <c r="S4" s="595"/>
      <c r="Y4" s="661"/>
      <c r="Z4" s="661"/>
      <c r="AA4" s="661" t="s">
        <v>195</v>
      </c>
      <c r="AB4" s="672">
        <v>90</v>
      </c>
      <c r="AC4" s="672">
        <v>60</v>
      </c>
      <c r="AD4" s="672">
        <v>45</v>
      </c>
      <c r="AE4" s="672">
        <v>34</v>
      </c>
      <c r="AF4" s="672">
        <v>27</v>
      </c>
      <c r="AG4" s="672">
        <v>22</v>
      </c>
      <c r="AH4" s="672">
        <v>18</v>
      </c>
      <c r="AI4" s="672">
        <v>15</v>
      </c>
      <c r="AJ4" s="672">
        <v>12</v>
      </c>
      <c r="AK4" s="672">
        <v>9</v>
      </c>
    </row>
    <row r="5" spans="1:37" x14ac:dyDescent="0.25">
      <c r="A5" s="37"/>
      <c r="B5" s="37" t="s">
        <v>118</v>
      </c>
      <c r="C5" s="587" t="s">
        <v>162</v>
      </c>
      <c r="D5" s="37" t="s">
        <v>105</v>
      </c>
      <c r="E5" s="37" t="s">
        <v>167</v>
      </c>
      <c r="F5" s="37"/>
      <c r="G5" s="37" t="s">
        <v>86</v>
      </c>
      <c r="H5" s="37"/>
      <c r="I5" s="37" t="s">
        <v>90</v>
      </c>
      <c r="J5" s="37"/>
      <c r="K5" s="633" t="s">
        <v>168</v>
      </c>
      <c r="L5" s="633" t="s">
        <v>169</v>
      </c>
      <c r="M5" s="633" t="s">
        <v>170</v>
      </c>
      <c r="N5" s="595"/>
      <c r="O5" s="595"/>
      <c r="P5" s="595"/>
      <c r="Q5" s="653" t="s">
        <v>186</v>
      </c>
      <c r="R5" s="654" t="s">
        <v>182</v>
      </c>
      <c r="S5" s="595"/>
      <c r="Y5" s="661">
        <f>IF(OR(Altalanos!$A$8="F1",Altalanos!$A$8="F2",Altalanos!$A$8="N1",Altalanos!$A$8="N2"),1,2)</f>
        <v>2</v>
      </c>
      <c r="Z5" s="661"/>
      <c r="AA5" s="661" t="s">
        <v>196</v>
      </c>
      <c r="AB5" s="672">
        <v>60</v>
      </c>
      <c r="AC5" s="672">
        <v>40</v>
      </c>
      <c r="AD5" s="672">
        <v>30</v>
      </c>
      <c r="AE5" s="672">
        <v>20</v>
      </c>
      <c r="AF5" s="672">
        <v>18</v>
      </c>
      <c r="AG5" s="672">
        <v>15</v>
      </c>
      <c r="AH5" s="672">
        <v>12</v>
      </c>
      <c r="AI5" s="672">
        <v>10</v>
      </c>
      <c r="AJ5" s="672">
        <v>8</v>
      </c>
      <c r="AK5" s="672">
        <v>6</v>
      </c>
    </row>
    <row r="6" spans="1:37" x14ac:dyDescent="0.25">
      <c r="A6" s="564"/>
      <c r="B6" s="564"/>
      <c r="C6" s="632"/>
      <c r="D6" s="564"/>
      <c r="E6" s="564"/>
      <c r="F6" s="564"/>
      <c r="G6" s="564"/>
      <c r="H6" s="564"/>
      <c r="I6" s="564"/>
      <c r="J6" s="564"/>
      <c r="K6" s="564"/>
      <c r="L6" s="564"/>
      <c r="M6" s="564"/>
      <c r="N6" s="595"/>
      <c r="O6" s="595"/>
      <c r="P6" s="595"/>
      <c r="Q6" s="595"/>
      <c r="R6" s="595"/>
      <c r="S6" s="595"/>
      <c r="Y6" s="661"/>
      <c r="Z6" s="661"/>
      <c r="AA6" s="661" t="s">
        <v>197</v>
      </c>
      <c r="AB6" s="672">
        <v>40</v>
      </c>
      <c r="AC6" s="672">
        <v>25</v>
      </c>
      <c r="AD6" s="672">
        <v>18</v>
      </c>
      <c r="AE6" s="672">
        <v>13</v>
      </c>
      <c r="AF6" s="672">
        <v>10</v>
      </c>
      <c r="AG6" s="672">
        <v>8</v>
      </c>
      <c r="AH6" s="672">
        <v>6</v>
      </c>
      <c r="AI6" s="672">
        <v>5</v>
      </c>
      <c r="AJ6" s="672">
        <v>4</v>
      </c>
      <c r="AK6" s="672">
        <v>3</v>
      </c>
    </row>
    <row r="7" spans="1:37" x14ac:dyDescent="0.25">
      <c r="A7" s="603" t="s">
        <v>164</v>
      </c>
      <c r="B7" s="634"/>
      <c r="C7" s="589" t="str">
        <f>IF($B7="","",VLOOKUP($B7,'1MD ELO (4)'!$A$7:$O$22,5))</f>
        <v/>
      </c>
      <c r="D7" s="589" t="str">
        <f>IF($B7="","",VLOOKUP($B7,'1MD ELO (4)'!$A$7:$O$22,15))</f>
        <v/>
      </c>
      <c r="E7" s="584" t="str">
        <f>UPPER(IF($B7="","",VLOOKUP($B7,'1MD ELO (4)'!$A$7:$O$22,2)))</f>
        <v/>
      </c>
      <c r="F7" s="590"/>
      <c r="G7" s="584" t="str">
        <f>IF($B7="","",VLOOKUP($B7,'1MD ELO (4)'!$A$7:$O$22,3))</f>
        <v/>
      </c>
      <c r="H7" s="590"/>
      <c r="I7" s="584" t="str">
        <f>IF($B7="","",VLOOKUP($B7,'1MD ELO (4)'!$A$7:$O$22,4))</f>
        <v/>
      </c>
      <c r="J7" s="564"/>
      <c r="K7" s="675"/>
      <c r="L7" s="663" t="str">
        <f>IF(K7="","",CONCATENATE(VLOOKUP($Y$3,$AB$1:$AK$1,K7)," pont"))</f>
        <v/>
      </c>
      <c r="M7" s="676"/>
      <c r="N7" s="595"/>
      <c r="O7" s="595"/>
      <c r="P7" s="595"/>
      <c r="Q7" s="595"/>
      <c r="R7" s="595"/>
      <c r="S7" s="595"/>
      <c r="Y7" s="661"/>
      <c r="Z7" s="661"/>
      <c r="AA7" s="661" t="s">
        <v>198</v>
      </c>
      <c r="AB7" s="672">
        <v>25</v>
      </c>
      <c r="AC7" s="672">
        <v>15</v>
      </c>
      <c r="AD7" s="672">
        <v>13</v>
      </c>
      <c r="AE7" s="672">
        <v>8</v>
      </c>
      <c r="AF7" s="672">
        <v>6</v>
      </c>
      <c r="AG7" s="672">
        <v>4</v>
      </c>
      <c r="AH7" s="672">
        <v>3</v>
      </c>
      <c r="AI7" s="672">
        <v>2</v>
      </c>
      <c r="AJ7" s="672">
        <v>1</v>
      </c>
      <c r="AK7" s="672">
        <v>0</v>
      </c>
    </row>
    <row r="8" spans="1:37" x14ac:dyDescent="0.25">
      <c r="A8" s="603"/>
      <c r="B8" s="635"/>
      <c r="C8" s="604"/>
      <c r="D8" s="604"/>
      <c r="E8" s="604"/>
      <c r="F8" s="604"/>
      <c r="G8" s="604"/>
      <c r="H8" s="604"/>
      <c r="I8" s="604"/>
      <c r="J8" s="564"/>
      <c r="K8" s="603"/>
      <c r="L8" s="603"/>
      <c r="M8" s="677"/>
      <c r="N8" s="595"/>
      <c r="O8" s="595"/>
      <c r="P8" s="595"/>
      <c r="Q8" s="595"/>
      <c r="R8" s="595"/>
      <c r="S8" s="595"/>
      <c r="Y8" s="661"/>
      <c r="Z8" s="661"/>
      <c r="AA8" s="661" t="s">
        <v>199</v>
      </c>
      <c r="AB8" s="672">
        <v>15</v>
      </c>
      <c r="AC8" s="672">
        <v>10</v>
      </c>
      <c r="AD8" s="672">
        <v>7</v>
      </c>
      <c r="AE8" s="672">
        <v>5</v>
      </c>
      <c r="AF8" s="672">
        <v>4</v>
      </c>
      <c r="AG8" s="672">
        <v>3</v>
      </c>
      <c r="AH8" s="672">
        <v>2</v>
      </c>
      <c r="AI8" s="672">
        <v>1</v>
      </c>
      <c r="AJ8" s="672">
        <v>0</v>
      </c>
      <c r="AK8" s="672">
        <v>0</v>
      </c>
    </row>
    <row r="9" spans="1:37" x14ac:dyDescent="0.25">
      <c r="A9" s="603" t="s">
        <v>165</v>
      </c>
      <c r="B9" s="634"/>
      <c r="C9" s="589" t="str">
        <f>IF($B9="","",VLOOKUP($B9,'1MD ELO (4)'!$A$7:$O$22,5))</f>
        <v/>
      </c>
      <c r="D9" s="589" t="str">
        <f>IF($B9="","",VLOOKUP($B9,'1MD ELO (4)'!$A$7:$O$22,15))</f>
        <v/>
      </c>
      <c r="E9" s="584" t="str">
        <f>UPPER(IF($B9="","",VLOOKUP($B9,'1MD ELO (4)'!$A$7:$O$22,2)))</f>
        <v/>
      </c>
      <c r="F9" s="590"/>
      <c r="G9" s="584" t="str">
        <f>IF($B9="","",VLOOKUP($B9,'1MD ELO (4)'!$A$7:$O$22,3))</f>
        <v/>
      </c>
      <c r="H9" s="590"/>
      <c r="I9" s="584" t="str">
        <f>IF($B9="","",VLOOKUP($B9,'1MD ELO (4)'!$A$7:$O$22,4))</f>
        <v/>
      </c>
      <c r="J9" s="564"/>
      <c r="K9" s="675"/>
      <c r="L9" s="663" t="str">
        <f>IF(K9="","",CONCATENATE(VLOOKUP($Y$3,$AB$1:$AK$1,K9)," pont"))</f>
        <v/>
      </c>
      <c r="M9" s="676"/>
      <c r="N9" s="595"/>
      <c r="O9" s="595"/>
      <c r="P9" s="595"/>
      <c r="Q9" s="595"/>
      <c r="R9" s="595"/>
      <c r="S9" s="595"/>
      <c r="Y9" s="661"/>
      <c r="Z9" s="661"/>
      <c r="AA9" s="661" t="s">
        <v>200</v>
      </c>
      <c r="AB9" s="672">
        <v>10</v>
      </c>
      <c r="AC9" s="672">
        <v>6</v>
      </c>
      <c r="AD9" s="672">
        <v>4</v>
      </c>
      <c r="AE9" s="672">
        <v>2</v>
      </c>
      <c r="AF9" s="672">
        <v>1</v>
      </c>
      <c r="AG9" s="672">
        <v>0</v>
      </c>
      <c r="AH9" s="672">
        <v>0</v>
      </c>
      <c r="AI9" s="672">
        <v>0</v>
      </c>
      <c r="AJ9" s="672">
        <v>0</v>
      </c>
      <c r="AK9" s="672">
        <v>0</v>
      </c>
    </row>
    <row r="10" spans="1:37" x14ac:dyDescent="0.25">
      <c r="A10" s="603"/>
      <c r="B10" s="635"/>
      <c r="C10" s="604"/>
      <c r="D10" s="604"/>
      <c r="E10" s="604"/>
      <c r="F10" s="604"/>
      <c r="G10" s="604"/>
      <c r="H10" s="604"/>
      <c r="I10" s="604"/>
      <c r="J10" s="564"/>
      <c r="K10" s="603"/>
      <c r="L10" s="603"/>
      <c r="M10" s="677"/>
      <c r="N10" s="595"/>
      <c r="O10" s="595"/>
      <c r="P10" s="595"/>
      <c r="Q10" s="595"/>
      <c r="R10" s="595"/>
      <c r="S10" s="595"/>
      <c r="Y10" s="661"/>
      <c r="Z10" s="661"/>
      <c r="AA10" s="661" t="s">
        <v>201</v>
      </c>
      <c r="AB10" s="672">
        <v>6</v>
      </c>
      <c r="AC10" s="672">
        <v>3</v>
      </c>
      <c r="AD10" s="672">
        <v>2</v>
      </c>
      <c r="AE10" s="672">
        <v>1</v>
      </c>
      <c r="AF10" s="672">
        <v>0</v>
      </c>
      <c r="AG10" s="672">
        <v>0</v>
      </c>
      <c r="AH10" s="672">
        <v>0</v>
      </c>
      <c r="AI10" s="672">
        <v>0</v>
      </c>
      <c r="AJ10" s="672">
        <v>0</v>
      </c>
      <c r="AK10" s="672">
        <v>0</v>
      </c>
    </row>
    <row r="11" spans="1:37" x14ac:dyDescent="0.25">
      <c r="A11" s="603" t="s">
        <v>166</v>
      </c>
      <c r="B11" s="634"/>
      <c r="C11" s="589" t="str">
        <f>IF($B11="","",VLOOKUP($B11,'1MD ELO (4)'!$A$7:$O$22,5))</f>
        <v/>
      </c>
      <c r="D11" s="589" t="str">
        <f>IF($B11="","",VLOOKUP($B11,'1MD ELO (4)'!$A$7:$O$22,15))</f>
        <v/>
      </c>
      <c r="E11" s="584" t="str">
        <f>UPPER(IF($B11="","",VLOOKUP($B11,'1MD ELO (4)'!$A$7:$O$22,2)))</f>
        <v/>
      </c>
      <c r="F11" s="590"/>
      <c r="G11" s="584" t="str">
        <f>IF($B11="","",VLOOKUP($B11,'1MD ELO (4)'!$A$7:$O$22,3))</f>
        <v/>
      </c>
      <c r="H11" s="590"/>
      <c r="I11" s="584" t="str">
        <f>IF($B11="","",VLOOKUP($B11,'1MD ELO (4)'!$A$7:$O$22,4))</f>
        <v/>
      </c>
      <c r="J11" s="564"/>
      <c r="K11" s="675"/>
      <c r="L11" s="663" t="str">
        <f>IF(K11="","",CONCATENATE(VLOOKUP($Y$3,$AB$1:$AK$1,K11)," pont"))</f>
        <v/>
      </c>
      <c r="M11" s="676"/>
      <c r="N11" s="595"/>
      <c r="O11" s="595"/>
      <c r="P11" s="595"/>
      <c r="Q11" s="595"/>
      <c r="R11" s="595"/>
      <c r="S11" s="595"/>
      <c r="Y11" s="661"/>
      <c r="Z11" s="661"/>
      <c r="AA11" s="661" t="s">
        <v>206</v>
      </c>
      <c r="AB11" s="672">
        <v>3</v>
      </c>
      <c r="AC11" s="672">
        <v>2</v>
      </c>
      <c r="AD11" s="672">
        <v>1</v>
      </c>
      <c r="AE11" s="672">
        <v>0</v>
      </c>
      <c r="AF11" s="672">
        <v>0</v>
      </c>
      <c r="AG11" s="672">
        <v>0</v>
      </c>
      <c r="AH11" s="672">
        <v>0</v>
      </c>
      <c r="AI11" s="672">
        <v>0</v>
      </c>
      <c r="AJ11" s="672">
        <v>0</v>
      </c>
      <c r="AK11" s="672">
        <v>0</v>
      </c>
    </row>
    <row r="12" spans="1:37" x14ac:dyDescent="0.25">
      <c r="A12" s="564"/>
      <c r="B12" s="564"/>
      <c r="C12" s="564"/>
      <c r="D12" s="564"/>
      <c r="E12" s="564"/>
      <c r="F12" s="564"/>
      <c r="G12" s="564"/>
      <c r="H12" s="564"/>
      <c r="I12" s="564"/>
      <c r="J12" s="564"/>
      <c r="K12" s="564"/>
      <c r="L12" s="564"/>
      <c r="M12" s="564"/>
      <c r="Y12" s="661"/>
      <c r="Z12" s="661"/>
      <c r="AA12" s="661" t="s">
        <v>202</v>
      </c>
      <c r="AB12" s="673">
        <v>0</v>
      </c>
      <c r="AC12" s="673">
        <v>0</v>
      </c>
      <c r="AD12" s="673">
        <v>0</v>
      </c>
      <c r="AE12" s="673">
        <v>0</v>
      </c>
      <c r="AF12" s="673">
        <v>0</v>
      </c>
      <c r="AG12" s="673">
        <v>0</v>
      </c>
      <c r="AH12" s="673">
        <v>0</v>
      </c>
      <c r="AI12" s="673">
        <v>0</v>
      </c>
      <c r="AJ12" s="673">
        <v>0</v>
      </c>
      <c r="AK12" s="673">
        <v>0</v>
      </c>
    </row>
    <row r="13" spans="1:37" x14ac:dyDescent="0.25">
      <c r="A13" s="564"/>
      <c r="B13" s="564"/>
      <c r="C13" s="564"/>
      <c r="D13" s="564"/>
      <c r="E13" s="564"/>
      <c r="F13" s="564"/>
      <c r="G13" s="564"/>
      <c r="H13" s="564"/>
      <c r="I13" s="564"/>
      <c r="J13" s="564"/>
      <c r="K13" s="564"/>
      <c r="L13" s="564"/>
      <c r="M13" s="564"/>
      <c r="Y13" s="661"/>
      <c r="Z13" s="661"/>
      <c r="AA13" s="661" t="s">
        <v>203</v>
      </c>
      <c r="AB13" s="673">
        <v>0</v>
      </c>
      <c r="AC13" s="673">
        <v>0</v>
      </c>
      <c r="AD13" s="673">
        <v>0</v>
      </c>
      <c r="AE13" s="673">
        <v>0</v>
      </c>
      <c r="AF13" s="673">
        <v>0</v>
      </c>
      <c r="AG13" s="673">
        <v>0</v>
      </c>
      <c r="AH13" s="673">
        <v>0</v>
      </c>
      <c r="AI13" s="673">
        <v>0</v>
      </c>
      <c r="AJ13" s="673">
        <v>0</v>
      </c>
      <c r="AK13" s="673">
        <v>0</v>
      </c>
    </row>
    <row r="14" spans="1:37" x14ac:dyDescent="0.25">
      <c r="A14" s="564"/>
      <c r="B14" s="564"/>
      <c r="C14" s="564"/>
      <c r="D14" s="564"/>
      <c r="E14" s="564"/>
      <c r="F14" s="564"/>
      <c r="G14" s="564"/>
      <c r="H14" s="564"/>
      <c r="I14" s="564"/>
      <c r="J14" s="564"/>
      <c r="K14" s="564"/>
      <c r="L14" s="564"/>
      <c r="M14" s="564"/>
      <c r="Y14" s="661"/>
      <c r="Z14" s="661"/>
      <c r="AA14" s="661"/>
      <c r="AB14" s="661"/>
      <c r="AC14" s="661"/>
      <c r="AD14" s="661"/>
      <c r="AE14" s="661"/>
      <c r="AF14" s="661"/>
      <c r="AG14" s="661"/>
      <c r="AH14" s="661"/>
      <c r="AI14" s="661"/>
      <c r="AJ14" s="661"/>
      <c r="AK14" s="661"/>
    </row>
    <row r="15" spans="1:37" x14ac:dyDescent="0.25">
      <c r="A15" s="564"/>
      <c r="B15" s="564"/>
      <c r="C15" s="564"/>
      <c r="D15" s="564"/>
      <c r="E15" s="564"/>
      <c r="F15" s="564"/>
      <c r="G15" s="564"/>
      <c r="H15" s="564"/>
      <c r="I15" s="564"/>
      <c r="J15" s="564"/>
      <c r="K15" s="564"/>
      <c r="L15" s="564"/>
      <c r="M15" s="564"/>
      <c r="Y15" s="661"/>
      <c r="Z15" s="661"/>
      <c r="AA15" s="661"/>
      <c r="AB15" s="661"/>
      <c r="AC15" s="661"/>
      <c r="AD15" s="661"/>
      <c r="AE15" s="661"/>
      <c r="AF15" s="661"/>
      <c r="AG15" s="661"/>
      <c r="AH15" s="661"/>
      <c r="AI15" s="661"/>
      <c r="AJ15" s="661"/>
      <c r="AK15" s="661"/>
    </row>
    <row r="16" spans="1:37" x14ac:dyDescent="0.25">
      <c r="A16" s="564"/>
      <c r="B16" s="564"/>
      <c r="C16" s="564"/>
      <c r="D16" s="564"/>
      <c r="E16" s="564"/>
      <c r="F16" s="564"/>
      <c r="G16" s="564"/>
      <c r="H16" s="564"/>
      <c r="I16" s="564"/>
      <c r="J16" s="564"/>
      <c r="K16" s="564"/>
      <c r="L16" s="564"/>
      <c r="M16" s="564"/>
      <c r="Y16" s="661"/>
      <c r="Z16" s="661"/>
      <c r="AA16" s="661" t="s">
        <v>164</v>
      </c>
      <c r="AB16" s="661">
        <v>300</v>
      </c>
      <c r="AC16" s="661">
        <v>250</v>
      </c>
      <c r="AD16" s="661">
        <v>220</v>
      </c>
      <c r="AE16" s="661">
        <v>180</v>
      </c>
      <c r="AF16" s="661">
        <v>160</v>
      </c>
      <c r="AG16" s="661">
        <v>150</v>
      </c>
      <c r="AH16" s="661">
        <v>140</v>
      </c>
      <c r="AI16" s="661">
        <v>130</v>
      </c>
      <c r="AJ16" s="661">
        <v>120</v>
      </c>
      <c r="AK16" s="661">
        <v>110</v>
      </c>
    </row>
    <row r="17" spans="1:37" x14ac:dyDescent="0.25">
      <c r="A17" s="564"/>
      <c r="B17" s="564"/>
      <c r="C17" s="564"/>
      <c r="D17" s="564"/>
      <c r="E17" s="564"/>
      <c r="F17" s="564"/>
      <c r="G17" s="564"/>
      <c r="H17" s="564"/>
      <c r="I17" s="564"/>
      <c r="J17" s="564"/>
      <c r="K17" s="564"/>
      <c r="L17" s="564"/>
      <c r="M17" s="564"/>
      <c r="Y17" s="661"/>
      <c r="Z17" s="661"/>
      <c r="AA17" s="661" t="s">
        <v>194</v>
      </c>
      <c r="AB17" s="661">
        <v>250</v>
      </c>
      <c r="AC17" s="661">
        <v>200</v>
      </c>
      <c r="AD17" s="661">
        <v>160</v>
      </c>
      <c r="AE17" s="661">
        <v>140</v>
      </c>
      <c r="AF17" s="661">
        <v>120</v>
      </c>
      <c r="AG17" s="661">
        <v>110</v>
      </c>
      <c r="AH17" s="661">
        <v>100</v>
      </c>
      <c r="AI17" s="661">
        <v>90</v>
      </c>
      <c r="AJ17" s="661">
        <v>80</v>
      </c>
      <c r="AK17" s="661">
        <v>70</v>
      </c>
    </row>
    <row r="18" spans="1:37" ht="18.75" customHeight="1" x14ac:dyDescent="0.25">
      <c r="A18" s="564"/>
      <c r="B18" s="811"/>
      <c r="C18" s="811"/>
      <c r="D18" s="809" t="str">
        <f>E7</f>
        <v/>
      </c>
      <c r="E18" s="809"/>
      <c r="F18" s="809" t="str">
        <f>E9</f>
        <v/>
      </c>
      <c r="G18" s="809"/>
      <c r="H18" s="809" t="str">
        <f>E11</f>
        <v/>
      </c>
      <c r="I18" s="809"/>
      <c r="J18" s="564"/>
      <c r="K18" s="564"/>
      <c r="L18" s="564"/>
      <c r="M18" s="564"/>
      <c r="Y18" s="661"/>
      <c r="Z18" s="661"/>
      <c r="AA18" s="661" t="s">
        <v>195</v>
      </c>
      <c r="AB18" s="661">
        <v>200</v>
      </c>
      <c r="AC18" s="661">
        <v>150</v>
      </c>
      <c r="AD18" s="661">
        <v>130</v>
      </c>
      <c r="AE18" s="661">
        <v>110</v>
      </c>
      <c r="AF18" s="661">
        <v>95</v>
      </c>
      <c r="AG18" s="661">
        <v>80</v>
      </c>
      <c r="AH18" s="661">
        <v>70</v>
      </c>
      <c r="AI18" s="661">
        <v>60</v>
      </c>
      <c r="AJ18" s="661">
        <v>55</v>
      </c>
      <c r="AK18" s="661">
        <v>50</v>
      </c>
    </row>
    <row r="19" spans="1:37" ht="18.75" customHeight="1" x14ac:dyDescent="0.25">
      <c r="A19" s="639" t="s">
        <v>164</v>
      </c>
      <c r="B19" s="807" t="str">
        <f>E7</f>
        <v/>
      </c>
      <c r="C19" s="807"/>
      <c r="D19" s="810"/>
      <c r="E19" s="810"/>
      <c r="F19" s="808"/>
      <c r="G19" s="808"/>
      <c r="H19" s="808"/>
      <c r="I19" s="808"/>
      <c r="J19" s="564"/>
      <c r="K19" s="564"/>
      <c r="L19" s="564"/>
      <c r="M19" s="564"/>
      <c r="Y19" s="661"/>
      <c r="Z19" s="661"/>
      <c r="AA19" s="661" t="s">
        <v>196</v>
      </c>
      <c r="AB19" s="661">
        <v>150</v>
      </c>
      <c r="AC19" s="661">
        <v>120</v>
      </c>
      <c r="AD19" s="661">
        <v>100</v>
      </c>
      <c r="AE19" s="661">
        <v>80</v>
      </c>
      <c r="AF19" s="661">
        <v>70</v>
      </c>
      <c r="AG19" s="661">
        <v>60</v>
      </c>
      <c r="AH19" s="661">
        <v>55</v>
      </c>
      <c r="AI19" s="661">
        <v>50</v>
      </c>
      <c r="AJ19" s="661">
        <v>45</v>
      </c>
      <c r="AK19" s="661">
        <v>40</v>
      </c>
    </row>
    <row r="20" spans="1:37" ht="18.75" customHeight="1" x14ac:dyDescent="0.25">
      <c r="A20" s="639" t="s">
        <v>165</v>
      </c>
      <c r="B20" s="807" t="str">
        <f>E9</f>
        <v/>
      </c>
      <c r="C20" s="807"/>
      <c r="D20" s="808"/>
      <c r="E20" s="808"/>
      <c r="F20" s="810"/>
      <c r="G20" s="810"/>
      <c r="H20" s="808"/>
      <c r="I20" s="808"/>
      <c r="J20" s="564"/>
      <c r="K20" s="564"/>
      <c r="L20" s="564"/>
      <c r="M20" s="564"/>
      <c r="Y20" s="661"/>
      <c r="Z20" s="661"/>
      <c r="AA20" s="661" t="s">
        <v>197</v>
      </c>
      <c r="AB20" s="661">
        <v>120</v>
      </c>
      <c r="AC20" s="661">
        <v>90</v>
      </c>
      <c r="AD20" s="661">
        <v>65</v>
      </c>
      <c r="AE20" s="661">
        <v>55</v>
      </c>
      <c r="AF20" s="661">
        <v>50</v>
      </c>
      <c r="AG20" s="661">
        <v>45</v>
      </c>
      <c r="AH20" s="661">
        <v>40</v>
      </c>
      <c r="AI20" s="661">
        <v>35</v>
      </c>
      <c r="AJ20" s="661">
        <v>25</v>
      </c>
      <c r="AK20" s="661">
        <v>20</v>
      </c>
    </row>
    <row r="21" spans="1:37" ht="18.75" customHeight="1" x14ac:dyDescent="0.25">
      <c r="A21" s="639" t="s">
        <v>166</v>
      </c>
      <c r="B21" s="807" t="str">
        <f>E11</f>
        <v/>
      </c>
      <c r="C21" s="807"/>
      <c r="D21" s="808"/>
      <c r="E21" s="808"/>
      <c r="F21" s="808"/>
      <c r="G21" s="808"/>
      <c r="H21" s="810"/>
      <c r="I21" s="810"/>
      <c r="J21" s="564"/>
      <c r="K21" s="564"/>
      <c r="L21" s="564"/>
      <c r="M21" s="564"/>
      <c r="Y21" s="661"/>
      <c r="Z21" s="661"/>
      <c r="AA21" s="661" t="s">
        <v>198</v>
      </c>
      <c r="AB21" s="661">
        <v>90</v>
      </c>
      <c r="AC21" s="661">
        <v>60</v>
      </c>
      <c r="AD21" s="661">
        <v>45</v>
      </c>
      <c r="AE21" s="661">
        <v>34</v>
      </c>
      <c r="AF21" s="661">
        <v>27</v>
      </c>
      <c r="AG21" s="661">
        <v>22</v>
      </c>
      <c r="AH21" s="661">
        <v>18</v>
      </c>
      <c r="AI21" s="661">
        <v>15</v>
      </c>
      <c r="AJ21" s="661">
        <v>12</v>
      </c>
      <c r="AK21" s="661">
        <v>9</v>
      </c>
    </row>
    <row r="22" spans="1:37" x14ac:dyDescent="0.25">
      <c r="A22" s="564"/>
      <c r="B22" s="564"/>
      <c r="C22" s="564"/>
      <c r="D22" s="564"/>
      <c r="E22" s="564"/>
      <c r="F22" s="564"/>
      <c r="G22" s="564"/>
      <c r="H22" s="564"/>
      <c r="I22" s="564"/>
      <c r="J22" s="564"/>
      <c r="K22" s="564"/>
      <c r="L22" s="564"/>
      <c r="M22" s="564"/>
      <c r="Y22" s="661"/>
      <c r="Z22" s="661"/>
      <c r="AA22" s="661" t="s">
        <v>199</v>
      </c>
      <c r="AB22" s="661">
        <v>60</v>
      </c>
      <c r="AC22" s="661">
        <v>40</v>
      </c>
      <c r="AD22" s="661">
        <v>30</v>
      </c>
      <c r="AE22" s="661">
        <v>20</v>
      </c>
      <c r="AF22" s="661">
        <v>18</v>
      </c>
      <c r="AG22" s="661">
        <v>15</v>
      </c>
      <c r="AH22" s="661">
        <v>12</v>
      </c>
      <c r="AI22" s="661">
        <v>10</v>
      </c>
      <c r="AJ22" s="661">
        <v>8</v>
      </c>
      <c r="AK22" s="661">
        <v>6</v>
      </c>
    </row>
    <row r="23" spans="1:37" x14ac:dyDescent="0.25">
      <c r="A23" s="564"/>
      <c r="B23" s="564"/>
      <c r="C23" s="564"/>
      <c r="D23" s="564"/>
      <c r="E23" s="564"/>
      <c r="F23" s="564"/>
      <c r="G23" s="564"/>
      <c r="H23" s="564"/>
      <c r="I23" s="564"/>
      <c r="J23" s="564"/>
      <c r="K23" s="564"/>
      <c r="L23" s="564"/>
      <c r="M23" s="564"/>
      <c r="Y23" s="661"/>
      <c r="Z23" s="661"/>
      <c r="AA23" s="661" t="s">
        <v>200</v>
      </c>
      <c r="AB23" s="661">
        <v>40</v>
      </c>
      <c r="AC23" s="661">
        <v>25</v>
      </c>
      <c r="AD23" s="661">
        <v>18</v>
      </c>
      <c r="AE23" s="661">
        <v>13</v>
      </c>
      <c r="AF23" s="661">
        <v>8</v>
      </c>
      <c r="AG23" s="661">
        <v>7</v>
      </c>
      <c r="AH23" s="661">
        <v>6</v>
      </c>
      <c r="AI23" s="661">
        <v>5</v>
      </c>
      <c r="AJ23" s="661">
        <v>4</v>
      </c>
      <c r="AK23" s="661">
        <v>3</v>
      </c>
    </row>
    <row r="24" spans="1:37" x14ac:dyDescent="0.25">
      <c r="A24" s="564"/>
      <c r="B24" s="564"/>
      <c r="C24" s="564"/>
      <c r="D24" s="564"/>
      <c r="E24" s="564"/>
      <c r="F24" s="564"/>
      <c r="G24" s="564"/>
      <c r="H24" s="564"/>
      <c r="I24" s="564"/>
      <c r="J24" s="564"/>
      <c r="K24" s="564"/>
      <c r="L24" s="564"/>
      <c r="M24" s="564"/>
      <c r="Y24" s="661"/>
      <c r="Z24" s="661"/>
      <c r="AA24" s="661" t="s">
        <v>201</v>
      </c>
      <c r="AB24" s="661">
        <v>25</v>
      </c>
      <c r="AC24" s="661">
        <v>15</v>
      </c>
      <c r="AD24" s="661">
        <v>13</v>
      </c>
      <c r="AE24" s="661">
        <v>7</v>
      </c>
      <c r="AF24" s="661">
        <v>6</v>
      </c>
      <c r="AG24" s="661">
        <v>5</v>
      </c>
      <c r="AH24" s="661">
        <v>4</v>
      </c>
      <c r="AI24" s="661">
        <v>3</v>
      </c>
      <c r="AJ24" s="661">
        <v>2</v>
      </c>
      <c r="AK24" s="661">
        <v>1</v>
      </c>
    </row>
    <row r="25" spans="1:37" x14ac:dyDescent="0.25">
      <c r="A25" s="564"/>
      <c r="B25" s="564"/>
      <c r="C25" s="564"/>
      <c r="D25" s="564"/>
      <c r="E25" s="564"/>
      <c r="F25" s="564"/>
      <c r="G25" s="564"/>
      <c r="H25" s="564"/>
      <c r="I25" s="564"/>
      <c r="J25" s="564"/>
      <c r="K25" s="564"/>
      <c r="L25" s="564"/>
      <c r="M25" s="564"/>
      <c r="Y25" s="661"/>
      <c r="Z25" s="661"/>
      <c r="AA25" s="661" t="s">
        <v>206</v>
      </c>
      <c r="AB25" s="661">
        <v>15</v>
      </c>
      <c r="AC25" s="661">
        <v>10</v>
      </c>
      <c r="AD25" s="661">
        <v>8</v>
      </c>
      <c r="AE25" s="661">
        <v>4</v>
      </c>
      <c r="AF25" s="661">
        <v>3</v>
      </c>
      <c r="AG25" s="661">
        <v>2</v>
      </c>
      <c r="AH25" s="661">
        <v>1</v>
      </c>
      <c r="AI25" s="661">
        <v>0</v>
      </c>
      <c r="AJ25" s="661">
        <v>0</v>
      </c>
      <c r="AK25" s="661">
        <v>0</v>
      </c>
    </row>
    <row r="26" spans="1:37" x14ac:dyDescent="0.25">
      <c r="A26" s="564"/>
      <c r="B26" s="564"/>
      <c r="C26" s="564"/>
      <c r="D26" s="564"/>
      <c r="E26" s="564"/>
      <c r="F26" s="564"/>
      <c r="G26" s="564"/>
      <c r="H26" s="564"/>
      <c r="I26" s="564"/>
      <c r="J26" s="564"/>
      <c r="K26" s="564"/>
      <c r="L26" s="564"/>
      <c r="M26" s="564"/>
      <c r="Y26" s="661"/>
      <c r="Z26" s="661"/>
      <c r="AA26" s="661" t="s">
        <v>202</v>
      </c>
      <c r="AB26" s="661">
        <v>10</v>
      </c>
      <c r="AC26" s="661">
        <v>6</v>
      </c>
      <c r="AD26" s="661">
        <v>4</v>
      </c>
      <c r="AE26" s="661">
        <v>2</v>
      </c>
      <c r="AF26" s="661">
        <v>1</v>
      </c>
      <c r="AG26" s="661">
        <v>0</v>
      </c>
      <c r="AH26" s="661">
        <v>0</v>
      </c>
      <c r="AI26" s="661">
        <v>0</v>
      </c>
      <c r="AJ26" s="661">
        <v>0</v>
      </c>
      <c r="AK26" s="661">
        <v>0</v>
      </c>
    </row>
    <row r="27" spans="1:37" x14ac:dyDescent="0.25">
      <c r="A27" s="564"/>
      <c r="B27" s="564"/>
      <c r="C27" s="564"/>
      <c r="D27" s="564"/>
      <c r="E27" s="564"/>
      <c r="F27" s="564"/>
      <c r="G27" s="564"/>
      <c r="H27" s="564"/>
      <c r="I27" s="564"/>
      <c r="J27" s="564"/>
      <c r="K27" s="564"/>
      <c r="L27" s="564"/>
      <c r="M27" s="564"/>
      <c r="Y27" s="661"/>
      <c r="Z27" s="661"/>
      <c r="AA27" s="661" t="s">
        <v>203</v>
      </c>
      <c r="AB27" s="661">
        <v>3</v>
      </c>
      <c r="AC27" s="661">
        <v>2</v>
      </c>
      <c r="AD27" s="661">
        <v>1</v>
      </c>
      <c r="AE27" s="661">
        <v>0</v>
      </c>
      <c r="AF27" s="661">
        <v>0</v>
      </c>
      <c r="AG27" s="661">
        <v>0</v>
      </c>
      <c r="AH27" s="661">
        <v>0</v>
      </c>
      <c r="AI27" s="661">
        <v>0</v>
      </c>
      <c r="AJ27" s="661">
        <v>0</v>
      </c>
      <c r="AK27" s="661">
        <v>0</v>
      </c>
    </row>
    <row r="28" spans="1:37" x14ac:dyDescent="0.25">
      <c r="A28" s="564"/>
      <c r="B28" s="564"/>
      <c r="C28" s="564"/>
      <c r="D28" s="564"/>
      <c r="E28" s="564"/>
      <c r="F28" s="564"/>
      <c r="G28" s="564"/>
      <c r="H28" s="564"/>
      <c r="I28" s="564"/>
      <c r="J28" s="564"/>
      <c r="K28" s="564"/>
      <c r="L28" s="564"/>
      <c r="M28" s="564"/>
    </row>
    <row r="29" spans="1:37" x14ac:dyDescent="0.25">
      <c r="A29" s="564"/>
      <c r="B29" s="564"/>
      <c r="C29" s="564"/>
      <c r="D29" s="564"/>
      <c r="E29" s="564"/>
      <c r="F29" s="564"/>
      <c r="G29" s="564"/>
      <c r="H29" s="564"/>
      <c r="I29" s="564"/>
      <c r="J29" s="564"/>
      <c r="K29" s="564"/>
      <c r="L29" s="564"/>
      <c r="M29" s="564"/>
    </row>
    <row r="30" spans="1:37" x14ac:dyDescent="0.25">
      <c r="A30" s="564"/>
      <c r="B30" s="564"/>
      <c r="C30" s="564"/>
      <c r="D30" s="564"/>
      <c r="E30" s="564"/>
      <c r="F30" s="564"/>
      <c r="G30" s="564"/>
      <c r="H30" s="564"/>
      <c r="I30" s="564"/>
      <c r="J30" s="564"/>
      <c r="K30" s="564"/>
      <c r="L30" s="564"/>
      <c r="M30" s="564"/>
    </row>
    <row r="31" spans="1:37" x14ac:dyDescent="0.25">
      <c r="A31" s="564"/>
      <c r="B31" s="564"/>
      <c r="C31" s="564"/>
      <c r="D31" s="564"/>
      <c r="E31" s="564"/>
      <c r="F31" s="564"/>
      <c r="G31" s="564"/>
      <c r="H31" s="564"/>
      <c r="I31" s="564"/>
      <c r="J31" s="564"/>
      <c r="K31" s="564"/>
      <c r="L31" s="564"/>
      <c r="M31" s="564"/>
    </row>
    <row r="32" spans="1:37" x14ac:dyDescent="0.25">
      <c r="A32" s="564"/>
      <c r="B32" s="564"/>
      <c r="C32" s="564"/>
      <c r="D32" s="564"/>
      <c r="E32" s="564"/>
      <c r="F32" s="564"/>
      <c r="G32" s="564"/>
      <c r="H32" s="564"/>
      <c r="I32" s="564"/>
      <c r="J32" s="564"/>
      <c r="K32" s="564"/>
      <c r="L32" s="542"/>
      <c r="M32" s="542"/>
      <c r="O32" s="595"/>
      <c r="P32" s="595"/>
      <c r="Q32" s="595"/>
      <c r="R32" s="595"/>
      <c r="S32" s="595"/>
    </row>
    <row r="33" spans="1:19" x14ac:dyDescent="0.25">
      <c r="A33" s="214" t="s">
        <v>105</v>
      </c>
      <c r="B33" s="215"/>
      <c r="C33" s="456"/>
      <c r="D33" s="611" t="s">
        <v>6</v>
      </c>
      <c r="E33" s="612" t="s">
        <v>107</v>
      </c>
      <c r="F33" s="630"/>
      <c r="G33" s="611" t="s">
        <v>6</v>
      </c>
      <c r="H33" s="612" t="s">
        <v>125</v>
      </c>
      <c r="I33" s="369"/>
      <c r="J33" s="612" t="s">
        <v>126</v>
      </c>
      <c r="K33" s="368" t="s">
        <v>127</v>
      </c>
      <c r="L33" s="37"/>
      <c r="M33" s="773"/>
      <c r="N33" s="772"/>
      <c r="O33" s="595"/>
      <c r="P33" s="605"/>
      <c r="Q33" s="605"/>
      <c r="R33" s="606"/>
      <c r="S33" s="595"/>
    </row>
    <row r="34" spans="1:19" x14ac:dyDescent="0.25">
      <c r="A34" s="575" t="s">
        <v>106</v>
      </c>
      <c r="B34" s="576"/>
      <c r="C34" s="578"/>
      <c r="D34" s="613"/>
      <c r="E34" s="805"/>
      <c r="F34" s="805"/>
      <c r="G34" s="624" t="s">
        <v>7</v>
      </c>
      <c r="H34" s="576"/>
      <c r="I34" s="614"/>
      <c r="J34" s="625"/>
      <c r="K34" s="570" t="s">
        <v>111</v>
      </c>
      <c r="L34" s="631"/>
      <c r="M34" s="619"/>
      <c r="O34" s="595"/>
      <c r="P34" s="607"/>
      <c r="Q34" s="607"/>
      <c r="R34" s="608"/>
      <c r="S34" s="595"/>
    </row>
    <row r="35" spans="1:19" x14ac:dyDescent="0.25">
      <c r="A35" s="579" t="s">
        <v>124</v>
      </c>
      <c r="B35" s="340"/>
      <c r="C35" s="581"/>
      <c r="D35" s="616"/>
      <c r="E35" s="806"/>
      <c r="F35" s="806"/>
      <c r="G35" s="626" t="s">
        <v>8</v>
      </c>
      <c r="H35" s="617"/>
      <c r="I35" s="618"/>
      <c r="J35" s="91"/>
      <c r="K35" s="628"/>
      <c r="L35" s="542"/>
      <c r="M35" s="623"/>
      <c r="O35" s="595"/>
      <c r="P35" s="608"/>
      <c r="Q35" s="609"/>
      <c r="R35" s="608"/>
      <c r="S35" s="595"/>
    </row>
    <row r="36" spans="1:19" x14ac:dyDescent="0.25">
      <c r="A36" s="384"/>
      <c r="B36" s="385"/>
      <c r="C36" s="386"/>
      <c r="D36" s="616"/>
      <c r="E36" s="620"/>
      <c r="F36" s="621"/>
      <c r="G36" s="626" t="s">
        <v>9</v>
      </c>
      <c r="H36" s="617"/>
      <c r="I36" s="618"/>
      <c r="J36" s="91"/>
      <c r="K36" s="570" t="s">
        <v>112</v>
      </c>
      <c r="L36" s="631"/>
      <c r="M36" s="615"/>
      <c r="O36" s="595"/>
      <c r="P36" s="607"/>
      <c r="Q36" s="607"/>
      <c r="R36" s="608"/>
      <c r="S36" s="595"/>
    </row>
    <row r="37" spans="1:19" x14ac:dyDescent="0.25">
      <c r="A37" s="243"/>
      <c r="B37" s="448"/>
      <c r="C37" s="244"/>
      <c r="D37" s="616"/>
      <c r="E37" s="620"/>
      <c r="F37" s="621"/>
      <c r="G37" s="626" t="s">
        <v>10</v>
      </c>
      <c r="H37" s="617"/>
      <c r="I37" s="618"/>
      <c r="J37" s="91"/>
      <c r="K37" s="629"/>
      <c r="L37" s="621"/>
      <c r="M37" s="619"/>
      <c r="O37" s="595"/>
      <c r="P37" s="608"/>
      <c r="Q37" s="609"/>
      <c r="R37" s="608"/>
      <c r="S37" s="595"/>
    </row>
    <row r="38" spans="1:19" x14ac:dyDescent="0.25">
      <c r="A38" s="371"/>
      <c r="B38" s="387"/>
      <c r="C38" s="455"/>
      <c r="D38" s="616"/>
      <c r="E38" s="620"/>
      <c r="F38" s="621"/>
      <c r="G38" s="626" t="s">
        <v>11</v>
      </c>
      <c r="H38" s="617"/>
      <c r="I38" s="618"/>
      <c r="J38" s="91"/>
      <c r="K38" s="579"/>
      <c r="L38" s="542"/>
      <c r="M38" s="623"/>
      <c r="O38" s="595"/>
      <c r="P38" s="608"/>
      <c r="Q38" s="609"/>
      <c r="R38" s="608"/>
      <c r="S38" s="595"/>
    </row>
    <row r="39" spans="1:19" x14ac:dyDescent="0.25">
      <c r="A39" s="372"/>
      <c r="B39" s="393"/>
      <c r="C39" s="244"/>
      <c r="D39" s="616"/>
      <c r="E39" s="620"/>
      <c r="F39" s="621"/>
      <c r="G39" s="626" t="s">
        <v>12</v>
      </c>
      <c r="H39" s="617"/>
      <c r="I39" s="618"/>
      <c r="J39" s="91"/>
      <c r="K39" s="570" t="s">
        <v>92</v>
      </c>
      <c r="L39" s="631"/>
      <c r="M39" s="615"/>
      <c r="O39" s="595"/>
      <c r="P39" s="607"/>
      <c r="Q39" s="607"/>
      <c r="R39" s="608"/>
      <c r="S39" s="595"/>
    </row>
    <row r="40" spans="1:19" x14ac:dyDescent="0.25">
      <c r="A40" s="372"/>
      <c r="B40" s="393"/>
      <c r="C40" s="382"/>
      <c r="D40" s="616"/>
      <c r="E40" s="620"/>
      <c r="F40" s="621"/>
      <c r="G40" s="626" t="s">
        <v>13</v>
      </c>
      <c r="H40" s="617"/>
      <c r="I40" s="618"/>
      <c r="J40" s="91"/>
      <c r="K40" s="629"/>
      <c r="L40" s="621"/>
      <c r="M40" s="619"/>
      <c r="O40" s="595"/>
      <c r="P40" s="608"/>
      <c r="Q40" s="609"/>
      <c r="R40" s="608"/>
      <c r="S40" s="595"/>
    </row>
    <row r="41" spans="1:19" x14ac:dyDescent="0.25">
      <c r="A41" s="373"/>
      <c r="B41" s="370"/>
      <c r="C41" s="383"/>
      <c r="D41" s="622"/>
      <c r="E41" s="246"/>
      <c r="F41" s="542"/>
      <c r="G41" s="627" t="s">
        <v>14</v>
      </c>
      <c r="H41" s="340"/>
      <c r="I41" s="572"/>
      <c r="J41" s="248"/>
      <c r="K41" s="579" t="str">
        <f>L4</f>
        <v>Lakatosné Klopcsik Diana</v>
      </c>
      <c r="L41" s="542"/>
      <c r="M41" s="623"/>
      <c r="O41" s="595"/>
      <c r="P41" s="608"/>
      <c r="Q41" s="609"/>
      <c r="R41" s="610"/>
      <c r="S41" s="595"/>
    </row>
    <row r="42" spans="1:19" x14ac:dyDescent="0.25">
      <c r="O42" s="595"/>
      <c r="P42" s="595"/>
      <c r="Q42" s="595"/>
      <c r="R42" s="595"/>
      <c r="S42" s="595"/>
    </row>
    <row r="43" spans="1:19" x14ac:dyDescent="0.25">
      <c r="O43" s="595"/>
      <c r="P43" s="595"/>
      <c r="Q43" s="595"/>
      <c r="R43" s="595"/>
      <c r="S43" s="595"/>
    </row>
  </sheetData>
  <mergeCells count="20">
    <mergeCell ref="B21:C21"/>
    <mergeCell ref="D21:E21"/>
    <mergeCell ref="F21:G21"/>
    <mergeCell ref="H21:I21"/>
    <mergeCell ref="E34:F34"/>
    <mergeCell ref="E35:F35"/>
    <mergeCell ref="B19:C19"/>
    <mergeCell ref="D19:E19"/>
    <mergeCell ref="F19:G19"/>
    <mergeCell ref="H19:I19"/>
    <mergeCell ref="B20:C20"/>
    <mergeCell ref="D20:E20"/>
    <mergeCell ref="F20:G20"/>
    <mergeCell ref="H20:I20"/>
    <mergeCell ref="A1:F1"/>
    <mergeCell ref="A4:C4"/>
    <mergeCell ref="B18:C18"/>
    <mergeCell ref="D18:E18"/>
    <mergeCell ref="F18:G18"/>
    <mergeCell ref="H18:I18"/>
  </mergeCells>
  <conditionalFormatting sqref="E7 E9 E11">
    <cfRule type="cellIs" dxfId="300" priority="2" stopIfTrue="1" operator="equal">
      <formula>"Bye"</formula>
    </cfRule>
  </conditionalFormatting>
  <conditionalFormatting sqref="R41">
    <cfRule type="expression" dxfId="299" priority="1" stopIfTrue="1">
      <formula>$O$1="CU"</formula>
    </cfRule>
  </conditionalFormatting>
  <printOptions horizontalCentered="1" verticalCentered="1"/>
  <pageMargins left="0" right="0" top="0.98425196850393704" bottom="0.98425196850393704" header="0.51181102362204722" footer="0.51181102362204722"/>
  <pageSetup paperSize="9" scale="90" orientation="portrait" horizontalDpi="1200" verticalDpi="1200"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761D1-6F97-4DDF-BF5E-936089BE8A37}">
  <sheetPr codeName="Munka35">
    <tabColor indexed="11"/>
  </sheetPr>
  <dimension ref="A1:AK43"/>
  <sheetViews>
    <sheetView workbookViewId="0">
      <selection activeCell="B7" sqref="B7"/>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2" width="8.5546875" customWidth="1"/>
    <col min="13" max="13" width="7.88671875" customWidth="1"/>
    <col min="15" max="16" width="4.44140625" customWidth="1"/>
    <col min="17" max="17" width="12.109375" customWidth="1"/>
    <col min="18" max="18" width="7.88671875" customWidth="1"/>
    <col min="19" max="19" width="7.44140625" customWidth="1"/>
    <col min="25" max="37" width="0" hidden="1" customWidth="1"/>
  </cols>
  <sheetData>
    <row r="1" spans="1:37" ht="24.6" x14ac:dyDescent="0.25">
      <c r="A1" s="814" t="str">
        <f>Altalanos!$A$6</f>
        <v xml:space="preserve">Diákolimpia Tolna megye - Paks </v>
      </c>
      <c r="B1" s="814"/>
      <c r="C1" s="814"/>
      <c r="D1" s="814"/>
      <c r="E1" s="814"/>
      <c r="F1" s="814"/>
      <c r="G1" s="513"/>
      <c r="H1" s="516" t="s">
        <v>123</v>
      </c>
      <c r="I1" s="514"/>
      <c r="J1" s="515"/>
      <c r="L1" s="517"/>
      <c r="M1" s="591"/>
      <c r="N1" s="593"/>
      <c r="O1" s="593" t="s">
        <v>71</v>
      </c>
      <c r="P1" s="593"/>
      <c r="Q1" s="594"/>
      <c r="R1" s="593"/>
      <c r="S1" s="595"/>
      <c r="AB1" s="674" t="e">
        <f>IF(Y5=1,CONCATENATE(VLOOKUP(Y3,AA16:AH27,2)),CONCATENATE(VLOOKUP(Y3,AA2:AK13,2)))</f>
        <v>#N/A</v>
      </c>
      <c r="AC1" s="674" t="e">
        <f>IF(Y5=1,CONCATENATE(VLOOKUP(Y3,AA16:AK27,3)),CONCATENATE(VLOOKUP(Y3,AA2:AK13,3)))</f>
        <v>#N/A</v>
      </c>
      <c r="AD1" s="674" t="e">
        <f>IF(Y5=1,CONCATENATE(VLOOKUP(Y3,AA16:AK27,4)),CONCATENATE(VLOOKUP(Y3,AA2:AK13,4)))</f>
        <v>#N/A</v>
      </c>
      <c r="AE1" s="674" t="e">
        <f>IF(Y5=1,CONCATENATE(VLOOKUP(Y3,AA16:AK27,5)),CONCATENATE(VLOOKUP(Y3,AA2:AK13,5)))</f>
        <v>#N/A</v>
      </c>
      <c r="AF1" s="674" t="e">
        <f>IF(Y5=1,CONCATENATE(VLOOKUP(Y3,AA16:AK27,6)),CONCATENATE(VLOOKUP(Y3,AA2:AK13,6)))</f>
        <v>#N/A</v>
      </c>
      <c r="AG1" s="674" t="e">
        <f>IF(Y5=1,CONCATENATE(VLOOKUP(Y3,AA16:AK27,7)),CONCATENATE(VLOOKUP(Y3,AA2:AK13,7)))</f>
        <v>#N/A</v>
      </c>
      <c r="AH1" s="674" t="e">
        <f>IF(Y5=1,CONCATENATE(VLOOKUP(Y3,AA16:AK27,8)),CONCATENATE(VLOOKUP(Y3,AA2:AK13,8)))</f>
        <v>#N/A</v>
      </c>
      <c r="AI1" s="674" t="e">
        <f>IF(Y5=1,CONCATENATE(VLOOKUP(Y3,AA16:AK27,9)),CONCATENATE(VLOOKUP(Y3,AA2:AK13,9)))</f>
        <v>#N/A</v>
      </c>
      <c r="AJ1" s="674" t="e">
        <f>IF(Y5=1,CONCATENATE(VLOOKUP(Y3,AA16:AK27,10)),CONCATENATE(VLOOKUP(Y3,AA2:AK13,10)))</f>
        <v>#N/A</v>
      </c>
      <c r="AK1" s="674" t="e">
        <f>IF(Y5=1,CONCATENATE(VLOOKUP(Y3,AA16:AK27,11)),CONCATENATE(VLOOKUP(Y3,AA2:AK13,11)))</f>
        <v>#N/A</v>
      </c>
    </row>
    <row r="2" spans="1:37" x14ac:dyDescent="0.25">
      <c r="A2" s="519" t="s">
        <v>122</v>
      </c>
      <c r="B2" s="520"/>
      <c r="C2" s="520"/>
      <c r="D2" s="520"/>
      <c r="E2" s="791">
        <f>Altalanos!$D$8</f>
        <v>0</v>
      </c>
      <c r="F2" s="520"/>
      <c r="G2" s="521"/>
      <c r="H2" s="522"/>
      <c r="I2" s="522"/>
      <c r="J2" s="523"/>
      <c r="K2" s="517"/>
      <c r="L2" s="517"/>
      <c r="M2" s="592"/>
      <c r="N2" s="596"/>
      <c r="O2" s="597"/>
      <c r="P2" s="596"/>
      <c r="Q2" s="597"/>
      <c r="R2" s="596"/>
      <c r="S2" s="595"/>
      <c r="Y2" s="662"/>
      <c r="Z2" s="661"/>
      <c r="AA2" s="661" t="s">
        <v>164</v>
      </c>
      <c r="AB2" s="672">
        <v>150</v>
      </c>
      <c r="AC2" s="672">
        <v>120</v>
      </c>
      <c r="AD2" s="672">
        <v>100</v>
      </c>
      <c r="AE2" s="672">
        <v>80</v>
      </c>
      <c r="AF2" s="672">
        <v>70</v>
      </c>
      <c r="AG2" s="672">
        <v>60</v>
      </c>
      <c r="AH2" s="672">
        <v>55</v>
      </c>
      <c r="AI2" s="672">
        <v>50</v>
      </c>
      <c r="AJ2" s="672">
        <v>45</v>
      </c>
      <c r="AK2" s="672">
        <v>40</v>
      </c>
    </row>
    <row r="3" spans="1:37" x14ac:dyDescent="0.25">
      <c r="A3" s="55" t="s">
        <v>82</v>
      </c>
      <c r="B3" s="55"/>
      <c r="C3" s="55"/>
      <c r="D3" s="55"/>
      <c r="E3" s="55" t="s">
        <v>79</v>
      </c>
      <c r="F3" s="55"/>
      <c r="G3" s="55"/>
      <c r="H3" s="55" t="s">
        <v>87</v>
      </c>
      <c r="I3" s="55"/>
      <c r="J3" s="144"/>
      <c r="K3" s="55"/>
      <c r="L3" s="56"/>
      <c r="M3" s="56" t="s">
        <v>88</v>
      </c>
      <c r="N3" s="599"/>
      <c r="O3" s="598"/>
      <c r="P3" s="599"/>
      <c r="Q3" s="649" t="s">
        <v>178</v>
      </c>
      <c r="R3" s="650" t="s">
        <v>184</v>
      </c>
      <c r="S3" s="650" t="s">
        <v>179</v>
      </c>
      <c r="Y3" s="661">
        <f>IF(H4="OB","A",IF(H4="IX","W",H4))</f>
        <v>0</v>
      </c>
      <c r="Z3" s="661"/>
      <c r="AA3" s="661" t="s">
        <v>194</v>
      </c>
      <c r="AB3" s="672">
        <v>120</v>
      </c>
      <c r="AC3" s="672">
        <v>90</v>
      </c>
      <c r="AD3" s="672">
        <v>65</v>
      </c>
      <c r="AE3" s="672">
        <v>55</v>
      </c>
      <c r="AF3" s="672">
        <v>50</v>
      </c>
      <c r="AG3" s="672">
        <v>45</v>
      </c>
      <c r="AH3" s="672">
        <v>40</v>
      </c>
      <c r="AI3" s="672">
        <v>35</v>
      </c>
      <c r="AJ3" s="672">
        <v>25</v>
      </c>
      <c r="AK3" s="672">
        <v>20</v>
      </c>
    </row>
    <row r="4" spans="1:37" ht="13.8" thickBot="1" x14ac:dyDescent="0.3">
      <c r="A4" s="815" t="str">
        <f>Altalanos!$A$10</f>
        <v>2025.04.28-29</v>
      </c>
      <c r="B4" s="815"/>
      <c r="C4" s="815"/>
      <c r="D4" s="524"/>
      <c r="E4" s="525" t="str">
        <f>Altalanos!$C$10</f>
        <v>Paks</v>
      </c>
      <c r="F4" s="525"/>
      <c r="G4" s="525"/>
      <c r="H4" s="528"/>
      <c r="I4" s="525"/>
      <c r="J4" s="527"/>
      <c r="K4" s="528"/>
      <c r="L4" s="664"/>
      <c r="M4" s="530" t="str">
        <f>Altalanos!$E$10</f>
        <v>Lakatosné Klopcsik Diana</v>
      </c>
      <c r="N4" s="601"/>
      <c r="O4" s="602"/>
      <c r="P4" s="601"/>
      <c r="Q4" s="651" t="s">
        <v>185</v>
      </c>
      <c r="R4" s="652" t="s">
        <v>180</v>
      </c>
      <c r="S4" s="652" t="s">
        <v>181</v>
      </c>
      <c r="Y4" s="661"/>
      <c r="Z4" s="661"/>
      <c r="AA4" s="661" t="s">
        <v>195</v>
      </c>
      <c r="AB4" s="672">
        <v>90</v>
      </c>
      <c r="AC4" s="672">
        <v>60</v>
      </c>
      <c r="AD4" s="672">
        <v>45</v>
      </c>
      <c r="AE4" s="672">
        <v>34</v>
      </c>
      <c r="AF4" s="672">
        <v>27</v>
      </c>
      <c r="AG4" s="672">
        <v>22</v>
      </c>
      <c r="AH4" s="672">
        <v>18</v>
      </c>
      <c r="AI4" s="672">
        <v>15</v>
      </c>
      <c r="AJ4" s="672">
        <v>12</v>
      </c>
      <c r="AK4" s="672">
        <v>9</v>
      </c>
    </row>
    <row r="5" spans="1:37" x14ac:dyDescent="0.25">
      <c r="A5" s="37"/>
      <c r="B5" s="37" t="s">
        <v>118</v>
      </c>
      <c r="C5" s="587" t="s">
        <v>162</v>
      </c>
      <c r="D5" s="37" t="s">
        <v>105</v>
      </c>
      <c r="E5" s="37" t="s">
        <v>167</v>
      </c>
      <c r="F5" s="37"/>
      <c r="G5" s="37" t="s">
        <v>86</v>
      </c>
      <c r="H5" s="37"/>
      <c r="I5" s="37" t="s">
        <v>90</v>
      </c>
      <c r="J5" s="37"/>
      <c r="K5" s="633" t="s">
        <v>168</v>
      </c>
      <c r="L5" s="633" t="s">
        <v>169</v>
      </c>
      <c r="M5" s="633" t="s">
        <v>170</v>
      </c>
      <c r="N5" s="595"/>
      <c r="O5" s="595"/>
      <c r="P5" s="595"/>
      <c r="Q5" s="653" t="s">
        <v>186</v>
      </c>
      <c r="R5" s="654" t="s">
        <v>182</v>
      </c>
      <c r="S5" s="654" t="s">
        <v>183</v>
      </c>
      <c r="Y5" s="661">
        <f>IF(OR(Altalanos!$A$8="F1",Altalanos!$A$8="F2",Altalanos!$A$8="N1",Altalanos!$A$8="N2"),1,2)</f>
        <v>2</v>
      </c>
      <c r="Z5" s="661"/>
      <c r="AA5" s="661" t="s">
        <v>196</v>
      </c>
      <c r="AB5" s="672">
        <v>60</v>
      </c>
      <c r="AC5" s="672">
        <v>40</v>
      </c>
      <c r="AD5" s="672">
        <v>30</v>
      </c>
      <c r="AE5" s="672">
        <v>20</v>
      </c>
      <c r="AF5" s="672">
        <v>18</v>
      </c>
      <c r="AG5" s="672">
        <v>15</v>
      </c>
      <c r="AH5" s="672">
        <v>12</v>
      </c>
      <c r="AI5" s="672">
        <v>10</v>
      </c>
      <c r="AJ5" s="672">
        <v>8</v>
      </c>
      <c r="AK5" s="672">
        <v>6</v>
      </c>
    </row>
    <row r="6" spans="1:37" x14ac:dyDescent="0.25">
      <c r="A6" s="564"/>
      <c r="B6" s="564"/>
      <c r="C6" s="632"/>
      <c r="D6" s="564"/>
      <c r="E6" s="564"/>
      <c r="F6" s="564"/>
      <c r="G6" s="564"/>
      <c r="H6" s="564"/>
      <c r="I6" s="564"/>
      <c r="J6" s="564"/>
      <c r="K6" s="564"/>
      <c r="L6" s="564"/>
      <c r="M6" s="564"/>
      <c r="N6" s="595"/>
      <c r="O6" s="595"/>
      <c r="P6" s="595"/>
      <c r="Q6" s="595"/>
      <c r="R6" s="595"/>
      <c r="S6" s="595"/>
      <c r="Y6" s="661"/>
      <c r="Z6" s="661"/>
      <c r="AA6" s="661" t="s">
        <v>197</v>
      </c>
      <c r="AB6" s="672">
        <v>40</v>
      </c>
      <c r="AC6" s="672">
        <v>25</v>
      </c>
      <c r="AD6" s="672">
        <v>18</v>
      </c>
      <c r="AE6" s="672">
        <v>13</v>
      </c>
      <c r="AF6" s="672">
        <v>10</v>
      </c>
      <c r="AG6" s="672">
        <v>8</v>
      </c>
      <c r="AH6" s="672">
        <v>6</v>
      </c>
      <c r="AI6" s="672">
        <v>5</v>
      </c>
      <c r="AJ6" s="672">
        <v>4</v>
      </c>
      <c r="AK6" s="672">
        <v>3</v>
      </c>
    </row>
    <row r="7" spans="1:37" x14ac:dyDescent="0.25">
      <c r="A7" s="603" t="s">
        <v>164</v>
      </c>
      <c r="B7" s="634"/>
      <c r="C7" s="636" t="str">
        <f>IF($B7="","",VLOOKUP($B7,'1MD ELO (4)'!$A$7:$O$22,5))</f>
        <v/>
      </c>
      <c r="D7" s="636" t="str">
        <f>IF($B7="","",VLOOKUP($B7,'1MD ELO (4)'!$A$7:$O$22,15))</f>
        <v/>
      </c>
      <c r="E7" s="813" t="str">
        <f>UPPER(IF($B7="","",VLOOKUP($B7,'1MD ELO (4)'!$A$7:$O$22,2)))</f>
        <v/>
      </c>
      <c r="F7" s="813"/>
      <c r="G7" s="813" t="str">
        <f>IF($B7="","",VLOOKUP($B7,'1MD ELO (4)'!$A$7:$O$22,3))</f>
        <v/>
      </c>
      <c r="H7" s="813"/>
      <c r="I7" s="637" t="str">
        <f>IF($B7="","",VLOOKUP($B7,'1MD ELO (4)'!$A$7:$O$22,4))</f>
        <v/>
      </c>
      <c r="J7" s="564"/>
      <c r="K7" s="675"/>
      <c r="L7" s="663" t="str">
        <f>IF(K7="","",CONCATENATE(VLOOKUP($Y$3,$AB$1:$AK$1,K7)," pont"))</f>
        <v/>
      </c>
      <c r="M7" s="676"/>
      <c r="N7" s="595"/>
      <c r="O7" s="595"/>
      <c r="P7" s="595"/>
      <c r="Q7" s="595"/>
      <c r="R7" s="595"/>
      <c r="S7" s="595"/>
      <c r="Y7" s="661"/>
      <c r="Z7" s="661"/>
      <c r="AA7" s="661" t="s">
        <v>198</v>
      </c>
      <c r="AB7" s="672">
        <v>25</v>
      </c>
      <c r="AC7" s="672">
        <v>15</v>
      </c>
      <c r="AD7" s="672">
        <v>13</v>
      </c>
      <c r="AE7" s="672">
        <v>8</v>
      </c>
      <c r="AF7" s="672">
        <v>6</v>
      </c>
      <c r="AG7" s="672">
        <v>4</v>
      </c>
      <c r="AH7" s="672">
        <v>3</v>
      </c>
      <c r="AI7" s="672">
        <v>2</v>
      </c>
      <c r="AJ7" s="672">
        <v>1</v>
      </c>
      <c r="AK7" s="672">
        <v>0</v>
      </c>
    </row>
    <row r="8" spans="1:37" x14ac:dyDescent="0.25">
      <c r="A8" s="603"/>
      <c r="B8" s="635"/>
      <c r="C8" s="638"/>
      <c r="D8" s="638"/>
      <c r="E8" s="638"/>
      <c r="F8" s="638"/>
      <c r="G8" s="638"/>
      <c r="H8" s="638"/>
      <c r="I8" s="638"/>
      <c r="J8" s="564"/>
      <c r="K8" s="603"/>
      <c r="L8" s="603"/>
      <c r="M8" s="677"/>
      <c r="N8" s="595"/>
      <c r="O8" s="595"/>
      <c r="P8" s="595"/>
      <c r="Q8" s="595"/>
      <c r="R8" s="595"/>
      <c r="S8" s="595"/>
      <c r="Y8" s="661"/>
      <c r="Z8" s="661"/>
      <c r="AA8" s="661" t="s">
        <v>199</v>
      </c>
      <c r="AB8" s="672">
        <v>15</v>
      </c>
      <c r="AC8" s="672">
        <v>10</v>
      </c>
      <c r="AD8" s="672">
        <v>7</v>
      </c>
      <c r="AE8" s="672">
        <v>5</v>
      </c>
      <c r="AF8" s="672">
        <v>4</v>
      </c>
      <c r="AG8" s="672">
        <v>3</v>
      </c>
      <c r="AH8" s="672">
        <v>2</v>
      </c>
      <c r="AI8" s="672">
        <v>1</v>
      </c>
      <c r="AJ8" s="672">
        <v>0</v>
      </c>
      <c r="AK8" s="672">
        <v>0</v>
      </c>
    </row>
    <row r="9" spans="1:37" x14ac:dyDescent="0.25">
      <c r="A9" s="603" t="s">
        <v>165</v>
      </c>
      <c r="B9" s="634"/>
      <c r="C9" s="636" t="str">
        <f>IF($B9="","",VLOOKUP($B9,'1MD ELO (4)'!$A$7:$O$22,5))</f>
        <v/>
      </c>
      <c r="D9" s="636" t="str">
        <f>IF($B9="","",VLOOKUP($B9,'1MD ELO (4)'!$A$7:$O$22,15))</f>
        <v/>
      </c>
      <c r="E9" s="813" t="str">
        <f>UPPER(IF($B9="","",VLOOKUP($B9,'1MD ELO (4)'!$A$7:$O$22,2)))</f>
        <v/>
      </c>
      <c r="F9" s="813"/>
      <c r="G9" s="813" t="str">
        <f>IF($B9="","",VLOOKUP($B9,'1MD ELO (4)'!$A$7:$O$22,3))</f>
        <v/>
      </c>
      <c r="H9" s="813"/>
      <c r="I9" s="637" t="str">
        <f>IF($B9="","",VLOOKUP($B9,'1MD ELO (4)'!$A$7:$O$22,4))</f>
        <v/>
      </c>
      <c r="J9" s="564"/>
      <c r="K9" s="675"/>
      <c r="L9" s="663" t="str">
        <f>IF(K9="","",CONCATENATE(VLOOKUP($Y$3,$AB$1:$AK$1,K9)," pont"))</f>
        <v/>
      </c>
      <c r="M9" s="676"/>
      <c r="N9" s="595"/>
      <c r="O9" s="595"/>
      <c r="P9" s="595"/>
      <c r="Q9" s="595"/>
      <c r="R9" s="595"/>
      <c r="S9" s="595"/>
      <c r="Y9" s="661"/>
      <c r="Z9" s="661"/>
      <c r="AA9" s="661" t="s">
        <v>200</v>
      </c>
      <c r="AB9" s="672">
        <v>10</v>
      </c>
      <c r="AC9" s="672">
        <v>6</v>
      </c>
      <c r="AD9" s="672">
        <v>4</v>
      </c>
      <c r="AE9" s="672">
        <v>2</v>
      </c>
      <c r="AF9" s="672">
        <v>1</v>
      </c>
      <c r="AG9" s="672">
        <v>0</v>
      </c>
      <c r="AH9" s="672">
        <v>0</v>
      </c>
      <c r="AI9" s="672">
        <v>0</v>
      </c>
      <c r="AJ9" s="672">
        <v>0</v>
      </c>
      <c r="AK9" s="672">
        <v>0</v>
      </c>
    </row>
    <row r="10" spans="1:37" x14ac:dyDescent="0.25">
      <c r="A10" s="603"/>
      <c r="B10" s="635"/>
      <c r="C10" s="638"/>
      <c r="D10" s="638"/>
      <c r="E10" s="638"/>
      <c r="F10" s="638"/>
      <c r="G10" s="638"/>
      <c r="H10" s="638"/>
      <c r="I10" s="638"/>
      <c r="J10" s="564"/>
      <c r="K10" s="603"/>
      <c r="L10" s="603"/>
      <c r="M10" s="677"/>
      <c r="N10" s="595"/>
      <c r="O10" s="595"/>
      <c r="P10" s="595"/>
      <c r="Q10" s="595"/>
      <c r="R10" s="595"/>
      <c r="S10" s="595"/>
      <c r="Y10" s="661"/>
      <c r="Z10" s="661"/>
      <c r="AA10" s="661" t="s">
        <v>201</v>
      </c>
      <c r="AB10" s="672">
        <v>6</v>
      </c>
      <c r="AC10" s="672">
        <v>3</v>
      </c>
      <c r="AD10" s="672">
        <v>2</v>
      </c>
      <c r="AE10" s="672">
        <v>1</v>
      </c>
      <c r="AF10" s="672">
        <v>0</v>
      </c>
      <c r="AG10" s="672">
        <v>0</v>
      </c>
      <c r="AH10" s="672">
        <v>0</v>
      </c>
      <c r="AI10" s="672">
        <v>0</v>
      </c>
      <c r="AJ10" s="672">
        <v>0</v>
      </c>
      <c r="AK10" s="672">
        <v>0</v>
      </c>
    </row>
    <row r="11" spans="1:37" x14ac:dyDescent="0.25">
      <c r="A11" s="603" t="s">
        <v>166</v>
      </c>
      <c r="B11" s="634"/>
      <c r="C11" s="636" t="str">
        <f>IF($B11="","",VLOOKUP($B11,'1MD ELO (4)'!$A$7:$O$22,5))</f>
        <v/>
      </c>
      <c r="D11" s="636" t="str">
        <f>IF($B11="","",VLOOKUP($B11,'1MD ELO (4)'!$A$7:$O$22,15))</f>
        <v/>
      </c>
      <c r="E11" s="813" t="str">
        <f>UPPER(IF($B11="","",VLOOKUP($B11,'1MD ELO (4)'!$A$7:$O$22,2)))</f>
        <v/>
      </c>
      <c r="F11" s="813"/>
      <c r="G11" s="813" t="str">
        <f>IF($B11="","",VLOOKUP($B11,'1MD ELO (4)'!$A$7:$O$22,3))</f>
        <v/>
      </c>
      <c r="H11" s="813"/>
      <c r="I11" s="637" t="str">
        <f>IF($B11="","",VLOOKUP($B11,'1MD ELO (4)'!$A$7:$O$22,4))</f>
        <v/>
      </c>
      <c r="J11" s="564"/>
      <c r="K11" s="675"/>
      <c r="L11" s="663" t="str">
        <f>IF(K11="","",CONCATENATE(VLOOKUP($Y$3,$AB$1:$AK$1,K11)," pont"))</f>
        <v/>
      </c>
      <c r="M11" s="676"/>
      <c r="N11" s="595"/>
      <c r="O11" s="595"/>
      <c r="P11" s="595"/>
      <c r="Q11" s="595"/>
      <c r="R11" s="595"/>
      <c r="S11" s="595"/>
      <c r="Y11" s="661"/>
      <c r="Z11" s="661"/>
      <c r="AA11" s="661" t="s">
        <v>206</v>
      </c>
      <c r="AB11" s="672">
        <v>3</v>
      </c>
      <c r="AC11" s="672">
        <v>2</v>
      </c>
      <c r="AD11" s="672">
        <v>1</v>
      </c>
      <c r="AE11" s="672">
        <v>0</v>
      </c>
      <c r="AF11" s="672">
        <v>0</v>
      </c>
      <c r="AG11" s="672">
        <v>0</v>
      </c>
      <c r="AH11" s="672">
        <v>0</v>
      </c>
      <c r="AI11" s="672">
        <v>0</v>
      </c>
      <c r="AJ11" s="672">
        <v>0</v>
      </c>
      <c r="AK11" s="672">
        <v>0</v>
      </c>
    </row>
    <row r="12" spans="1:37" x14ac:dyDescent="0.25">
      <c r="A12" s="603"/>
      <c r="B12" s="635"/>
      <c r="C12" s="638"/>
      <c r="D12" s="638"/>
      <c r="E12" s="638"/>
      <c r="F12" s="638"/>
      <c r="G12" s="638"/>
      <c r="H12" s="638"/>
      <c r="I12" s="638"/>
      <c r="J12" s="564"/>
      <c r="K12" s="632"/>
      <c r="L12" s="632"/>
      <c r="M12" s="678"/>
      <c r="Y12" s="661"/>
      <c r="Z12" s="661"/>
      <c r="AA12" s="661" t="s">
        <v>202</v>
      </c>
      <c r="AB12" s="673">
        <v>0</v>
      </c>
      <c r="AC12" s="673">
        <v>0</v>
      </c>
      <c r="AD12" s="673">
        <v>0</v>
      </c>
      <c r="AE12" s="673">
        <v>0</v>
      </c>
      <c r="AF12" s="673">
        <v>0</v>
      </c>
      <c r="AG12" s="673">
        <v>0</v>
      </c>
      <c r="AH12" s="673">
        <v>0</v>
      </c>
      <c r="AI12" s="673">
        <v>0</v>
      </c>
      <c r="AJ12" s="673">
        <v>0</v>
      </c>
      <c r="AK12" s="673">
        <v>0</v>
      </c>
    </row>
    <row r="13" spans="1:37" x14ac:dyDescent="0.25">
      <c r="A13" s="603" t="s">
        <v>171</v>
      </c>
      <c r="B13" s="634"/>
      <c r="C13" s="636" t="str">
        <f>IF($B13="","",VLOOKUP($B13,'1MD ELO (4)'!$A$7:$O$22,5))</f>
        <v/>
      </c>
      <c r="D13" s="636" t="str">
        <f>IF($B13="","",VLOOKUP($B13,'1MD ELO (4)'!$A$7:$O$22,15))</f>
        <v/>
      </c>
      <c r="E13" s="813" t="str">
        <f>UPPER(IF($B13="","",VLOOKUP($B13,'1MD ELO (4)'!$A$7:$O$22,2)))</f>
        <v/>
      </c>
      <c r="F13" s="813"/>
      <c r="G13" s="813" t="str">
        <f>IF($B13="","",VLOOKUP($B13,'1MD ELO (4)'!$A$7:$O$22,3))</f>
        <v/>
      </c>
      <c r="H13" s="813"/>
      <c r="I13" s="637" t="str">
        <f>IF($B13="","",VLOOKUP($B13,'1MD ELO (4)'!$A$7:$O$22,4))</f>
        <v/>
      </c>
      <c r="J13" s="564"/>
      <c r="K13" s="675"/>
      <c r="L13" s="663" t="str">
        <f>IF(K13="","",CONCATENATE(VLOOKUP($Y$3,$AB$1:$AK$1,K13)," pont"))</f>
        <v/>
      </c>
      <c r="M13" s="676"/>
      <c r="Y13" s="661"/>
      <c r="Z13" s="661"/>
      <c r="AA13" s="661" t="s">
        <v>203</v>
      </c>
      <c r="AB13" s="673">
        <v>0</v>
      </c>
      <c r="AC13" s="673">
        <v>0</v>
      </c>
      <c r="AD13" s="673">
        <v>0</v>
      </c>
      <c r="AE13" s="673">
        <v>0</v>
      </c>
      <c r="AF13" s="673">
        <v>0</v>
      </c>
      <c r="AG13" s="673">
        <v>0</v>
      </c>
      <c r="AH13" s="673">
        <v>0</v>
      </c>
      <c r="AI13" s="673">
        <v>0</v>
      </c>
      <c r="AJ13" s="673">
        <v>0</v>
      </c>
      <c r="AK13" s="673">
        <v>0</v>
      </c>
    </row>
    <row r="14" spans="1:37" x14ac:dyDescent="0.25">
      <c r="A14" s="564"/>
      <c r="B14" s="564"/>
      <c r="C14" s="564"/>
      <c r="D14" s="564"/>
      <c r="E14" s="564"/>
      <c r="F14" s="564"/>
      <c r="G14" s="564"/>
      <c r="H14" s="564"/>
      <c r="I14" s="564"/>
      <c r="J14" s="564"/>
      <c r="K14" s="564"/>
      <c r="L14" s="564"/>
      <c r="M14" s="564"/>
      <c r="Y14" s="661"/>
      <c r="Z14" s="661"/>
      <c r="AA14" s="661"/>
      <c r="AB14" s="661"/>
      <c r="AC14" s="661"/>
      <c r="AD14" s="661"/>
      <c r="AE14" s="661"/>
      <c r="AF14" s="661"/>
      <c r="AG14" s="661"/>
      <c r="AH14" s="661"/>
      <c r="AI14" s="661"/>
      <c r="AJ14" s="661"/>
      <c r="AK14" s="661"/>
    </row>
    <row r="15" spans="1:37" x14ac:dyDescent="0.25">
      <c r="A15" s="564"/>
      <c r="B15" s="564"/>
      <c r="C15" s="564"/>
      <c r="D15" s="564"/>
      <c r="E15" s="564"/>
      <c r="F15" s="564"/>
      <c r="G15" s="564"/>
      <c r="H15" s="564"/>
      <c r="I15" s="564"/>
      <c r="J15" s="564"/>
      <c r="K15" s="564"/>
      <c r="L15" s="564"/>
      <c r="M15" s="564"/>
      <c r="Y15" s="661"/>
      <c r="Z15" s="661"/>
      <c r="AA15" s="661"/>
      <c r="AB15" s="661"/>
      <c r="AC15" s="661"/>
      <c r="AD15" s="661"/>
      <c r="AE15" s="661"/>
      <c r="AF15" s="661"/>
      <c r="AG15" s="661"/>
      <c r="AH15" s="661"/>
      <c r="AI15" s="661"/>
      <c r="AJ15" s="661"/>
      <c r="AK15" s="661"/>
    </row>
    <row r="16" spans="1:37" x14ac:dyDescent="0.25">
      <c r="A16" s="564"/>
      <c r="B16" s="564"/>
      <c r="C16" s="564"/>
      <c r="D16" s="564"/>
      <c r="E16" s="564"/>
      <c r="F16" s="564"/>
      <c r="G16" s="564"/>
      <c r="H16" s="564"/>
      <c r="I16" s="564"/>
      <c r="J16" s="564"/>
      <c r="K16" s="564"/>
      <c r="L16" s="564"/>
      <c r="M16" s="564"/>
      <c r="Y16" s="661"/>
      <c r="Z16" s="661"/>
      <c r="AA16" s="661" t="s">
        <v>164</v>
      </c>
      <c r="AB16" s="661">
        <v>300</v>
      </c>
      <c r="AC16" s="661">
        <v>250</v>
      </c>
      <c r="AD16" s="661">
        <v>220</v>
      </c>
      <c r="AE16" s="661">
        <v>180</v>
      </c>
      <c r="AF16" s="661">
        <v>160</v>
      </c>
      <c r="AG16" s="661">
        <v>150</v>
      </c>
      <c r="AH16" s="661">
        <v>140</v>
      </c>
      <c r="AI16" s="661">
        <v>130</v>
      </c>
      <c r="AJ16" s="661">
        <v>120</v>
      </c>
      <c r="AK16" s="661">
        <v>110</v>
      </c>
    </row>
    <row r="17" spans="1:37" x14ac:dyDescent="0.25">
      <c r="A17" s="564"/>
      <c r="B17" s="564"/>
      <c r="C17" s="564"/>
      <c r="D17" s="564"/>
      <c r="E17" s="564"/>
      <c r="F17" s="564"/>
      <c r="G17" s="564"/>
      <c r="H17" s="564"/>
      <c r="I17" s="564"/>
      <c r="J17" s="564"/>
      <c r="K17" s="564"/>
      <c r="L17" s="564"/>
      <c r="M17" s="564"/>
      <c r="Y17" s="661"/>
      <c r="Z17" s="661"/>
      <c r="AA17" s="661" t="s">
        <v>194</v>
      </c>
      <c r="AB17" s="661">
        <v>250</v>
      </c>
      <c r="AC17" s="661">
        <v>200</v>
      </c>
      <c r="AD17" s="661">
        <v>160</v>
      </c>
      <c r="AE17" s="661">
        <v>140</v>
      </c>
      <c r="AF17" s="661">
        <v>120</v>
      </c>
      <c r="AG17" s="661">
        <v>110</v>
      </c>
      <c r="AH17" s="661">
        <v>100</v>
      </c>
      <c r="AI17" s="661">
        <v>90</v>
      </c>
      <c r="AJ17" s="661">
        <v>80</v>
      </c>
      <c r="AK17" s="661">
        <v>70</v>
      </c>
    </row>
    <row r="18" spans="1:37" ht="18.75" customHeight="1" x14ac:dyDescent="0.25">
      <c r="A18" s="564"/>
      <c r="B18" s="811"/>
      <c r="C18" s="811"/>
      <c r="D18" s="809" t="str">
        <f>E7</f>
        <v/>
      </c>
      <c r="E18" s="809"/>
      <c r="F18" s="809" t="str">
        <f>E9</f>
        <v/>
      </c>
      <c r="G18" s="809"/>
      <c r="H18" s="809" t="str">
        <f>E11</f>
        <v/>
      </c>
      <c r="I18" s="809"/>
      <c r="J18" s="809" t="str">
        <f>E13</f>
        <v/>
      </c>
      <c r="K18" s="809"/>
      <c r="L18" s="564"/>
      <c r="M18" s="564"/>
      <c r="Y18" s="661"/>
      <c r="Z18" s="661"/>
      <c r="AA18" s="661" t="s">
        <v>195</v>
      </c>
      <c r="AB18" s="661">
        <v>200</v>
      </c>
      <c r="AC18" s="661">
        <v>150</v>
      </c>
      <c r="AD18" s="661">
        <v>130</v>
      </c>
      <c r="AE18" s="661">
        <v>110</v>
      </c>
      <c r="AF18" s="661">
        <v>95</v>
      </c>
      <c r="AG18" s="661">
        <v>80</v>
      </c>
      <c r="AH18" s="661">
        <v>70</v>
      </c>
      <c r="AI18" s="661">
        <v>60</v>
      </c>
      <c r="AJ18" s="661">
        <v>55</v>
      </c>
      <c r="AK18" s="661">
        <v>50</v>
      </c>
    </row>
    <row r="19" spans="1:37" ht="18.75" customHeight="1" x14ac:dyDescent="0.25">
      <c r="A19" s="639" t="s">
        <v>164</v>
      </c>
      <c r="B19" s="807" t="str">
        <f>E7</f>
        <v/>
      </c>
      <c r="C19" s="807"/>
      <c r="D19" s="810"/>
      <c r="E19" s="810"/>
      <c r="F19" s="808"/>
      <c r="G19" s="808"/>
      <c r="H19" s="808"/>
      <c r="I19" s="808"/>
      <c r="J19" s="809"/>
      <c r="K19" s="809"/>
      <c r="L19" s="564"/>
      <c r="M19" s="564"/>
      <c r="Y19" s="661"/>
      <c r="Z19" s="661"/>
      <c r="AA19" s="661" t="s">
        <v>196</v>
      </c>
      <c r="AB19" s="661">
        <v>150</v>
      </c>
      <c r="AC19" s="661">
        <v>120</v>
      </c>
      <c r="AD19" s="661">
        <v>100</v>
      </c>
      <c r="AE19" s="661">
        <v>80</v>
      </c>
      <c r="AF19" s="661">
        <v>70</v>
      </c>
      <c r="AG19" s="661">
        <v>60</v>
      </c>
      <c r="AH19" s="661">
        <v>55</v>
      </c>
      <c r="AI19" s="661">
        <v>50</v>
      </c>
      <c r="AJ19" s="661">
        <v>45</v>
      </c>
      <c r="AK19" s="661">
        <v>40</v>
      </c>
    </row>
    <row r="20" spans="1:37" ht="18.75" customHeight="1" x14ac:dyDescent="0.25">
      <c r="A20" s="639" t="s">
        <v>165</v>
      </c>
      <c r="B20" s="807" t="str">
        <f>E9</f>
        <v/>
      </c>
      <c r="C20" s="807"/>
      <c r="D20" s="808"/>
      <c r="E20" s="808"/>
      <c r="F20" s="810"/>
      <c r="G20" s="810"/>
      <c r="H20" s="808"/>
      <c r="I20" s="808"/>
      <c r="J20" s="808"/>
      <c r="K20" s="808"/>
      <c r="L20" s="564"/>
      <c r="M20" s="564"/>
      <c r="Y20" s="661"/>
      <c r="Z20" s="661"/>
      <c r="AA20" s="661" t="s">
        <v>197</v>
      </c>
      <c r="AB20" s="661">
        <v>120</v>
      </c>
      <c r="AC20" s="661">
        <v>90</v>
      </c>
      <c r="AD20" s="661">
        <v>65</v>
      </c>
      <c r="AE20" s="661">
        <v>55</v>
      </c>
      <c r="AF20" s="661">
        <v>50</v>
      </c>
      <c r="AG20" s="661">
        <v>45</v>
      </c>
      <c r="AH20" s="661">
        <v>40</v>
      </c>
      <c r="AI20" s="661">
        <v>35</v>
      </c>
      <c r="AJ20" s="661">
        <v>25</v>
      </c>
      <c r="AK20" s="661">
        <v>20</v>
      </c>
    </row>
    <row r="21" spans="1:37" ht="18.75" customHeight="1" x14ac:dyDescent="0.25">
      <c r="A21" s="639" t="s">
        <v>166</v>
      </c>
      <c r="B21" s="807" t="str">
        <f>E11</f>
        <v/>
      </c>
      <c r="C21" s="807"/>
      <c r="D21" s="808"/>
      <c r="E21" s="808"/>
      <c r="F21" s="808"/>
      <c r="G21" s="808"/>
      <c r="H21" s="810"/>
      <c r="I21" s="810"/>
      <c r="J21" s="808"/>
      <c r="K21" s="808"/>
      <c r="L21" s="564"/>
      <c r="M21" s="564"/>
      <c r="Y21" s="661"/>
      <c r="Z21" s="661"/>
      <c r="AA21" s="661" t="s">
        <v>198</v>
      </c>
      <c r="AB21" s="661">
        <v>90</v>
      </c>
      <c r="AC21" s="661">
        <v>60</v>
      </c>
      <c r="AD21" s="661">
        <v>45</v>
      </c>
      <c r="AE21" s="661">
        <v>34</v>
      </c>
      <c r="AF21" s="661">
        <v>27</v>
      </c>
      <c r="AG21" s="661">
        <v>22</v>
      </c>
      <c r="AH21" s="661">
        <v>18</v>
      </c>
      <c r="AI21" s="661">
        <v>15</v>
      </c>
      <c r="AJ21" s="661">
        <v>12</v>
      </c>
      <c r="AK21" s="661">
        <v>9</v>
      </c>
    </row>
    <row r="22" spans="1:37" ht="18.75" customHeight="1" x14ac:dyDescent="0.25">
      <c r="A22" s="639" t="s">
        <v>171</v>
      </c>
      <c r="B22" s="807" t="str">
        <f>E13</f>
        <v/>
      </c>
      <c r="C22" s="807"/>
      <c r="D22" s="808"/>
      <c r="E22" s="808"/>
      <c r="F22" s="808"/>
      <c r="G22" s="808"/>
      <c r="H22" s="809"/>
      <c r="I22" s="809"/>
      <c r="J22" s="810"/>
      <c r="K22" s="810"/>
      <c r="L22" s="564"/>
      <c r="M22" s="564"/>
      <c r="Y22" s="661"/>
      <c r="Z22" s="661"/>
      <c r="AA22" s="661" t="s">
        <v>199</v>
      </c>
      <c r="AB22" s="661">
        <v>60</v>
      </c>
      <c r="AC22" s="661">
        <v>40</v>
      </c>
      <c r="AD22" s="661">
        <v>30</v>
      </c>
      <c r="AE22" s="661">
        <v>20</v>
      </c>
      <c r="AF22" s="661">
        <v>18</v>
      </c>
      <c r="AG22" s="661">
        <v>15</v>
      </c>
      <c r="AH22" s="661">
        <v>12</v>
      </c>
      <c r="AI22" s="661">
        <v>10</v>
      </c>
      <c r="AJ22" s="661">
        <v>8</v>
      </c>
      <c r="AK22" s="661">
        <v>6</v>
      </c>
    </row>
    <row r="23" spans="1:37" x14ac:dyDescent="0.25">
      <c r="A23" s="564"/>
      <c r="B23" s="564"/>
      <c r="C23" s="564"/>
      <c r="D23" s="564"/>
      <c r="E23" s="564"/>
      <c r="F23" s="564"/>
      <c r="G23" s="564"/>
      <c r="H23" s="564"/>
      <c r="I23" s="564"/>
      <c r="J23" s="564"/>
      <c r="K23" s="564"/>
      <c r="L23" s="564"/>
      <c r="M23" s="564"/>
      <c r="Y23" s="661"/>
      <c r="Z23" s="661"/>
      <c r="AA23" s="661" t="s">
        <v>200</v>
      </c>
      <c r="AB23" s="661">
        <v>40</v>
      </c>
      <c r="AC23" s="661">
        <v>25</v>
      </c>
      <c r="AD23" s="661">
        <v>18</v>
      </c>
      <c r="AE23" s="661">
        <v>13</v>
      </c>
      <c r="AF23" s="661">
        <v>8</v>
      </c>
      <c r="AG23" s="661">
        <v>7</v>
      </c>
      <c r="AH23" s="661">
        <v>6</v>
      </c>
      <c r="AI23" s="661">
        <v>5</v>
      </c>
      <c r="AJ23" s="661">
        <v>4</v>
      </c>
      <c r="AK23" s="661">
        <v>3</v>
      </c>
    </row>
    <row r="24" spans="1:37" x14ac:dyDescent="0.25">
      <c r="A24" s="564"/>
      <c r="B24" s="564"/>
      <c r="C24" s="564"/>
      <c r="D24" s="564"/>
      <c r="E24" s="564"/>
      <c r="F24" s="564"/>
      <c r="G24" s="564"/>
      <c r="H24" s="564"/>
      <c r="I24" s="564"/>
      <c r="J24" s="564"/>
      <c r="K24" s="564"/>
      <c r="L24" s="564"/>
      <c r="M24" s="564"/>
      <c r="Y24" s="661"/>
      <c r="Z24" s="661"/>
      <c r="AA24" s="661" t="s">
        <v>201</v>
      </c>
      <c r="AB24" s="661">
        <v>25</v>
      </c>
      <c r="AC24" s="661">
        <v>15</v>
      </c>
      <c r="AD24" s="661">
        <v>13</v>
      </c>
      <c r="AE24" s="661">
        <v>7</v>
      </c>
      <c r="AF24" s="661">
        <v>6</v>
      </c>
      <c r="AG24" s="661">
        <v>5</v>
      </c>
      <c r="AH24" s="661">
        <v>4</v>
      </c>
      <c r="AI24" s="661">
        <v>3</v>
      </c>
      <c r="AJ24" s="661">
        <v>2</v>
      </c>
      <c r="AK24" s="661">
        <v>1</v>
      </c>
    </row>
    <row r="25" spans="1:37" x14ac:dyDescent="0.25">
      <c r="A25" s="564"/>
      <c r="B25" s="564"/>
      <c r="C25" s="564"/>
      <c r="D25" s="564"/>
      <c r="E25" s="564"/>
      <c r="F25" s="564"/>
      <c r="G25" s="564"/>
      <c r="H25" s="564"/>
      <c r="I25" s="564"/>
      <c r="J25" s="564"/>
      <c r="K25" s="564"/>
      <c r="L25" s="564"/>
      <c r="M25" s="564"/>
      <c r="Y25" s="661"/>
      <c r="Z25" s="661"/>
      <c r="AA25" s="661" t="s">
        <v>206</v>
      </c>
      <c r="AB25" s="661">
        <v>15</v>
      </c>
      <c r="AC25" s="661">
        <v>10</v>
      </c>
      <c r="AD25" s="661">
        <v>8</v>
      </c>
      <c r="AE25" s="661">
        <v>4</v>
      </c>
      <c r="AF25" s="661">
        <v>3</v>
      </c>
      <c r="AG25" s="661">
        <v>2</v>
      </c>
      <c r="AH25" s="661">
        <v>1</v>
      </c>
      <c r="AI25" s="661">
        <v>0</v>
      </c>
      <c r="AJ25" s="661">
        <v>0</v>
      </c>
      <c r="AK25" s="661">
        <v>0</v>
      </c>
    </row>
    <row r="26" spans="1:37" x14ac:dyDescent="0.25">
      <c r="A26" s="564"/>
      <c r="B26" s="564"/>
      <c r="C26" s="564"/>
      <c r="D26" s="564"/>
      <c r="E26" s="564"/>
      <c r="F26" s="564"/>
      <c r="G26" s="564"/>
      <c r="H26" s="564"/>
      <c r="I26" s="564"/>
      <c r="J26" s="564"/>
      <c r="K26" s="564"/>
      <c r="L26" s="564"/>
      <c r="M26" s="564"/>
      <c r="Y26" s="661"/>
      <c r="Z26" s="661"/>
      <c r="AA26" s="661" t="s">
        <v>202</v>
      </c>
      <c r="AB26" s="661">
        <v>10</v>
      </c>
      <c r="AC26" s="661">
        <v>6</v>
      </c>
      <c r="AD26" s="661">
        <v>4</v>
      </c>
      <c r="AE26" s="661">
        <v>2</v>
      </c>
      <c r="AF26" s="661">
        <v>1</v>
      </c>
      <c r="AG26" s="661">
        <v>0</v>
      </c>
      <c r="AH26" s="661">
        <v>0</v>
      </c>
      <c r="AI26" s="661">
        <v>0</v>
      </c>
      <c r="AJ26" s="661">
        <v>0</v>
      </c>
      <c r="AK26" s="661">
        <v>0</v>
      </c>
    </row>
    <row r="27" spans="1:37" x14ac:dyDescent="0.25">
      <c r="A27" s="564"/>
      <c r="B27" s="564"/>
      <c r="C27" s="564"/>
      <c r="D27" s="564"/>
      <c r="E27" s="564"/>
      <c r="F27" s="564"/>
      <c r="G27" s="564"/>
      <c r="H27" s="564"/>
      <c r="I27" s="564"/>
      <c r="J27" s="564"/>
      <c r="K27" s="564"/>
      <c r="L27" s="564"/>
      <c r="M27" s="564"/>
      <c r="Y27" s="661"/>
      <c r="Z27" s="661"/>
      <c r="AA27" s="661" t="s">
        <v>203</v>
      </c>
      <c r="AB27" s="661">
        <v>3</v>
      </c>
      <c r="AC27" s="661">
        <v>2</v>
      </c>
      <c r="AD27" s="661">
        <v>1</v>
      </c>
      <c r="AE27" s="661">
        <v>0</v>
      </c>
      <c r="AF27" s="661">
        <v>0</v>
      </c>
      <c r="AG27" s="661">
        <v>0</v>
      </c>
      <c r="AH27" s="661">
        <v>0</v>
      </c>
      <c r="AI27" s="661">
        <v>0</v>
      </c>
      <c r="AJ27" s="661">
        <v>0</v>
      </c>
      <c r="AK27" s="661">
        <v>0</v>
      </c>
    </row>
    <row r="28" spans="1:37" x14ac:dyDescent="0.25">
      <c r="A28" s="564"/>
      <c r="B28" s="564"/>
      <c r="C28" s="564"/>
      <c r="D28" s="564"/>
      <c r="E28" s="564"/>
      <c r="F28" s="564"/>
      <c r="G28" s="564"/>
      <c r="H28" s="564"/>
      <c r="I28" s="564"/>
      <c r="J28" s="564"/>
      <c r="K28" s="564"/>
      <c r="L28" s="564"/>
      <c r="M28" s="564"/>
    </row>
    <row r="29" spans="1:37" x14ac:dyDescent="0.25">
      <c r="A29" s="564"/>
      <c r="B29" s="564"/>
      <c r="C29" s="564"/>
      <c r="D29" s="564"/>
      <c r="E29" s="564"/>
      <c r="F29" s="564"/>
      <c r="G29" s="564"/>
      <c r="H29" s="564"/>
      <c r="I29" s="564"/>
      <c r="J29" s="564"/>
      <c r="K29" s="564"/>
      <c r="L29" s="564"/>
      <c r="M29" s="564"/>
    </row>
    <row r="30" spans="1:37" x14ac:dyDescent="0.25">
      <c r="A30" s="564"/>
      <c r="B30" s="564"/>
      <c r="C30" s="564"/>
      <c r="D30" s="564"/>
      <c r="E30" s="564"/>
      <c r="F30" s="564"/>
      <c r="G30" s="564"/>
      <c r="H30" s="564"/>
      <c r="I30" s="564"/>
      <c r="J30" s="564"/>
      <c r="K30" s="564"/>
      <c r="L30" s="564"/>
      <c r="M30" s="564"/>
    </row>
    <row r="31" spans="1:37" x14ac:dyDescent="0.25">
      <c r="A31" s="564"/>
      <c r="B31" s="564"/>
      <c r="C31" s="564"/>
      <c r="D31" s="564"/>
      <c r="E31" s="564"/>
      <c r="F31" s="564"/>
      <c r="G31" s="564"/>
      <c r="H31" s="564"/>
      <c r="I31" s="564"/>
      <c r="J31" s="564"/>
      <c r="K31" s="564"/>
      <c r="L31" s="564"/>
      <c r="M31" s="564"/>
    </row>
    <row r="32" spans="1:37" x14ac:dyDescent="0.25">
      <c r="A32" s="564"/>
      <c r="B32" s="564"/>
      <c r="C32" s="564"/>
      <c r="D32" s="564"/>
      <c r="E32" s="564"/>
      <c r="F32" s="564"/>
      <c r="G32" s="564"/>
      <c r="H32" s="564"/>
      <c r="I32" s="564"/>
      <c r="J32" s="564"/>
      <c r="K32" s="564"/>
      <c r="L32" s="542"/>
      <c r="M32" s="564"/>
      <c r="O32" s="595"/>
      <c r="P32" s="595"/>
      <c r="Q32" s="595"/>
      <c r="R32" s="595"/>
      <c r="S32" s="595"/>
    </row>
    <row r="33" spans="1:19" x14ac:dyDescent="0.25">
      <c r="A33" s="214" t="s">
        <v>105</v>
      </c>
      <c r="B33" s="215"/>
      <c r="C33" s="456"/>
      <c r="D33" s="611" t="s">
        <v>6</v>
      </c>
      <c r="E33" s="612" t="s">
        <v>107</v>
      </c>
      <c r="F33" s="630"/>
      <c r="G33" s="611" t="s">
        <v>6</v>
      </c>
      <c r="H33" s="612" t="s">
        <v>125</v>
      </c>
      <c r="I33" s="369"/>
      <c r="J33" s="612" t="s">
        <v>126</v>
      </c>
      <c r="K33" s="368" t="s">
        <v>127</v>
      </c>
      <c r="L33" s="37"/>
      <c r="M33" s="630"/>
      <c r="O33" s="595"/>
      <c r="P33" s="605"/>
      <c r="Q33" s="605"/>
      <c r="R33" s="606"/>
      <c r="S33" s="595"/>
    </row>
    <row r="34" spans="1:19" x14ac:dyDescent="0.25">
      <c r="A34" s="575" t="s">
        <v>106</v>
      </c>
      <c r="B34" s="576"/>
      <c r="C34" s="578"/>
      <c r="D34" s="613"/>
      <c r="E34" s="805"/>
      <c r="F34" s="805"/>
      <c r="G34" s="624" t="s">
        <v>7</v>
      </c>
      <c r="H34" s="576"/>
      <c r="I34" s="614"/>
      <c r="J34" s="625"/>
      <c r="K34" s="570" t="s">
        <v>111</v>
      </c>
      <c r="L34" s="631"/>
      <c r="M34" s="615"/>
      <c r="O34" s="595"/>
      <c r="P34" s="607"/>
      <c r="Q34" s="607"/>
      <c r="R34" s="608"/>
      <c r="S34" s="595"/>
    </row>
    <row r="35" spans="1:19" x14ac:dyDescent="0.25">
      <c r="A35" s="579" t="s">
        <v>124</v>
      </c>
      <c r="B35" s="340"/>
      <c r="C35" s="581"/>
      <c r="D35" s="616"/>
      <c r="E35" s="806"/>
      <c r="F35" s="806"/>
      <c r="G35" s="626" t="s">
        <v>8</v>
      </c>
      <c r="H35" s="617"/>
      <c r="I35" s="618"/>
      <c r="J35" s="91"/>
      <c r="K35" s="628"/>
      <c r="L35" s="542"/>
      <c r="M35" s="623"/>
      <c r="O35" s="595"/>
      <c r="P35" s="608"/>
      <c r="Q35" s="609"/>
      <c r="R35" s="608"/>
      <c r="S35" s="595"/>
    </row>
    <row r="36" spans="1:19" x14ac:dyDescent="0.25">
      <c r="A36" s="384"/>
      <c r="B36" s="385"/>
      <c r="C36" s="386"/>
      <c r="D36" s="616"/>
      <c r="E36" s="620"/>
      <c r="F36" s="621"/>
      <c r="G36" s="626" t="s">
        <v>9</v>
      </c>
      <c r="H36" s="617"/>
      <c r="I36" s="618"/>
      <c r="J36" s="91"/>
      <c r="K36" s="570" t="s">
        <v>112</v>
      </c>
      <c r="L36" s="631"/>
      <c r="M36" s="615"/>
      <c r="O36" s="595"/>
      <c r="P36" s="607"/>
      <c r="Q36" s="607"/>
      <c r="R36" s="608"/>
      <c r="S36" s="595"/>
    </row>
    <row r="37" spans="1:19" x14ac:dyDescent="0.25">
      <c r="A37" s="243"/>
      <c r="B37" s="448"/>
      <c r="C37" s="244"/>
      <c r="D37" s="616"/>
      <c r="E37" s="620"/>
      <c r="F37" s="621"/>
      <c r="G37" s="626" t="s">
        <v>10</v>
      </c>
      <c r="H37" s="617"/>
      <c r="I37" s="618"/>
      <c r="J37" s="91"/>
      <c r="K37" s="629"/>
      <c r="L37" s="621"/>
      <c r="M37" s="619"/>
      <c r="O37" s="595"/>
      <c r="P37" s="608"/>
      <c r="Q37" s="609"/>
      <c r="R37" s="608"/>
      <c r="S37" s="595"/>
    </row>
    <row r="38" spans="1:19" x14ac:dyDescent="0.25">
      <c r="A38" s="371"/>
      <c r="B38" s="387"/>
      <c r="C38" s="455"/>
      <c r="D38" s="616"/>
      <c r="E38" s="620"/>
      <c r="F38" s="621"/>
      <c r="G38" s="626" t="s">
        <v>11</v>
      </c>
      <c r="H38" s="617"/>
      <c r="I38" s="618"/>
      <c r="J38" s="91"/>
      <c r="K38" s="579"/>
      <c r="L38" s="542"/>
      <c r="M38" s="623"/>
      <c r="O38" s="595"/>
      <c r="P38" s="608"/>
      <c r="Q38" s="609"/>
      <c r="R38" s="608"/>
      <c r="S38" s="595"/>
    </row>
    <row r="39" spans="1:19" x14ac:dyDescent="0.25">
      <c r="A39" s="372"/>
      <c r="B39" s="393"/>
      <c r="C39" s="244"/>
      <c r="D39" s="616"/>
      <c r="E39" s="620"/>
      <c r="F39" s="621"/>
      <c r="G39" s="626" t="s">
        <v>12</v>
      </c>
      <c r="H39" s="617"/>
      <c r="I39" s="618"/>
      <c r="J39" s="91"/>
      <c r="K39" s="570" t="s">
        <v>92</v>
      </c>
      <c r="L39" s="631"/>
      <c r="M39" s="615"/>
      <c r="O39" s="595"/>
      <c r="P39" s="607"/>
      <c r="Q39" s="607"/>
      <c r="R39" s="608"/>
      <c r="S39" s="595"/>
    </row>
    <row r="40" spans="1:19" x14ac:dyDescent="0.25">
      <c r="A40" s="372"/>
      <c r="B40" s="393"/>
      <c r="C40" s="382"/>
      <c r="D40" s="616"/>
      <c r="E40" s="620"/>
      <c r="F40" s="621"/>
      <c r="G40" s="626" t="s">
        <v>13</v>
      </c>
      <c r="H40" s="617"/>
      <c r="I40" s="618"/>
      <c r="J40" s="91"/>
      <c r="K40" s="629"/>
      <c r="L40" s="621"/>
      <c r="M40" s="619"/>
      <c r="O40" s="595"/>
      <c r="P40" s="608"/>
      <c r="Q40" s="609"/>
      <c r="R40" s="608"/>
      <c r="S40" s="595"/>
    </row>
    <row r="41" spans="1:19" x14ac:dyDescent="0.25">
      <c r="A41" s="373"/>
      <c r="B41" s="370"/>
      <c r="C41" s="383"/>
      <c r="D41" s="622"/>
      <c r="E41" s="246"/>
      <c r="F41" s="542"/>
      <c r="G41" s="627" t="s">
        <v>14</v>
      </c>
      <c r="H41" s="340"/>
      <c r="I41" s="572"/>
      <c r="J41" s="248"/>
      <c r="K41" s="579" t="str">
        <f>M4</f>
        <v>Lakatosné Klopcsik Diana</v>
      </c>
      <c r="L41" s="542"/>
      <c r="M41" s="623"/>
      <c r="O41" s="595"/>
      <c r="P41" s="608"/>
      <c r="Q41" s="609"/>
      <c r="R41" s="610"/>
      <c r="S41" s="595"/>
    </row>
    <row r="42" spans="1:19" x14ac:dyDescent="0.25">
      <c r="O42" s="595"/>
      <c r="P42" s="595"/>
      <c r="Q42" s="595"/>
      <c r="R42" s="595"/>
      <c r="S42" s="595"/>
    </row>
    <row r="43" spans="1:19" x14ac:dyDescent="0.25">
      <c r="O43" s="595"/>
      <c r="P43" s="595"/>
      <c r="Q43" s="595"/>
      <c r="R43" s="595"/>
      <c r="S43" s="595"/>
    </row>
  </sheetData>
  <mergeCells count="37">
    <mergeCell ref="E35:F35"/>
    <mergeCell ref="B22:C22"/>
    <mergeCell ref="D22:E22"/>
    <mergeCell ref="F22:G22"/>
    <mergeCell ref="H22:I22"/>
    <mergeCell ref="J22:K22"/>
    <mergeCell ref="E34:F34"/>
    <mergeCell ref="B20:C20"/>
    <mergeCell ref="D20:E20"/>
    <mergeCell ref="F20:G20"/>
    <mergeCell ref="H20:I20"/>
    <mergeCell ref="J20:K20"/>
    <mergeCell ref="B21:C21"/>
    <mergeCell ref="D21:E21"/>
    <mergeCell ref="F21:G21"/>
    <mergeCell ref="H21:I21"/>
    <mergeCell ref="J21:K21"/>
    <mergeCell ref="J18:K18"/>
    <mergeCell ref="B19:C19"/>
    <mergeCell ref="D19:E19"/>
    <mergeCell ref="F19:G19"/>
    <mergeCell ref="H19:I19"/>
    <mergeCell ref="J19:K19"/>
    <mergeCell ref="E11:F11"/>
    <mergeCell ref="G11:H11"/>
    <mergeCell ref="E13:F13"/>
    <mergeCell ref="G13:H13"/>
    <mergeCell ref="B18:C18"/>
    <mergeCell ref="D18:E18"/>
    <mergeCell ref="F18:G18"/>
    <mergeCell ref="H18:I18"/>
    <mergeCell ref="A1:F1"/>
    <mergeCell ref="A4:C4"/>
    <mergeCell ref="E7:F7"/>
    <mergeCell ref="G7:H7"/>
    <mergeCell ref="E9:F9"/>
    <mergeCell ref="G9:H9"/>
  </mergeCells>
  <conditionalFormatting sqref="E7 E9 E11 E13">
    <cfRule type="cellIs" dxfId="298" priority="2" stopIfTrue="1" operator="equal">
      <formula>"Bye"</formula>
    </cfRule>
  </conditionalFormatting>
  <conditionalFormatting sqref="R41">
    <cfRule type="expression" dxfId="297" priority="1"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B1075-6692-4228-9383-4A5631BA0F24}">
  <sheetPr codeName="Munka36">
    <tabColor indexed="11"/>
  </sheetPr>
  <dimension ref="A1:AK43"/>
  <sheetViews>
    <sheetView workbookViewId="0">
      <selection activeCell="B7" sqref="B7"/>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10.5546875" customWidth="1"/>
    <col min="10" max="10" width="7.88671875" customWidth="1"/>
    <col min="11" max="12" width="8.5546875" customWidth="1"/>
    <col min="13" max="13" width="7.88671875" customWidth="1"/>
    <col min="15" max="15" width="5.109375" customWidth="1"/>
    <col min="16" max="16" width="11.5546875" customWidth="1"/>
    <col min="17" max="17" width="9.33203125" customWidth="1"/>
    <col min="25" max="37" width="0" hidden="1" customWidth="1"/>
  </cols>
  <sheetData>
    <row r="1" spans="1:37" ht="24.6" x14ac:dyDescent="0.25">
      <c r="A1" s="814" t="str">
        <f>Altalanos!$A$6</f>
        <v xml:space="preserve">Diákolimpia Tolna megye - Paks </v>
      </c>
      <c r="B1" s="814"/>
      <c r="C1" s="814"/>
      <c r="D1" s="814"/>
      <c r="E1" s="814"/>
      <c r="F1" s="814"/>
      <c r="G1" s="513"/>
      <c r="H1" s="516" t="s">
        <v>123</v>
      </c>
      <c r="I1" s="514"/>
      <c r="J1" s="515"/>
      <c r="L1" s="517"/>
      <c r="M1" s="591"/>
      <c r="N1" s="593"/>
      <c r="O1" s="593" t="s">
        <v>71</v>
      </c>
      <c r="P1" s="593"/>
      <c r="Q1" s="594"/>
      <c r="R1" s="593"/>
      <c r="S1" s="595"/>
      <c r="AB1" s="674" t="e">
        <f>IF(Y5=1,CONCATENATE(VLOOKUP(Y3,AA16:AH27,2)),CONCATENATE(VLOOKUP(Y3,AA2:AK13,2)))</f>
        <v>#N/A</v>
      </c>
      <c r="AC1" s="674" t="e">
        <f>IF(Y5=1,CONCATENATE(VLOOKUP(Y3,AA16:AK27,3)),CONCATENATE(VLOOKUP(Y3,AA2:AK13,3)))</f>
        <v>#N/A</v>
      </c>
      <c r="AD1" s="674" t="e">
        <f>IF(Y5=1,CONCATENATE(VLOOKUP(Y3,AA16:AK27,4)),CONCATENATE(VLOOKUP(Y3,AA2:AK13,4)))</f>
        <v>#N/A</v>
      </c>
      <c r="AE1" s="674" t="e">
        <f>IF(Y5=1,CONCATENATE(VLOOKUP(Y3,AA16:AK27,5)),CONCATENATE(VLOOKUP(Y3,AA2:AK13,5)))</f>
        <v>#N/A</v>
      </c>
      <c r="AF1" s="674" t="e">
        <f>IF(Y5=1,CONCATENATE(VLOOKUP(Y3,AA16:AK27,6)),CONCATENATE(VLOOKUP(Y3,AA2:AK13,6)))</f>
        <v>#N/A</v>
      </c>
      <c r="AG1" s="674" t="e">
        <f>IF(Y5=1,CONCATENATE(VLOOKUP(Y3,AA16:AK27,7)),CONCATENATE(VLOOKUP(Y3,AA2:AK13,7)))</f>
        <v>#N/A</v>
      </c>
      <c r="AH1" s="674" t="e">
        <f>IF(Y5=1,CONCATENATE(VLOOKUP(Y3,AA16:AK27,8)),CONCATENATE(VLOOKUP(Y3,AA2:AK13,8)))</f>
        <v>#N/A</v>
      </c>
      <c r="AI1" s="674" t="e">
        <f>IF(Y5=1,CONCATENATE(VLOOKUP(Y3,AA16:AK27,9)),CONCATENATE(VLOOKUP(Y3,AA2:AK13,9)))</f>
        <v>#N/A</v>
      </c>
      <c r="AJ1" s="674" t="e">
        <f>IF(Y5=1,CONCATENATE(VLOOKUP(Y3,AA16:AK27,10)),CONCATENATE(VLOOKUP(Y3,AA2:AK13,10)))</f>
        <v>#N/A</v>
      </c>
      <c r="AK1" s="674" t="e">
        <f>IF(Y5=1,CONCATENATE(VLOOKUP(Y3,AA16:AK27,11)),CONCATENATE(VLOOKUP(Y3,AA2:AK13,11)))</f>
        <v>#N/A</v>
      </c>
    </row>
    <row r="2" spans="1:37" x14ac:dyDescent="0.25">
      <c r="A2" s="519" t="s">
        <v>122</v>
      </c>
      <c r="B2" s="520"/>
      <c r="C2" s="520"/>
      <c r="D2" s="520"/>
      <c r="E2" s="791">
        <f>Altalanos!$D$8</f>
        <v>0</v>
      </c>
      <c r="F2" s="520"/>
      <c r="G2" s="521"/>
      <c r="H2" s="522"/>
      <c r="I2" s="522"/>
      <c r="J2" s="523"/>
      <c r="K2" s="517"/>
      <c r="L2" s="517"/>
      <c r="M2" s="592"/>
      <c r="N2" s="596"/>
      <c r="O2" s="597"/>
      <c r="P2" s="596"/>
      <c r="Q2" s="597"/>
      <c r="R2" s="596"/>
      <c r="S2" s="595"/>
      <c r="Y2" s="662"/>
      <c r="Z2" s="661"/>
      <c r="AA2" s="661" t="s">
        <v>164</v>
      </c>
      <c r="AB2" s="672">
        <v>150</v>
      </c>
      <c r="AC2" s="672">
        <v>120</v>
      </c>
      <c r="AD2" s="672">
        <v>100</v>
      </c>
      <c r="AE2" s="672">
        <v>80</v>
      </c>
      <c r="AF2" s="672">
        <v>70</v>
      </c>
      <c r="AG2" s="672">
        <v>60</v>
      </c>
      <c r="AH2" s="672">
        <v>55</v>
      </c>
      <c r="AI2" s="672">
        <v>50</v>
      </c>
      <c r="AJ2" s="672">
        <v>45</v>
      </c>
      <c r="AK2" s="672">
        <v>40</v>
      </c>
    </row>
    <row r="3" spans="1:37" x14ac:dyDescent="0.25">
      <c r="A3" s="55" t="s">
        <v>82</v>
      </c>
      <c r="B3" s="55"/>
      <c r="C3" s="55"/>
      <c r="D3" s="55"/>
      <c r="E3" s="55" t="s">
        <v>79</v>
      </c>
      <c r="F3" s="55"/>
      <c r="G3" s="55"/>
      <c r="H3" s="55" t="s">
        <v>87</v>
      </c>
      <c r="I3" s="55"/>
      <c r="J3" s="144"/>
      <c r="K3" s="55"/>
      <c r="L3" s="56" t="s">
        <v>88</v>
      </c>
      <c r="M3" s="55"/>
      <c r="N3" s="599"/>
      <c r="O3" s="598"/>
      <c r="P3" s="599"/>
      <c r="Q3" s="598"/>
      <c r="R3" s="600"/>
      <c r="S3" s="595"/>
      <c r="Y3" s="661">
        <f>IF(H4="OB","A",IF(H4="IX","W",H4))</f>
        <v>0</v>
      </c>
      <c r="Z3" s="661"/>
      <c r="AA3" s="661" t="s">
        <v>194</v>
      </c>
      <c r="AB3" s="672">
        <v>120</v>
      </c>
      <c r="AC3" s="672">
        <v>90</v>
      </c>
      <c r="AD3" s="672">
        <v>65</v>
      </c>
      <c r="AE3" s="672">
        <v>55</v>
      </c>
      <c r="AF3" s="672">
        <v>50</v>
      </c>
      <c r="AG3" s="672">
        <v>45</v>
      </c>
      <c r="AH3" s="672">
        <v>40</v>
      </c>
      <c r="AI3" s="672">
        <v>35</v>
      </c>
      <c r="AJ3" s="672">
        <v>25</v>
      </c>
      <c r="AK3" s="672">
        <v>20</v>
      </c>
    </row>
    <row r="4" spans="1:37" ht="13.8" thickBot="1" x14ac:dyDescent="0.3">
      <c r="A4" s="815" t="str">
        <f>Altalanos!$A$10</f>
        <v>2025.04.28-29</v>
      </c>
      <c r="B4" s="815"/>
      <c r="C4" s="815"/>
      <c r="D4" s="524"/>
      <c r="E4" s="525" t="str">
        <f>Altalanos!$C$10</f>
        <v>Paks</v>
      </c>
      <c r="F4" s="525"/>
      <c r="G4" s="525"/>
      <c r="H4" s="528"/>
      <c r="I4" s="525"/>
      <c r="J4" s="527"/>
      <c r="K4" s="528"/>
      <c r="L4" s="530" t="str">
        <f>Altalanos!$E$10</f>
        <v>Lakatosné Klopcsik Diana</v>
      </c>
      <c r="M4" s="528"/>
      <c r="N4" s="601"/>
      <c r="O4" s="602"/>
      <c r="P4" s="649" t="s">
        <v>178</v>
      </c>
      <c r="Q4" s="650" t="s">
        <v>187</v>
      </c>
      <c r="R4" s="650" t="s">
        <v>183</v>
      </c>
      <c r="S4" s="648"/>
      <c r="Y4" s="661"/>
      <c r="Z4" s="661"/>
      <c r="AA4" s="661" t="s">
        <v>195</v>
      </c>
      <c r="AB4" s="672">
        <v>90</v>
      </c>
      <c r="AC4" s="672">
        <v>60</v>
      </c>
      <c r="AD4" s="672">
        <v>45</v>
      </c>
      <c r="AE4" s="672">
        <v>34</v>
      </c>
      <c r="AF4" s="672">
        <v>27</v>
      </c>
      <c r="AG4" s="672">
        <v>22</v>
      </c>
      <c r="AH4" s="672">
        <v>18</v>
      </c>
      <c r="AI4" s="672">
        <v>15</v>
      </c>
      <c r="AJ4" s="672">
        <v>12</v>
      </c>
      <c r="AK4" s="672">
        <v>9</v>
      </c>
    </row>
    <row r="5" spans="1:37" x14ac:dyDescent="0.25">
      <c r="A5" s="37"/>
      <c r="B5" s="37" t="s">
        <v>118</v>
      </c>
      <c r="C5" s="587" t="s">
        <v>162</v>
      </c>
      <c r="D5" s="37" t="s">
        <v>105</v>
      </c>
      <c r="E5" s="37" t="s">
        <v>167</v>
      </c>
      <c r="F5" s="37"/>
      <c r="G5" s="37" t="s">
        <v>86</v>
      </c>
      <c r="H5" s="37"/>
      <c r="I5" s="37" t="s">
        <v>90</v>
      </c>
      <c r="J5" s="37"/>
      <c r="K5" s="633" t="s">
        <v>168</v>
      </c>
      <c r="L5" s="633" t="s">
        <v>169</v>
      </c>
      <c r="M5" s="633" t="s">
        <v>170</v>
      </c>
      <c r="N5" s="595"/>
      <c r="O5" s="595"/>
      <c r="P5" s="651" t="s">
        <v>185</v>
      </c>
      <c r="Q5" s="652" t="s">
        <v>181</v>
      </c>
      <c r="R5" s="652" t="s">
        <v>188</v>
      </c>
      <c r="S5" s="648"/>
      <c r="Y5" s="661">
        <f>IF(OR(Altalanos!$A$8="F1",Altalanos!$A$8="F2",Altalanos!$A$8="N1",Altalanos!$A$8="N2"),1,2)</f>
        <v>2</v>
      </c>
      <c r="Z5" s="661"/>
      <c r="AA5" s="661" t="s">
        <v>196</v>
      </c>
      <c r="AB5" s="672">
        <v>60</v>
      </c>
      <c r="AC5" s="672">
        <v>40</v>
      </c>
      <c r="AD5" s="672">
        <v>30</v>
      </c>
      <c r="AE5" s="672">
        <v>20</v>
      </c>
      <c r="AF5" s="672">
        <v>18</v>
      </c>
      <c r="AG5" s="672">
        <v>15</v>
      </c>
      <c r="AH5" s="672">
        <v>12</v>
      </c>
      <c r="AI5" s="672">
        <v>10</v>
      </c>
      <c r="AJ5" s="672">
        <v>8</v>
      </c>
      <c r="AK5" s="672">
        <v>6</v>
      </c>
    </row>
    <row r="6" spans="1:37" x14ac:dyDescent="0.25">
      <c r="A6" s="564"/>
      <c r="B6" s="564"/>
      <c r="C6" s="632"/>
      <c r="D6" s="564"/>
      <c r="E6" s="564"/>
      <c r="F6" s="564"/>
      <c r="G6" s="564"/>
      <c r="H6" s="564"/>
      <c r="I6" s="564"/>
      <c r="J6" s="564"/>
      <c r="K6" s="564"/>
      <c r="L6" s="564"/>
      <c r="M6" s="564"/>
      <c r="N6" s="595"/>
      <c r="O6" s="595"/>
      <c r="P6" s="653" t="s">
        <v>186</v>
      </c>
      <c r="Q6" s="654" t="s">
        <v>189</v>
      </c>
      <c r="R6" s="654" t="s">
        <v>184</v>
      </c>
      <c r="S6" s="648"/>
      <c r="Y6" s="661"/>
      <c r="Z6" s="661"/>
      <c r="AA6" s="661" t="s">
        <v>197</v>
      </c>
      <c r="AB6" s="672">
        <v>40</v>
      </c>
      <c r="AC6" s="672">
        <v>25</v>
      </c>
      <c r="AD6" s="672">
        <v>18</v>
      </c>
      <c r="AE6" s="672">
        <v>13</v>
      </c>
      <c r="AF6" s="672">
        <v>10</v>
      </c>
      <c r="AG6" s="672">
        <v>8</v>
      </c>
      <c r="AH6" s="672">
        <v>6</v>
      </c>
      <c r="AI6" s="672">
        <v>5</v>
      </c>
      <c r="AJ6" s="672">
        <v>4</v>
      </c>
      <c r="AK6" s="672">
        <v>3</v>
      </c>
    </row>
    <row r="7" spans="1:37" x14ac:dyDescent="0.25">
      <c r="A7" s="603" t="s">
        <v>164</v>
      </c>
      <c r="B7" s="634"/>
      <c r="C7" s="636" t="str">
        <f>IF($B7="","",VLOOKUP($B7,'1MD ELO (4)'!$A$7:$O$22,5))</f>
        <v/>
      </c>
      <c r="D7" s="636" t="str">
        <f>IF($B7="","",VLOOKUP($B7,'1MD ELO (4)'!$A$7:$O$22,15))</f>
        <v/>
      </c>
      <c r="E7" s="813" t="str">
        <f>UPPER(IF($B7="","",VLOOKUP($B7,'1MD ELO (4)'!$A$7:$O$22,2)))</f>
        <v/>
      </c>
      <c r="F7" s="813"/>
      <c r="G7" s="813" t="str">
        <f>IF($B7="","",VLOOKUP($B7,'1MD ELO (4)'!$A$7:$O$22,3))</f>
        <v/>
      </c>
      <c r="H7" s="813"/>
      <c r="I7" s="637" t="str">
        <f>IF($B7="","",VLOOKUP($B7,'1MD ELO (4)'!$A$7:$O$22,4))</f>
        <v/>
      </c>
      <c r="J7" s="564"/>
      <c r="K7" s="675"/>
      <c r="L7" s="663" t="str">
        <f>IF(K7="","",CONCATENATE(VLOOKUP($Y$3,$AB$1:$AK$1,K7)," pont"))</f>
        <v/>
      </c>
      <c r="M7" s="676"/>
      <c r="N7" s="595"/>
      <c r="O7" s="595"/>
      <c r="P7" s="649" t="s">
        <v>192</v>
      </c>
      <c r="Q7" s="650" t="s">
        <v>180</v>
      </c>
      <c r="R7" s="650" t="s">
        <v>190</v>
      </c>
      <c r="S7" s="595"/>
      <c r="Y7" s="661"/>
      <c r="Z7" s="661"/>
      <c r="AA7" s="661" t="s">
        <v>198</v>
      </c>
      <c r="AB7" s="672">
        <v>25</v>
      </c>
      <c r="AC7" s="672">
        <v>15</v>
      </c>
      <c r="AD7" s="672">
        <v>13</v>
      </c>
      <c r="AE7" s="672">
        <v>8</v>
      </c>
      <c r="AF7" s="672">
        <v>6</v>
      </c>
      <c r="AG7" s="672">
        <v>4</v>
      </c>
      <c r="AH7" s="672">
        <v>3</v>
      </c>
      <c r="AI7" s="672">
        <v>2</v>
      </c>
      <c r="AJ7" s="672">
        <v>1</v>
      </c>
      <c r="AK7" s="672">
        <v>0</v>
      </c>
    </row>
    <row r="8" spans="1:37" x14ac:dyDescent="0.25">
      <c r="A8" s="603"/>
      <c r="B8" s="635"/>
      <c r="C8" s="638"/>
      <c r="D8" s="638"/>
      <c r="E8" s="638"/>
      <c r="F8" s="638"/>
      <c r="G8" s="638"/>
      <c r="H8" s="638"/>
      <c r="I8" s="638"/>
      <c r="J8" s="564"/>
      <c r="K8" s="603"/>
      <c r="L8" s="603"/>
      <c r="M8" s="677"/>
      <c r="N8" s="595"/>
      <c r="O8" s="595"/>
      <c r="P8" s="651" t="s">
        <v>193</v>
      </c>
      <c r="Q8" s="652" t="s">
        <v>182</v>
      </c>
      <c r="R8" s="652" t="s">
        <v>191</v>
      </c>
      <c r="S8" s="595"/>
      <c r="Y8" s="661"/>
      <c r="Z8" s="661"/>
      <c r="AA8" s="661" t="s">
        <v>199</v>
      </c>
      <c r="AB8" s="672">
        <v>15</v>
      </c>
      <c r="AC8" s="672">
        <v>10</v>
      </c>
      <c r="AD8" s="672">
        <v>7</v>
      </c>
      <c r="AE8" s="672">
        <v>5</v>
      </c>
      <c r="AF8" s="672">
        <v>4</v>
      </c>
      <c r="AG8" s="672">
        <v>3</v>
      </c>
      <c r="AH8" s="672">
        <v>2</v>
      </c>
      <c r="AI8" s="672">
        <v>1</v>
      </c>
      <c r="AJ8" s="672">
        <v>0</v>
      </c>
      <c r="AK8" s="672">
        <v>0</v>
      </c>
    </row>
    <row r="9" spans="1:37" x14ac:dyDescent="0.25">
      <c r="A9" s="603" t="s">
        <v>165</v>
      </c>
      <c r="B9" s="634"/>
      <c r="C9" s="636" t="str">
        <f>IF($B9="","",VLOOKUP($B9,'1MD ELO (4)'!$A$7:$O$22,5))</f>
        <v/>
      </c>
      <c r="D9" s="636" t="str">
        <f>IF($B9="","",VLOOKUP($B9,'1MD ELO (4)'!$A$7:$O$22,15))</f>
        <v/>
      </c>
      <c r="E9" s="813" t="str">
        <f>UPPER(IF($B9="","",VLOOKUP($B9,'1MD ELO (4)'!$A$7:$O$22,2)))</f>
        <v/>
      </c>
      <c r="F9" s="813"/>
      <c r="G9" s="813" t="str">
        <f>IF($B9="","",VLOOKUP($B9,'1MD ELO (4)'!$A$7:$O$22,3))</f>
        <v/>
      </c>
      <c r="H9" s="813"/>
      <c r="I9" s="637" t="str">
        <f>IF($B9="","",VLOOKUP($B9,'1MD ELO (4)'!$A$7:$O$22,4))</f>
        <v/>
      </c>
      <c r="J9" s="564"/>
      <c r="K9" s="675"/>
      <c r="L9" s="663" t="str">
        <f>IF(K9="","",CONCATENATE(VLOOKUP($Y$3,$AB$1:$AK$1,K9)," pont"))</f>
        <v/>
      </c>
      <c r="M9" s="676"/>
      <c r="N9" s="595"/>
      <c r="O9" s="595"/>
      <c r="P9" s="595"/>
      <c r="Q9" s="595"/>
      <c r="R9" s="595"/>
      <c r="S9" s="595"/>
      <c r="Y9" s="661"/>
      <c r="Z9" s="661"/>
      <c r="AA9" s="661" t="s">
        <v>200</v>
      </c>
      <c r="AB9" s="672">
        <v>10</v>
      </c>
      <c r="AC9" s="672">
        <v>6</v>
      </c>
      <c r="AD9" s="672">
        <v>4</v>
      </c>
      <c r="AE9" s="672">
        <v>2</v>
      </c>
      <c r="AF9" s="672">
        <v>1</v>
      </c>
      <c r="AG9" s="672">
        <v>0</v>
      </c>
      <c r="AH9" s="672">
        <v>0</v>
      </c>
      <c r="AI9" s="672">
        <v>0</v>
      </c>
      <c r="AJ9" s="672">
        <v>0</v>
      </c>
      <c r="AK9" s="672">
        <v>0</v>
      </c>
    </row>
    <row r="10" spans="1:37" x14ac:dyDescent="0.25">
      <c r="A10" s="603"/>
      <c r="B10" s="635"/>
      <c r="C10" s="638"/>
      <c r="D10" s="638"/>
      <c r="E10" s="638"/>
      <c r="F10" s="638"/>
      <c r="G10" s="638"/>
      <c r="H10" s="638"/>
      <c r="I10" s="638"/>
      <c r="J10" s="564"/>
      <c r="K10" s="603"/>
      <c r="L10" s="603"/>
      <c r="M10" s="677"/>
      <c r="N10" s="595"/>
      <c r="O10" s="595"/>
      <c r="P10" s="595"/>
      <c r="Q10" s="595"/>
      <c r="R10" s="595"/>
      <c r="S10" s="595"/>
      <c r="Y10" s="661"/>
      <c r="Z10" s="661"/>
      <c r="AA10" s="661" t="s">
        <v>201</v>
      </c>
      <c r="AB10" s="672">
        <v>6</v>
      </c>
      <c r="AC10" s="672">
        <v>3</v>
      </c>
      <c r="AD10" s="672">
        <v>2</v>
      </c>
      <c r="AE10" s="672">
        <v>1</v>
      </c>
      <c r="AF10" s="672">
        <v>0</v>
      </c>
      <c r="AG10" s="672">
        <v>0</v>
      </c>
      <c r="AH10" s="672">
        <v>0</v>
      </c>
      <c r="AI10" s="672">
        <v>0</v>
      </c>
      <c r="AJ10" s="672">
        <v>0</v>
      </c>
      <c r="AK10" s="672">
        <v>0</v>
      </c>
    </row>
    <row r="11" spans="1:37" x14ac:dyDescent="0.25">
      <c r="A11" s="603" t="s">
        <v>166</v>
      </c>
      <c r="B11" s="634"/>
      <c r="C11" s="636" t="str">
        <f>IF($B11="","",VLOOKUP($B11,'1MD ELO (4)'!$A$7:$O$22,5))</f>
        <v/>
      </c>
      <c r="D11" s="636" t="str">
        <f>IF($B11="","",VLOOKUP($B11,'1MD ELO (4)'!$A$7:$O$22,15))</f>
        <v/>
      </c>
      <c r="E11" s="813" t="str">
        <f>UPPER(IF($B11="","",VLOOKUP($B11,'1MD ELO (4)'!$A$7:$O$22,2)))</f>
        <v/>
      </c>
      <c r="F11" s="813"/>
      <c r="G11" s="813" t="str">
        <f>IF($B11="","",VLOOKUP($B11,'1MD ELO (4)'!$A$7:$O$22,3))</f>
        <v/>
      </c>
      <c r="H11" s="813"/>
      <c r="I11" s="637" t="str">
        <f>IF($B11="","",VLOOKUP($B11,'1MD ELO (4)'!$A$7:$O$22,4))</f>
        <v/>
      </c>
      <c r="J11" s="564"/>
      <c r="K11" s="675"/>
      <c r="L11" s="663" t="str">
        <f>IF(K11="","",CONCATENATE(VLOOKUP($Y$3,$AB$1:$AK$1,K11)," pont"))</f>
        <v/>
      </c>
      <c r="M11" s="676"/>
      <c r="N11" s="595"/>
      <c r="O11" s="595"/>
      <c r="P11" s="595"/>
      <c r="Q11" s="595"/>
      <c r="R11" s="595"/>
      <c r="S11" s="595"/>
      <c r="Y11" s="661"/>
      <c r="Z11" s="661"/>
      <c r="AA11" s="661" t="s">
        <v>206</v>
      </c>
      <c r="AB11" s="672">
        <v>3</v>
      </c>
      <c r="AC11" s="672">
        <v>2</v>
      </c>
      <c r="AD11" s="672">
        <v>1</v>
      </c>
      <c r="AE11" s="672">
        <v>0</v>
      </c>
      <c r="AF11" s="672">
        <v>0</v>
      </c>
      <c r="AG11" s="672">
        <v>0</v>
      </c>
      <c r="AH11" s="672">
        <v>0</v>
      </c>
      <c r="AI11" s="672">
        <v>0</v>
      </c>
      <c r="AJ11" s="672">
        <v>0</v>
      </c>
      <c r="AK11" s="672">
        <v>0</v>
      </c>
    </row>
    <row r="12" spans="1:37" x14ac:dyDescent="0.25">
      <c r="A12" s="603"/>
      <c r="B12" s="635"/>
      <c r="C12" s="638"/>
      <c r="D12" s="638"/>
      <c r="E12" s="638"/>
      <c r="F12" s="638"/>
      <c r="G12" s="638"/>
      <c r="H12" s="638"/>
      <c r="I12" s="638"/>
      <c r="J12" s="564"/>
      <c r="K12" s="632"/>
      <c r="L12" s="632"/>
      <c r="M12" s="678"/>
      <c r="Y12" s="661"/>
      <c r="Z12" s="661"/>
      <c r="AA12" s="661" t="s">
        <v>202</v>
      </c>
      <c r="AB12" s="673">
        <v>0</v>
      </c>
      <c r="AC12" s="673">
        <v>0</v>
      </c>
      <c r="AD12" s="673">
        <v>0</v>
      </c>
      <c r="AE12" s="673">
        <v>0</v>
      </c>
      <c r="AF12" s="673">
        <v>0</v>
      </c>
      <c r="AG12" s="673">
        <v>0</v>
      </c>
      <c r="AH12" s="673">
        <v>0</v>
      </c>
      <c r="AI12" s="673">
        <v>0</v>
      </c>
      <c r="AJ12" s="673">
        <v>0</v>
      </c>
      <c r="AK12" s="673">
        <v>0</v>
      </c>
    </row>
    <row r="13" spans="1:37" x14ac:dyDescent="0.25">
      <c r="A13" s="603" t="s">
        <v>171</v>
      </c>
      <c r="B13" s="634"/>
      <c r="C13" s="636" t="str">
        <f>IF($B13="","",VLOOKUP($B13,'1MD ELO (4)'!$A$7:$O$22,5))</f>
        <v/>
      </c>
      <c r="D13" s="636" t="str">
        <f>IF($B13="","",VLOOKUP($B13,'1MD ELO (4)'!$A$7:$O$22,15))</f>
        <v/>
      </c>
      <c r="E13" s="813" t="str">
        <f>UPPER(IF($B13="","",VLOOKUP($B13,'1MD ELO (4)'!$A$7:$O$22,2)))</f>
        <v/>
      </c>
      <c r="F13" s="813"/>
      <c r="G13" s="813" t="str">
        <f>IF($B13="","",VLOOKUP($B13,'1MD ELO (4)'!$A$7:$O$22,3))</f>
        <v/>
      </c>
      <c r="H13" s="813"/>
      <c r="I13" s="637" t="str">
        <f>IF($B13="","",VLOOKUP($B13,'1MD ELO (4)'!$A$7:$O$22,4))</f>
        <v/>
      </c>
      <c r="J13" s="564"/>
      <c r="K13" s="675"/>
      <c r="L13" s="663" t="str">
        <f>IF(K13="","",CONCATENATE(VLOOKUP($Y$3,$AB$1:$AK$1,K13)," pont"))</f>
        <v/>
      </c>
      <c r="M13" s="676"/>
      <c r="Y13" s="661"/>
      <c r="Z13" s="661"/>
      <c r="AA13" s="661" t="s">
        <v>203</v>
      </c>
      <c r="AB13" s="673">
        <v>0</v>
      </c>
      <c r="AC13" s="673">
        <v>0</v>
      </c>
      <c r="AD13" s="673">
        <v>0</v>
      </c>
      <c r="AE13" s="673">
        <v>0</v>
      </c>
      <c r="AF13" s="673">
        <v>0</v>
      </c>
      <c r="AG13" s="673">
        <v>0</v>
      </c>
      <c r="AH13" s="673">
        <v>0</v>
      </c>
      <c r="AI13" s="673">
        <v>0</v>
      </c>
      <c r="AJ13" s="673">
        <v>0</v>
      </c>
      <c r="AK13" s="673">
        <v>0</v>
      </c>
    </row>
    <row r="14" spans="1:37" x14ac:dyDescent="0.25">
      <c r="A14" s="603"/>
      <c r="B14" s="635"/>
      <c r="C14" s="638"/>
      <c r="D14" s="638"/>
      <c r="E14" s="638"/>
      <c r="F14" s="638"/>
      <c r="G14" s="638"/>
      <c r="H14" s="638"/>
      <c r="I14" s="638"/>
      <c r="J14" s="564"/>
      <c r="K14" s="603"/>
      <c r="L14" s="603"/>
      <c r="M14" s="678"/>
      <c r="Y14" s="661"/>
      <c r="Z14" s="661"/>
      <c r="AA14" s="661"/>
      <c r="AB14" s="661"/>
      <c r="AC14" s="661"/>
      <c r="AD14" s="661"/>
      <c r="AE14" s="661"/>
      <c r="AF14" s="661"/>
      <c r="AG14" s="661"/>
      <c r="AH14" s="661"/>
      <c r="AI14" s="661"/>
      <c r="AJ14" s="661"/>
      <c r="AK14" s="661"/>
    </row>
    <row r="15" spans="1:37" x14ac:dyDescent="0.25">
      <c r="A15" s="603" t="s">
        <v>172</v>
      </c>
      <c r="B15" s="634"/>
      <c r="C15" s="636" t="str">
        <f>IF($B15="","",VLOOKUP($B15,'1MD ELO (4)'!$A$7:$O$22,5))</f>
        <v/>
      </c>
      <c r="D15" s="636" t="str">
        <f>IF($B15="","",VLOOKUP($B15,'1MD ELO (4)'!$A$7:$O$22,15))</f>
        <v/>
      </c>
      <c r="E15" s="813" t="str">
        <f>UPPER(IF($B15="","",VLOOKUP($B15,'1MD ELO (4)'!$A$7:$O$22,2)))</f>
        <v/>
      </c>
      <c r="F15" s="813"/>
      <c r="G15" s="813" t="str">
        <f>IF($B15="","",VLOOKUP($B15,'1MD ELO (4)'!$A$7:$O$22,3))</f>
        <v/>
      </c>
      <c r="H15" s="813"/>
      <c r="I15" s="637" t="str">
        <f>IF($B15="","",VLOOKUP($B15,'1MD ELO (4)'!$A$7:$O$22,4))</f>
        <v/>
      </c>
      <c r="J15" s="564"/>
      <c r="K15" s="675"/>
      <c r="L15" s="663" t="str">
        <f>IF(K15="","",CONCATENATE(VLOOKUP($Y$3,$AB$1:$AK$1,K15)," pont"))</f>
        <v/>
      </c>
      <c r="M15" s="676"/>
      <c r="Y15" s="661"/>
      <c r="Z15" s="661"/>
      <c r="AA15" s="661"/>
      <c r="AB15" s="661"/>
      <c r="AC15" s="661"/>
      <c r="AD15" s="661"/>
      <c r="AE15" s="661"/>
      <c r="AF15" s="661"/>
      <c r="AG15" s="661"/>
      <c r="AH15" s="661"/>
      <c r="AI15" s="661"/>
      <c r="AJ15" s="661"/>
      <c r="AK15" s="661"/>
    </row>
    <row r="16" spans="1:37" x14ac:dyDescent="0.25">
      <c r="A16" s="564"/>
      <c r="B16" s="564"/>
      <c r="C16" s="564"/>
      <c r="D16" s="564"/>
      <c r="E16" s="564"/>
      <c r="F16" s="564"/>
      <c r="G16" s="564"/>
      <c r="H16" s="564"/>
      <c r="I16" s="564"/>
      <c r="J16" s="564"/>
      <c r="K16" s="564"/>
      <c r="L16" s="564"/>
      <c r="M16" s="564"/>
      <c r="Y16" s="661"/>
      <c r="Z16" s="661"/>
      <c r="AA16" s="661" t="s">
        <v>164</v>
      </c>
      <c r="AB16" s="661">
        <v>300</v>
      </c>
      <c r="AC16" s="661">
        <v>250</v>
      </c>
      <c r="AD16" s="661">
        <v>220</v>
      </c>
      <c r="AE16" s="661">
        <v>180</v>
      </c>
      <c r="AF16" s="661">
        <v>160</v>
      </c>
      <c r="AG16" s="661">
        <v>150</v>
      </c>
      <c r="AH16" s="661">
        <v>140</v>
      </c>
      <c r="AI16" s="661">
        <v>130</v>
      </c>
      <c r="AJ16" s="661">
        <v>120</v>
      </c>
      <c r="AK16" s="661">
        <v>110</v>
      </c>
    </row>
    <row r="17" spans="1:37" x14ac:dyDescent="0.25">
      <c r="A17" s="564"/>
      <c r="B17" s="564"/>
      <c r="C17" s="564"/>
      <c r="D17" s="564"/>
      <c r="E17" s="564"/>
      <c r="F17" s="564"/>
      <c r="G17" s="564"/>
      <c r="H17" s="564"/>
      <c r="I17" s="564"/>
      <c r="J17" s="564"/>
      <c r="K17" s="564"/>
      <c r="L17" s="564"/>
      <c r="M17" s="564"/>
      <c r="Y17" s="661"/>
      <c r="Z17" s="661"/>
      <c r="AA17" s="661" t="s">
        <v>194</v>
      </c>
      <c r="AB17" s="661">
        <v>250</v>
      </c>
      <c r="AC17" s="661">
        <v>200</v>
      </c>
      <c r="AD17" s="661">
        <v>160</v>
      </c>
      <c r="AE17" s="661">
        <v>140</v>
      </c>
      <c r="AF17" s="661">
        <v>120</v>
      </c>
      <c r="AG17" s="661">
        <v>110</v>
      </c>
      <c r="AH17" s="661">
        <v>100</v>
      </c>
      <c r="AI17" s="661">
        <v>90</v>
      </c>
      <c r="AJ17" s="661">
        <v>80</v>
      </c>
      <c r="AK17" s="661">
        <v>70</v>
      </c>
    </row>
    <row r="18" spans="1:37" ht="18.75" customHeight="1" x14ac:dyDescent="0.25">
      <c r="A18" s="564"/>
      <c r="B18" s="811"/>
      <c r="C18" s="811"/>
      <c r="D18" s="809" t="str">
        <f>E7</f>
        <v/>
      </c>
      <c r="E18" s="809"/>
      <c r="F18" s="809" t="str">
        <f>E9</f>
        <v/>
      </c>
      <c r="G18" s="809"/>
      <c r="H18" s="809" t="str">
        <f>E11</f>
        <v/>
      </c>
      <c r="I18" s="809"/>
      <c r="J18" s="809" t="str">
        <f>E13</f>
        <v/>
      </c>
      <c r="K18" s="809"/>
      <c r="L18" s="809" t="str">
        <f>E15</f>
        <v/>
      </c>
      <c r="M18" s="809"/>
      <c r="Y18" s="661"/>
      <c r="Z18" s="661"/>
      <c r="AA18" s="661" t="s">
        <v>195</v>
      </c>
      <c r="AB18" s="661">
        <v>200</v>
      </c>
      <c r="AC18" s="661">
        <v>150</v>
      </c>
      <c r="AD18" s="661">
        <v>130</v>
      </c>
      <c r="AE18" s="661">
        <v>110</v>
      </c>
      <c r="AF18" s="661">
        <v>95</v>
      </c>
      <c r="AG18" s="661">
        <v>80</v>
      </c>
      <c r="AH18" s="661">
        <v>70</v>
      </c>
      <c r="AI18" s="661">
        <v>60</v>
      </c>
      <c r="AJ18" s="661">
        <v>55</v>
      </c>
      <c r="AK18" s="661">
        <v>50</v>
      </c>
    </row>
    <row r="19" spans="1:37" ht="18.75" customHeight="1" x14ac:dyDescent="0.25">
      <c r="A19" s="639" t="s">
        <v>164</v>
      </c>
      <c r="B19" s="807" t="str">
        <f>E7</f>
        <v/>
      </c>
      <c r="C19" s="807"/>
      <c r="D19" s="810"/>
      <c r="E19" s="810"/>
      <c r="F19" s="808"/>
      <c r="G19" s="808"/>
      <c r="H19" s="808"/>
      <c r="I19" s="808"/>
      <c r="J19" s="809"/>
      <c r="K19" s="809"/>
      <c r="L19" s="809"/>
      <c r="M19" s="809"/>
      <c r="Y19" s="661"/>
      <c r="Z19" s="661"/>
      <c r="AA19" s="661" t="s">
        <v>196</v>
      </c>
      <c r="AB19" s="661">
        <v>150</v>
      </c>
      <c r="AC19" s="661">
        <v>120</v>
      </c>
      <c r="AD19" s="661">
        <v>100</v>
      </c>
      <c r="AE19" s="661">
        <v>80</v>
      </c>
      <c r="AF19" s="661">
        <v>70</v>
      </c>
      <c r="AG19" s="661">
        <v>60</v>
      </c>
      <c r="AH19" s="661">
        <v>55</v>
      </c>
      <c r="AI19" s="661">
        <v>50</v>
      </c>
      <c r="AJ19" s="661">
        <v>45</v>
      </c>
      <c r="AK19" s="661">
        <v>40</v>
      </c>
    </row>
    <row r="20" spans="1:37" ht="18.75" customHeight="1" x14ac:dyDescent="0.25">
      <c r="A20" s="639" t="s">
        <v>165</v>
      </c>
      <c r="B20" s="807" t="str">
        <f>E9</f>
        <v/>
      </c>
      <c r="C20" s="807"/>
      <c r="D20" s="808"/>
      <c r="E20" s="808"/>
      <c r="F20" s="810"/>
      <c r="G20" s="810"/>
      <c r="H20" s="808"/>
      <c r="I20" s="808"/>
      <c r="J20" s="808"/>
      <c r="K20" s="808"/>
      <c r="L20" s="809"/>
      <c r="M20" s="809"/>
      <c r="Y20" s="661"/>
      <c r="Z20" s="661"/>
      <c r="AA20" s="661" t="s">
        <v>197</v>
      </c>
      <c r="AB20" s="661">
        <v>120</v>
      </c>
      <c r="AC20" s="661">
        <v>90</v>
      </c>
      <c r="AD20" s="661">
        <v>65</v>
      </c>
      <c r="AE20" s="661">
        <v>55</v>
      </c>
      <c r="AF20" s="661">
        <v>50</v>
      </c>
      <c r="AG20" s="661">
        <v>45</v>
      </c>
      <c r="AH20" s="661">
        <v>40</v>
      </c>
      <c r="AI20" s="661">
        <v>35</v>
      </c>
      <c r="AJ20" s="661">
        <v>25</v>
      </c>
      <c r="AK20" s="661">
        <v>20</v>
      </c>
    </row>
    <row r="21" spans="1:37" ht="18.75" customHeight="1" x14ac:dyDescent="0.25">
      <c r="A21" s="639" t="s">
        <v>166</v>
      </c>
      <c r="B21" s="807" t="str">
        <f>E11</f>
        <v/>
      </c>
      <c r="C21" s="807"/>
      <c r="D21" s="808"/>
      <c r="E21" s="808"/>
      <c r="F21" s="808"/>
      <c r="G21" s="808"/>
      <c r="H21" s="810"/>
      <c r="I21" s="810"/>
      <c r="J21" s="808"/>
      <c r="K21" s="808"/>
      <c r="L21" s="808"/>
      <c r="M21" s="808"/>
      <c r="Y21" s="661"/>
      <c r="Z21" s="661"/>
      <c r="AA21" s="661" t="s">
        <v>198</v>
      </c>
      <c r="AB21" s="661">
        <v>90</v>
      </c>
      <c r="AC21" s="661">
        <v>60</v>
      </c>
      <c r="AD21" s="661">
        <v>45</v>
      </c>
      <c r="AE21" s="661">
        <v>34</v>
      </c>
      <c r="AF21" s="661">
        <v>27</v>
      </c>
      <c r="AG21" s="661">
        <v>22</v>
      </c>
      <c r="AH21" s="661">
        <v>18</v>
      </c>
      <c r="AI21" s="661">
        <v>15</v>
      </c>
      <c r="AJ21" s="661">
        <v>12</v>
      </c>
      <c r="AK21" s="661">
        <v>9</v>
      </c>
    </row>
    <row r="22" spans="1:37" ht="18.75" customHeight="1" x14ac:dyDescent="0.25">
      <c r="A22" s="639" t="s">
        <v>171</v>
      </c>
      <c r="B22" s="807" t="str">
        <f>E13</f>
        <v/>
      </c>
      <c r="C22" s="807"/>
      <c r="D22" s="808"/>
      <c r="E22" s="808"/>
      <c r="F22" s="808"/>
      <c r="G22" s="808"/>
      <c r="H22" s="809"/>
      <c r="I22" s="809"/>
      <c r="J22" s="810"/>
      <c r="K22" s="810"/>
      <c r="L22" s="808"/>
      <c r="M22" s="808"/>
      <c r="Y22" s="661"/>
      <c r="Z22" s="661"/>
      <c r="AA22" s="661" t="s">
        <v>199</v>
      </c>
      <c r="AB22" s="661">
        <v>60</v>
      </c>
      <c r="AC22" s="661">
        <v>40</v>
      </c>
      <c r="AD22" s="661">
        <v>30</v>
      </c>
      <c r="AE22" s="661">
        <v>20</v>
      </c>
      <c r="AF22" s="661">
        <v>18</v>
      </c>
      <c r="AG22" s="661">
        <v>15</v>
      </c>
      <c r="AH22" s="661">
        <v>12</v>
      </c>
      <c r="AI22" s="661">
        <v>10</v>
      </c>
      <c r="AJ22" s="661">
        <v>8</v>
      </c>
      <c r="AK22" s="661">
        <v>6</v>
      </c>
    </row>
    <row r="23" spans="1:37" ht="18.75" customHeight="1" x14ac:dyDescent="0.25">
      <c r="A23" s="639" t="s">
        <v>172</v>
      </c>
      <c r="B23" s="807" t="str">
        <f>E15</f>
        <v/>
      </c>
      <c r="C23" s="807"/>
      <c r="D23" s="808"/>
      <c r="E23" s="808"/>
      <c r="F23" s="808"/>
      <c r="G23" s="808"/>
      <c r="H23" s="809"/>
      <c r="I23" s="809"/>
      <c r="J23" s="809"/>
      <c r="K23" s="809"/>
      <c r="L23" s="810"/>
      <c r="M23" s="810"/>
      <c r="Y23" s="661"/>
      <c r="Z23" s="661"/>
      <c r="AA23" s="661" t="s">
        <v>200</v>
      </c>
      <c r="AB23" s="661">
        <v>40</v>
      </c>
      <c r="AC23" s="661">
        <v>25</v>
      </c>
      <c r="AD23" s="661">
        <v>18</v>
      </c>
      <c r="AE23" s="661">
        <v>13</v>
      </c>
      <c r="AF23" s="661">
        <v>8</v>
      </c>
      <c r="AG23" s="661">
        <v>7</v>
      </c>
      <c r="AH23" s="661">
        <v>6</v>
      </c>
      <c r="AI23" s="661">
        <v>5</v>
      </c>
      <c r="AJ23" s="661">
        <v>4</v>
      </c>
      <c r="AK23" s="661">
        <v>3</v>
      </c>
    </row>
    <row r="24" spans="1:37" x14ac:dyDescent="0.25">
      <c r="A24" s="564"/>
      <c r="B24" s="564"/>
      <c r="C24" s="564"/>
      <c r="D24" s="564"/>
      <c r="E24" s="564"/>
      <c r="F24" s="564"/>
      <c r="G24" s="564"/>
      <c r="H24" s="564"/>
      <c r="I24" s="564"/>
      <c r="J24" s="564"/>
      <c r="K24" s="564"/>
      <c r="L24" s="564"/>
      <c r="M24" s="564"/>
      <c r="Y24" s="661"/>
      <c r="Z24" s="661"/>
      <c r="AA24" s="661" t="s">
        <v>201</v>
      </c>
      <c r="AB24" s="661">
        <v>25</v>
      </c>
      <c r="AC24" s="661">
        <v>15</v>
      </c>
      <c r="AD24" s="661">
        <v>13</v>
      </c>
      <c r="AE24" s="661">
        <v>7</v>
      </c>
      <c r="AF24" s="661">
        <v>6</v>
      </c>
      <c r="AG24" s="661">
        <v>5</v>
      </c>
      <c r="AH24" s="661">
        <v>4</v>
      </c>
      <c r="AI24" s="661">
        <v>3</v>
      </c>
      <c r="AJ24" s="661">
        <v>2</v>
      </c>
      <c r="AK24" s="661">
        <v>1</v>
      </c>
    </row>
    <row r="25" spans="1:37" x14ac:dyDescent="0.25">
      <c r="A25" s="564"/>
      <c r="B25" s="564"/>
      <c r="C25" s="564"/>
      <c r="D25" s="564"/>
      <c r="E25" s="564"/>
      <c r="F25" s="564"/>
      <c r="G25" s="564"/>
      <c r="H25" s="564"/>
      <c r="I25" s="564"/>
      <c r="J25" s="564"/>
      <c r="K25" s="564"/>
      <c r="L25" s="564"/>
      <c r="M25" s="564"/>
      <c r="Y25" s="661"/>
      <c r="Z25" s="661"/>
      <c r="AA25" s="661" t="s">
        <v>206</v>
      </c>
      <c r="AB25" s="661">
        <v>15</v>
      </c>
      <c r="AC25" s="661">
        <v>10</v>
      </c>
      <c r="AD25" s="661">
        <v>8</v>
      </c>
      <c r="AE25" s="661">
        <v>4</v>
      </c>
      <c r="AF25" s="661">
        <v>3</v>
      </c>
      <c r="AG25" s="661">
        <v>2</v>
      </c>
      <c r="AH25" s="661">
        <v>1</v>
      </c>
      <c r="AI25" s="661">
        <v>0</v>
      </c>
      <c r="AJ25" s="661">
        <v>0</v>
      </c>
      <c r="AK25" s="661">
        <v>0</v>
      </c>
    </row>
    <row r="26" spans="1:37" x14ac:dyDescent="0.25">
      <c r="A26" s="564"/>
      <c r="B26" s="564"/>
      <c r="C26" s="564"/>
      <c r="D26" s="564"/>
      <c r="E26" s="564"/>
      <c r="F26" s="564"/>
      <c r="G26" s="564"/>
      <c r="H26" s="564"/>
      <c r="I26" s="564"/>
      <c r="J26" s="564"/>
      <c r="K26" s="564"/>
      <c r="L26" s="564"/>
      <c r="M26" s="564"/>
      <c r="Y26" s="661"/>
      <c r="Z26" s="661"/>
      <c r="AA26" s="661" t="s">
        <v>202</v>
      </c>
      <c r="AB26" s="661">
        <v>10</v>
      </c>
      <c r="AC26" s="661">
        <v>6</v>
      </c>
      <c r="AD26" s="661">
        <v>4</v>
      </c>
      <c r="AE26" s="661">
        <v>2</v>
      </c>
      <c r="AF26" s="661">
        <v>1</v>
      </c>
      <c r="AG26" s="661">
        <v>0</v>
      </c>
      <c r="AH26" s="661">
        <v>0</v>
      </c>
      <c r="AI26" s="661">
        <v>0</v>
      </c>
      <c r="AJ26" s="661">
        <v>0</v>
      </c>
      <c r="AK26" s="661">
        <v>0</v>
      </c>
    </row>
    <row r="27" spans="1:37" x14ac:dyDescent="0.25">
      <c r="A27" s="564"/>
      <c r="B27" s="564"/>
      <c r="C27" s="564"/>
      <c r="D27" s="564"/>
      <c r="E27" s="564"/>
      <c r="F27" s="564"/>
      <c r="G27" s="564"/>
      <c r="H27" s="564"/>
      <c r="I27" s="564"/>
      <c r="J27" s="564"/>
      <c r="K27" s="564"/>
      <c r="L27" s="564"/>
      <c r="M27" s="564"/>
      <c r="Y27" s="661"/>
      <c r="Z27" s="661"/>
      <c r="AA27" s="661" t="s">
        <v>203</v>
      </c>
      <c r="AB27" s="661">
        <v>3</v>
      </c>
      <c r="AC27" s="661">
        <v>2</v>
      </c>
      <c r="AD27" s="661">
        <v>1</v>
      </c>
      <c r="AE27" s="661">
        <v>0</v>
      </c>
      <c r="AF27" s="661">
        <v>0</v>
      </c>
      <c r="AG27" s="661">
        <v>0</v>
      </c>
      <c r="AH27" s="661">
        <v>0</v>
      </c>
      <c r="AI27" s="661">
        <v>0</v>
      </c>
      <c r="AJ27" s="661">
        <v>0</v>
      </c>
      <c r="AK27" s="661">
        <v>0</v>
      </c>
    </row>
    <row r="28" spans="1:37" x14ac:dyDescent="0.25">
      <c r="A28" s="564"/>
      <c r="B28" s="564"/>
      <c r="C28" s="564"/>
      <c r="D28" s="564"/>
      <c r="E28" s="564"/>
      <c r="F28" s="564"/>
      <c r="G28" s="564"/>
      <c r="H28" s="564"/>
      <c r="I28" s="564"/>
      <c r="J28" s="564"/>
      <c r="K28" s="564"/>
      <c r="L28" s="564"/>
      <c r="M28" s="564"/>
    </row>
    <row r="29" spans="1:37" x14ac:dyDescent="0.25">
      <c r="A29" s="564"/>
      <c r="B29" s="564"/>
      <c r="C29" s="564"/>
      <c r="D29" s="564"/>
      <c r="E29" s="564"/>
      <c r="F29" s="564"/>
      <c r="G29" s="564"/>
      <c r="H29" s="564"/>
      <c r="I29" s="564"/>
      <c r="J29" s="564"/>
      <c r="K29" s="564"/>
      <c r="L29" s="564"/>
      <c r="M29" s="564"/>
    </row>
    <row r="30" spans="1:37" x14ac:dyDescent="0.25">
      <c r="A30" s="564"/>
      <c r="B30" s="564"/>
      <c r="C30" s="564"/>
      <c r="D30" s="564"/>
      <c r="E30" s="564"/>
      <c r="F30" s="564"/>
      <c r="G30" s="564"/>
      <c r="H30" s="564"/>
      <c r="I30" s="564"/>
      <c r="J30" s="564"/>
      <c r="K30" s="564"/>
      <c r="L30" s="564"/>
      <c r="M30" s="564"/>
    </row>
    <row r="31" spans="1:37" x14ac:dyDescent="0.25">
      <c r="A31" s="564"/>
      <c r="B31" s="564"/>
      <c r="C31" s="564"/>
      <c r="D31" s="564"/>
      <c r="E31" s="564"/>
      <c r="F31" s="564"/>
      <c r="G31" s="564"/>
      <c r="H31" s="564"/>
      <c r="I31" s="564"/>
      <c r="J31" s="564"/>
      <c r="K31" s="564"/>
      <c r="L31" s="564"/>
      <c r="M31" s="564"/>
    </row>
    <row r="32" spans="1:37" x14ac:dyDescent="0.25">
      <c r="A32" s="564"/>
      <c r="B32" s="564"/>
      <c r="C32" s="564"/>
      <c r="D32" s="564"/>
      <c r="E32" s="564"/>
      <c r="F32" s="564"/>
      <c r="G32" s="564"/>
      <c r="H32" s="564"/>
      <c r="I32" s="564"/>
      <c r="J32" s="564"/>
      <c r="K32" s="564"/>
      <c r="L32" s="542"/>
      <c r="M32" s="564"/>
      <c r="O32" s="595"/>
      <c r="P32" s="595"/>
      <c r="Q32" s="595"/>
      <c r="R32" s="595"/>
      <c r="S32" s="595"/>
    </row>
    <row r="33" spans="1:19" x14ac:dyDescent="0.25">
      <c r="A33" s="214" t="s">
        <v>105</v>
      </c>
      <c r="B33" s="215"/>
      <c r="C33" s="456"/>
      <c r="D33" s="611" t="s">
        <v>6</v>
      </c>
      <c r="E33" s="612" t="s">
        <v>107</v>
      </c>
      <c r="F33" s="630"/>
      <c r="G33" s="611" t="s">
        <v>6</v>
      </c>
      <c r="H33" s="612" t="s">
        <v>125</v>
      </c>
      <c r="I33" s="369"/>
      <c r="J33" s="612" t="s">
        <v>126</v>
      </c>
      <c r="K33" s="368" t="s">
        <v>127</v>
      </c>
      <c r="L33" s="37"/>
      <c r="M33" s="630"/>
      <c r="O33" s="595"/>
      <c r="P33" s="605"/>
      <c r="Q33" s="605"/>
      <c r="R33" s="606"/>
      <c r="S33" s="595"/>
    </row>
    <row r="34" spans="1:19" x14ac:dyDescent="0.25">
      <c r="A34" s="575" t="s">
        <v>106</v>
      </c>
      <c r="B34" s="576"/>
      <c r="C34" s="578"/>
      <c r="D34" s="613"/>
      <c r="E34" s="805"/>
      <c r="F34" s="805"/>
      <c r="G34" s="624" t="s">
        <v>7</v>
      </c>
      <c r="H34" s="576"/>
      <c r="I34" s="614"/>
      <c r="J34" s="625"/>
      <c r="K34" s="570" t="s">
        <v>111</v>
      </c>
      <c r="L34" s="631"/>
      <c r="M34" s="615"/>
      <c r="O34" s="595"/>
      <c r="P34" s="607"/>
      <c r="Q34" s="607"/>
      <c r="R34" s="608"/>
      <c r="S34" s="595"/>
    </row>
    <row r="35" spans="1:19" x14ac:dyDescent="0.25">
      <c r="A35" s="579" t="s">
        <v>124</v>
      </c>
      <c r="B35" s="340"/>
      <c r="C35" s="581"/>
      <c r="D35" s="616"/>
      <c r="E35" s="806"/>
      <c r="F35" s="806"/>
      <c r="G35" s="626" t="s">
        <v>8</v>
      </c>
      <c r="H35" s="617"/>
      <c r="I35" s="618"/>
      <c r="J35" s="91"/>
      <c r="K35" s="628"/>
      <c r="L35" s="542"/>
      <c r="M35" s="623"/>
      <c r="O35" s="595"/>
      <c r="P35" s="608"/>
      <c r="Q35" s="609"/>
      <c r="R35" s="608"/>
      <c r="S35" s="595"/>
    </row>
    <row r="36" spans="1:19" x14ac:dyDescent="0.25">
      <c r="A36" s="384"/>
      <c r="B36" s="385"/>
      <c r="C36" s="386"/>
      <c r="D36" s="616"/>
      <c r="E36" s="620"/>
      <c r="F36" s="621"/>
      <c r="G36" s="626" t="s">
        <v>9</v>
      </c>
      <c r="H36" s="617"/>
      <c r="I36" s="618"/>
      <c r="J36" s="91"/>
      <c r="K36" s="570" t="s">
        <v>112</v>
      </c>
      <c r="L36" s="631"/>
      <c r="M36" s="615"/>
      <c r="O36" s="595"/>
      <c r="P36" s="607"/>
      <c r="Q36" s="607"/>
      <c r="R36" s="608"/>
      <c r="S36" s="595"/>
    </row>
    <row r="37" spans="1:19" x14ac:dyDescent="0.25">
      <c r="A37" s="243"/>
      <c r="B37" s="448"/>
      <c r="C37" s="244"/>
      <c r="D37" s="616"/>
      <c r="E37" s="620"/>
      <c r="F37" s="621"/>
      <c r="G37" s="626" t="s">
        <v>10</v>
      </c>
      <c r="H37" s="617"/>
      <c r="I37" s="618"/>
      <c r="J37" s="91"/>
      <c r="K37" s="629"/>
      <c r="L37" s="621"/>
      <c r="M37" s="619"/>
      <c r="O37" s="595"/>
      <c r="P37" s="608"/>
      <c r="Q37" s="609"/>
      <c r="R37" s="608"/>
      <c r="S37" s="595"/>
    </row>
    <row r="38" spans="1:19" x14ac:dyDescent="0.25">
      <c r="A38" s="371"/>
      <c r="B38" s="387"/>
      <c r="C38" s="455"/>
      <c r="D38" s="616"/>
      <c r="E38" s="620"/>
      <c r="F38" s="621"/>
      <c r="G38" s="626" t="s">
        <v>11</v>
      </c>
      <c r="H38" s="617"/>
      <c r="I38" s="618"/>
      <c r="J38" s="91"/>
      <c r="K38" s="579"/>
      <c r="L38" s="542"/>
      <c r="M38" s="623"/>
      <c r="O38" s="595"/>
      <c r="P38" s="608"/>
      <c r="Q38" s="609"/>
      <c r="R38" s="608"/>
      <c r="S38" s="595"/>
    </row>
    <row r="39" spans="1:19" x14ac:dyDescent="0.25">
      <c r="A39" s="372"/>
      <c r="B39" s="393"/>
      <c r="C39" s="244"/>
      <c r="D39" s="616"/>
      <c r="E39" s="620"/>
      <c r="F39" s="621"/>
      <c r="G39" s="626" t="s">
        <v>12</v>
      </c>
      <c r="H39" s="617"/>
      <c r="I39" s="618"/>
      <c r="J39" s="91"/>
      <c r="K39" s="570" t="s">
        <v>92</v>
      </c>
      <c r="L39" s="631"/>
      <c r="M39" s="615"/>
      <c r="O39" s="595"/>
      <c r="P39" s="607"/>
      <c r="Q39" s="607"/>
      <c r="R39" s="608"/>
      <c r="S39" s="595"/>
    </row>
    <row r="40" spans="1:19" x14ac:dyDescent="0.25">
      <c r="A40" s="372"/>
      <c r="B40" s="393"/>
      <c r="C40" s="382"/>
      <c r="D40" s="616"/>
      <c r="E40" s="620"/>
      <c r="F40" s="621"/>
      <c r="G40" s="626" t="s">
        <v>13</v>
      </c>
      <c r="H40" s="617"/>
      <c r="I40" s="618"/>
      <c r="J40" s="91"/>
      <c r="K40" s="629"/>
      <c r="L40" s="621"/>
      <c r="M40" s="619"/>
      <c r="O40" s="595"/>
      <c r="P40" s="608"/>
      <c r="Q40" s="609"/>
      <c r="R40" s="608"/>
      <c r="S40" s="595"/>
    </row>
    <row r="41" spans="1:19" x14ac:dyDescent="0.25">
      <c r="A41" s="373"/>
      <c r="B41" s="370"/>
      <c r="C41" s="383"/>
      <c r="D41" s="622"/>
      <c r="E41" s="246"/>
      <c r="F41" s="542"/>
      <c r="G41" s="627" t="s">
        <v>14</v>
      </c>
      <c r="H41" s="340"/>
      <c r="I41" s="572"/>
      <c r="J41" s="248"/>
      <c r="K41" s="579" t="str">
        <f>L4</f>
        <v>Lakatosné Klopcsik Diana</v>
      </c>
      <c r="L41" s="542"/>
      <c r="M41" s="623"/>
      <c r="O41" s="595"/>
      <c r="P41" s="608"/>
      <c r="Q41" s="609"/>
      <c r="R41" s="610"/>
      <c r="S41" s="595"/>
    </row>
    <row r="42" spans="1:19" x14ac:dyDescent="0.25">
      <c r="O42" s="595"/>
      <c r="P42" s="595"/>
      <c r="Q42" s="595"/>
      <c r="R42" s="595"/>
      <c r="S42" s="595"/>
    </row>
    <row r="43" spans="1:19" x14ac:dyDescent="0.25">
      <c r="O43" s="595"/>
      <c r="P43" s="595"/>
      <c r="Q43" s="595"/>
      <c r="R43" s="595"/>
      <c r="S43" s="595"/>
    </row>
  </sheetData>
  <mergeCells count="50">
    <mergeCell ref="E34:F34"/>
    <mergeCell ref="E35:F35"/>
    <mergeCell ref="B23:C23"/>
    <mergeCell ref="D23:E23"/>
    <mergeCell ref="F23:G23"/>
    <mergeCell ref="H23:I23"/>
    <mergeCell ref="J23:K23"/>
    <mergeCell ref="L23:M23"/>
    <mergeCell ref="B22:C22"/>
    <mergeCell ref="D22:E22"/>
    <mergeCell ref="F22:G22"/>
    <mergeCell ref="H22:I22"/>
    <mergeCell ref="J22:K22"/>
    <mergeCell ref="L22:M22"/>
    <mergeCell ref="B21:C21"/>
    <mergeCell ref="D21:E21"/>
    <mergeCell ref="F21:G21"/>
    <mergeCell ref="H21:I21"/>
    <mergeCell ref="J21:K21"/>
    <mergeCell ref="L21:M21"/>
    <mergeCell ref="B20:C20"/>
    <mergeCell ref="D20:E20"/>
    <mergeCell ref="F20:G20"/>
    <mergeCell ref="H20:I20"/>
    <mergeCell ref="J20:K20"/>
    <mergeCell ref="L20:M20"/>
    <mergeCell ref="B19:C19"/>
    <mergeCell ref="D19:E19"/>
    <mergeCell ref="F19:G19"/>
    <mergeCell ref="H19:I19"/>
    <mergeCell ref="J19:K19"/>
    <mergeCell ref="L19:M19"/>
    <mergeCell ref="B18:C18"/>
    <mergeCell ref="D18:E18"/>
    <mergeCell ref="F18:G18"/>
    <mergeCell ref="H18:I18"/>
    <mergeCell ref="J18:K18"/>
    <mergeCell ref="L18:M18"/>
    <mergeCell ref="E11:F11"/>
    <mergeCell ref="G11:H11"/>
    <mergeCell ref="E13:F13"/>
    <mergeCell ref="G13:H13"/>
    <mergeCell ref="E15:F15"/>
    <mergeCell ref="G15:H15"/>
    <mergeCell ref="A1:F1"/>
    <mergeCell ref="A4:C4"/>
    <mergeCell ref="E7:F7"/>
    <mergeCell ref="G7:H7"/>
    <mergeCell ref="E9:F9"/>
    <mergeCell ref="G9:H9"/>
  </mergeCells>
  <conditionalFormatting sqref="E7 E9 E11 E13 E15">
    <cfRule type="cellIs" dxfId="296" priority="2" stopIfTrue="1" operator="equal">
      <formula>"Bye"</formula>
    </cfRule>
  </conditionalFormatting>
  <conditionalFormatting sqref="R41">
    <cfRule type="expression" dxfId="295" priority="1"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40FFE-E7F4-4A92-9232-7A74D018D76B}">
  <sheetPr codeName="Munka37">
    <tabColor indexed="11"/>
  </sheetPr>
  <dimension ref="A1:AK49"/>
  <sheetViews>
    <sheetView workbookViewId="0">
      <selection activeCell="B7" sqref="B7"/>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5" width="11.44140625" customWidth="1"/>
    <col min="16" max="17" width="8.44140625" customWidth="1"/>
    <col min="18" max="18" width="10.88671875" customWidth="1"/>
    <col min="19" max="21" width="8.44140625" customWidth="1"/>
    <col min="25" max="37" width="0" hidden="1" customWidth="1"/>
  </cols>
  <sheetData>
    <row r="1" spans="1:37" ht="24.6" x14ac:dyDescent="0.25">
      <c r="A1" s="814" t="str">
        <f>Altalanos!$A$6</f>
        <v xml:space="preserve">Diákolimpia Tolna megye - Paks </v>
      </c>
      <c r="B1" s="814"/>
      <c r="C1" s="814"/>
      <c r="D1" s="814"/>
      <c r="E1" s="814"/>
      <c r="F1" s="814"/>
      <c r="G1" s="513"/>
      <c r="H1" s="516" t="s">
        <v>123</v>
      </c>
      <c r="I1" s="514"/>
      <c r="J1" s="515"/>
      <c r="L1" s="517"/>
      <c r="M1" s="591"/>
      <c r="N1" s="593"/>
      <c r="O1" s="593" t="s">
        <v>71</v>
      </c>
      <c r="P1" s="593"/>
      <c r="Q1" s="594"/>
      <c r="R1" s="593"/>
      <c r="S1" s="595"/>
      <c r="AB1" s="674" t="e">
        <f>IF(Y5=1,CONCATENATE(VLOOKUP(Y3,AA16:AH27,2)),CONCATENATE(VLOOKUP(Y3,AA2:AK13,2)))</f>
        <v>#N/A</v>
      </c>
      <c r="AC1" s="674" t="e">
        <f>IF(Y5=1,CONCATENATE(VLOOKUP(Y3,AA16:AK27,3)),CONCATENATE(VLOOKUP(Y3,AA2:AK13,3)))</f>
        <v>#N/A</v>
      </c>
      <c r="AD1" s="674" t="e">
        <f>IF(Y5=1,CONCATENATE(VLOOKUP(Y3,AA16:AK27,4)),CONCATENATE(VLOOKUP(Y3,AA2:AK13,4)))</f>
        <v>#N/A</v>
      </c>
      <c r="AE1" s="674" t="e">
        <f>IF(Y5=1,CONCATENATE(VLOOKUP(Y3,AA16:AK27,5)),CONCATENATE(VLOOKUP(Y3,AA2:AK13,5)))</f>
        <v>#N/A</v>
      </c>
      <c r="AF1" s="674" t="e">
        <f>IF(Y5=1,CONCATENATE(VLOOKUP(Y3,AA16:AK27,6)),CONCATENATE(VLOOKUP(Y3,AA2:AK13,6)))</f>
        <v>#N/A</v>
      </c>
      <c r="AG1" s="674" t="e">
        <f>IF(Y5=1,CONCATENATE(VLOOKUP(Y3,AA16:AK27,7)),CONCATENATE(VLOOKUP(Y3,AA2:AK13,7)))</f>
        <v>#N/A</v>
      </c>
      <c r="AH1" s="674" t="e">
        <f>IF(Y5=1,CONCATENATE(VLOOKUP(Y3,AA16:AK27,8)),CONCATENATE(VLOOKUP(Y3,AA2:AK13,8)))</f>
        <v>#N/A</v>
      </c>
      <c r="AI1" s="674" t="e">
        <f>IF(Y5=1,CONCATENATE(VLOOKUP(Y3,AA16:AK27,9)),CONCATENATE(VLOOKUP(Y3,AA2:AK13,9)))</f>
        <v>#N/A</v>
      </c>
      <c r="AJ1" s="674" t="e">
        <f>IF(Y5=1,CONCATENATE(VLOOKUP(Y3,AA16:AK27,10)),CONCATENATE(VLOOKUP(Y3,AA2:AK13,10)))</f>
        <v>#N/A</v>
      </c>
      <c r="AK1" s="674" t="e">
        <f>IF(Y5=1,CONCATENATE(VLOOKUP(Y3,AA16:AK27,11)),CONCATENATE(VLOOKUP(Y3,AA2:AK13,11)))</f>
        <v>#N/A</v>
      </c>
    </row>
    <row r="2" spans="1:37" x14ac:dyDescent="0.25">
      <c r="A2" s="519" t="s">
        <v>122</v>
      </c>
      <c r="B2" s="520"/>
      <c r="C2" s="520"/>
      <c r="D2" s="520"/>
      <c r="E2" s="791">
        <f>Altalanos!$D$8</f>
        <v>0</v>
      </c>
      <c r="F2" s="520"/>
      <c r="G2" s="521"/>
      <c r="H2" s="522"/>
      <c r="I2" s="522"/>
      <c r="J2" s="523"/>
      <c r="K2" s="517"/>
      <c r="L2" s="517"/>
      <c r="M2" s="592"/>
      <c r="N2" s="596"/>
      <c r="O2" s="597"/>
      <c r="P2" s="596"/>
      <c r="Q2" s="597"/>
      <c r="R2" s="596"/>
      <c r="S2" s="595"/>
      <c r="Y2" s="662"/>
      <c r="Z2" s="661"/>
      <c r="AA2" s="661" t="s">
        <v>164</v>
      </c>
      <c r="AB2" s="672">
        <v>150</v>
      </c>
      <c r="AC2" s="672">
        <v>120</v>
      </c>
      <c r="AD2" s="672">
        <v>100</v>
      </c>
      <c r="AE2" s="672">
        <v>80</v>
      </c>
      <c r="AF2" s="672">
        <v>70</v>
      </c>
      <c r="AG2" s="672">
        <v>60</v>
      </c>
      <c r="AH2" s="672">
        <v>55</v>
      </c>
      <c r="AI2" s="672">
        <v>50</v>
      </c>
      <c r="AJ2" s="672">
        <v>45</v>
      </c>
      <c r="AK2" s="672">
        <v>40</v>
      </c>
    </row>
    <row r="3" spans="1:37" x14ac:dyDescent="0.25">
      <c r="A3" s="55" t="s">
        <v>82</v>
      </c>
      <c r="B3" s="55"/>
      <c r="C3" s="55"/>
      <c r="D3" s="55"/>
      <c r="E3" s="55" t="s">
        <v>79</v>
      </c>
      <c r="F3" s="55"/>
      <c r="G3" s="55"/>
      <c r="H3" s="55" t="s">
        <v>87</v>
      </c>
      <c r="I3" s="55"/>
      <c r="J3" s="144"/>
      <c r="K3" s="55"/>
      <c r="L3" s="56" t="s">
        <v>88</v>
      </c>
      <c r="M3" s="55"/>
      <c r="N3" s="599"/>
      <c r="O3" s="598"/>
      <c r="P3" s="599"/>
      <c r="Y3" s="661">
        <f>IF(H4="OB","A",IF(H4="IX","W",H4))</f>
        <v>0</v>
      </c>
      <c r="Z3" s="661"/>
      <c r="AA3" s="661" t="s">
        <v>194</v>
      </c>
      <c r="AB3" s="672">
        <v>120</v>
      </c>
      <c r="AC3" s="672">
        <v>90</v>
      </c>
      <c r="AD3" s="672">
        <v>65</v>
      </c>
      <c r="AE3" s="672">
        <v>55</v>
      </c>
      <c r="AF3" s="672">
        <v>50</v>
      </c>
      <c r="AG3" s="672">
        <v>45</v>
      </c>
      <c r="AH3" s="672">
        <v>40</v>
      </c>
      <c r="AI3" s="672">
        <v>35</v>
      </c>
      <c r="AJ3" s="672">
        <v>25</v>
      </c>
      <c r="AK3" s="672">
        <v>20</v>
      </c>
    </row>
    <row r="4" spans="1:37" ht="13.8" thickBot="1" x14ac:dyDescent="0.3">
      <c r="A4" s="815" t="str">
        <f>Altalanos!$A$10</f>
        <v>2025.04.28-29</v>
      </c>
      <c r="B4" s="815"/>
      <c r="C4" s="815"/>
      <c r="D4" s="524"/>
      <c r="E4" s="525" t="str">
        <f>Altalanos!$C$10</f>
        <v>Paks</v>
      </c>
      <c r="F4" s="525"/>
      <c r="G4" s="525"/>
      <c r="H4" s="528"/>
      <c r="I4" s="525"/>
      <c r="J4" s="527"/>
      <c r="K4" s="528"/>
      <c r="L4" s="530" t="str">
        <f>Altalanos!$E$10</f>
        <v>Lakatosné Klopcsik Diana</v>
      </c>
      <c r="M4" s="528"/>
      <c r="N4" s="601"/>
      <c r="O4" s="602"/>
      <c r="P4" s="601"/>
      <c r="Y4" s="661"/>
      <c r="Z4" s="661"/>
      <c r="AA4" s="661" t="s">
        <v>195</v>
      </c>
      <c r="AB4" s="672">
        <v>90</v>
      </c>
      <c r="AC4" s="672">
        <v>60</v>
      </c>
      <c r="AD4" s="672">
        <v>45</v>
      </c>
      <c r="AE4" s="672">
        <v>34</v>
      </c>
      <c r="AF4" s="672">
        <v>27</v>
      </c>
      <c r="AG4" s="672">
        <v>22</v>
      </c>
      <c r="AH4" s="672">
        <v>18</v>
      </c>
      <c r="AI4" s="672">
        <v>15</v>
      </c>
      <c r="AJ4" s="672">
        <v>12</v>
      </c>
      <c r="AK4" s="672">
        <v>9</v>
      </c>
    </row>
    <row r="5" spans="1:37" x14ac:dyDescent="0.25">
      <c r="A5" s="37"/>
      <c r="B5" s="37" t="s">
        <v>118</v>
      </c>
      <c r="C5" s="587" t="s">
        <v>162</v>
      </c>
      <c r="D5" s="37" t="s">
        <v>105</v>
      </c>
      <c r="E5" s="37" t="s">
        <v>167</v>
      </c>
      <c r="F5" s="37"/>
      <c r="G5" s="37" t="s">
        <v>86</v>
      </c>
      <c r="H5" s="37"/>
      <c r="I5" s="37" t="s">
        <v>90</v>
      </c>
      <c r="J5" s="37"/>
      <c r="K5" s="633" t="s">
        <v>168</v>
      </c>
      <c r="L5" s="633" t="s">
        <v>169</v>
      </c>
      <c r="M5" s="633" t="s">
        <v>170</v>
      </c>
      <c r="N5" s="595"/>
      <c r="O5" s="649" t="s">
        <v>178</v>
      </c>
      <c r="P5" s="650" t="s">
        <v>184</v>
      </c>
      <c r="Q5" s="595"/>
      <c r="R5" s="649" t="s">
        <v>178</v>
      </c>
      <c r="S5" s="774" t="s">
        <v>218</v>
      </c>
      <c r="Y5" s="661">
        <f>IF(OR(Altalanos!$A$8="F1",Altalanos!$A$8="F2",Altalanos!$A$8="N1",Altalanos!$A$8="N2"),1,2)</f>
        <v>2</v>
      </c>
      <c r="Z5" s="661"/>
      <c r="AA5" s="661" t="s">
        <v>196</v>
      </c>
      <c r="AB5" s="672">
        <v>60</v>
      </c>
      <c r="AC5" s="672">
        <v>40</v>
      </c>
      <c r="AD5" s="672">
        <v>30</v>
      </c>
      <c r="AE5" s="672">
        <v>20</v>
      </c>
      <c r="AF5" s="672">
        <v>18</v>
      </c>
      <c r="AG5" s="672">
        <v>15</v>
      </c>
      <c r="AH5" s="672">
        <v>12</v>
      </c>
      <c r="AI5" s="672">
        <v>10</v>
      </c>
      <c r="AJ5" s="672">
        <v>8</v>
      </c>
      <c r="AK5" s="672">
        <v>6</v>
      </c>
    </row>
    <row r="6" spans="1:37" x14ac:dyDescent="0.25">
      <c r="A6" s="564"/>
      <c r="B6" s="564"/>
      <c r="C6" s="632"/>
      <c r="D6" s="564"/>
      <c r="E6" s="564"/>
      <c r="F6" s="564"/>
      <c r="G6" s="564"/>
      <c r="H6" s="564"/>
      <c r="I6" s="564"/>
      <c r="J6" s="564"/>
      <c r="K6" s="564"/>
      <c r="L6" s="564"/>
      <c r="M6" s="564"/>
      <c r="N6" s="595"/>
      <c r="O6" s="651" t="s">
        <v>185</v>
      </c>
      <c r="P6" s="652" t="s">
        <v>180</v>
      </c>
      <c r="Q6" s="595"/>
      <c r="R6" s="651" t="s">
        <v>185</v>
      </c>
      <c r="S6" s="775" t="s">
        <v>219</v>
      </c>
      <c r="Y6" s="661"/>
      <c r="Z6" s="661"/>
      <c r="AA6" s="661" t="s">
        <v>197</v>
      </c>
      <c r="AB6" s="672">
        <v>40</v>
      </c>
      <c r="AC6" s="672">
        <v>25</v>
      </c>
      <c r="AD6" s="672">
        <v>18</v>
      </c>
      <c r="AE6" s="672">
        <v>13</v>
      </c>
      <c r="AF6" s="672">
        <v>10</v>
      </c>
      <c r="AG6" s="672">
        <v>8</v>
      </c>
      <c r="AH6" s="672">
        <v>6</v>
      </c>
      <c r="AI6" s="672">
        <v>5</v>
      </c>
      <c r="AJ6" s="672">
        <v>4</v>
      </c>
      <c r="AK6" s="672">
        <v>3</v>
      </c>
    </row>
    <row r="7" spans="1:37" x14ac:dyDescent="0.25">
      <c r="A7" s="640" t="s">
        <v>164</v>
      </c>
      <c r="B7" s="655"/>
      <c r="C7" s="589" t="str">
        <f>IF($B7="","",VLOOKUP($B7,'1MD ELO (4)'!$A$7:$O$22,5))</f>
        <v/>
      </c>
      <c r="D7" s="589" t="str">
        <f>IF($B7="","",VLOOKUP($B7,'1MD ELO (4)'!$A$7:$O$22,15))</f>
        <v/>
      </c>
      <c r="E7" s="585" t="str">
        <f>UPPER(IF($B7="","",VLOOKUP($B7,'1MD ELO (4)'!$A$7:$O$22,2)))</f>
        <v/>
      </c>
      <c r="F7" s="588"/>
      <c r="G7" s="585" t="str">
        <f>IF($B7="","",VLOOKUP($B7,'1MD ELO (4)'!$A$7:$O$22,3))</f>
        <v/>
      </c>
      <c r="H7" s="588"/>
      <c r="I7" s="585" t="str">
        <f>IF($B7="","",VLOOKUP($B7,'1MD ELO (4)'!$A$7:$O$22,4))</f>
        <v/>
      </c>
      <c r="J7" s="564"/>
      <c r="K7" s="675"/>
      <c r="L7" s="663" t="str">
        <f>IF(K7="","",CONCATENATE(VLOOKUP($Y$3,$AB$1:$AK$1,K7)," pont"))</f>
        <v/>
      </c>
      <c r="M7" s="676"/>
      <c r="N7" s="595"/>
      <c r="O7" s="653" t="s">
        <v>186</v>
      </c>
      <c r="P7" s="654" t="s">
        <v>182</v>
      </c>
      <c r="Q7" s="595"/>
      <c r="R7" s="653" t="s">
        <v>186</v>
      </c>
      <c r="S7" s="776" t="s">
        <v>190</v>
      </c>
      <c r="Y7" s="661"/>
      <c r="Z7" s="661"/>
      <c r="AA7" s="661" t="s">
        <v>198</v>
      </c>
      <c r="AB7" s="672">
        <v>25</v>
      </c>
      <c r="AC7" s="672">
        <v>15</v>
      </c>
      <c r="AD7" s="672">
        <v>13</v>
      </c>
      <c r="AE7" s="672">
        <v>8</v>
      </c>
      <c r="AF7" s="672">
        <v>6</v>
      </c>
      <c r="AG7" s="672">
        <v>4</v>
      </c>
      <c r="AH7" s="672">
        <v>3</v>
      </c>
      <c r="AI7" s="672">
        <v>2</v>
      </c>
      <c r="AJ7" s="672">
        <v>1</v>
      </c>
      <c r="AK7" s="672">
        <v>0</v>
      </c>
    </row>
    <row r="8" spans="1:37" x14ac:dyDescent="0.25">
      <c r="A8" s="603"/>
      <c r="B8" s="656"/>
      <c r="C8" s="604"/>
      <c r="D8" s="604"/>
      <c r="E8" s="604"/>
      <c r="F8" s="604"/>
      <c r="G8" s="604"/>
      <c r="H8" s="604"/>
      <c r="I8" s="604"/>
      <c r="J8" s="564"/>
      <c r="K8" s="603"/>
      <c r="L8" s="603"/>
      <c r="M8" s="677"/>
      <c r="N8" s="595"/>
      <c r="O8" s="595"/>
      <c r="P8" s="595"/>
      <c r="Q8" s="595"/>
      <c r="R8" s="595"/>
      <c r="S8" s="595"/>
      <c r="Y8" s="661"/>
      <c r="Z8" s="661"/>
      <c r="AA8" s="661" t="s">
        <v>199</v>
      </c>
      <c r="AB8" s="672">
        <v>15</v>
      </c>
      <c r="AC8" s="672">
        <v>10</v>
      </c>
      <c r="AD8" s="672">
        <v>7</v>
      </c>
      <c r="AE8" s="672">
        <v>5</v>
      </c>
      <c r="AF8" s="672">
        <v>4</v>
      </c>
      <c r="AG8" s="672">
        <v>3</v>
      </c>
      <c r="AH8" s="672">
        <v>2</v>
      </c>
      <c r="AI8" s="672">
        <v>1</v>
      </c>
      <c r="AJ8" s="672">
        <v>0</v>
      </c>
      <c r="AK8" s="672">
        <v>0</v>
      </c>
    </row>
    <row r="9" spans="1:37" x14ac:dyDescent="0.25">
      <c r="A9" s="603" t="s">
        <v>165</v>
      </c>
      <c r="B9" s="657"/>
      <c r="C9" s="589" t="str">
        <f>IF($B9="","",VLOOKUP($B9,'1MD ELO (4)'!$A$7:$O$22,5))</f>
        <v/>
      </c>
      <c r="D9" s="589" t="str">
        <f>IF($B9="","",VLOOKUP($B9,'1MD ELO (4)'!$A$7:$O$22,15))</f>
        <v/>
      </c>
      <c r="E9" s="584" t="str">
        <f>UPPER(IF($B9="","",VLOOKUP($B9,'1MD ELO (4)'!$A$7:$O$22,2)))</f>
        <v/>
      </c>
      <c r="F9" s="590"/>
      <c r="G9" s="584" t="str">
        <f>IF($B9="","",VLOOKUP($B9,'1MD ELO (4)'!$A$7:$O$22,3))</f>
        <v/>
      </c>
      <c r="H9" s="590"/>
      <c r="I9" s="584" t="str">
        <f>IF($B9="","",VLOOKUP($B9,'1MD ELO (4)'!$A$7:$O$22,4))</f>
        <v/>
      </c>
      <c r="J9" s="564"/>
      <c r="K9" s="675"/>
      <c r="L9" s="663" t="str">
        <f>IF(K9="","",CONCATENATE(VLOOKUP($Y$3,$AB$1:$AK$1,K9)," pont"))</f>
        <v/>
      </c>
      <c r="M9" s="676"/>
      <c r="N9" s="595"/>
      <c r="O9" s="595"/>
      <c r="P9" s="595"/>
      <c r="Q9" s="595"/>
      <c r="R9" s="595"/>
      <c r="S9" s="595"/>
      <c r="Y9" s="661"/>
      <c r="Z9" s="661"/>
      <c r="AA9" s="661" t="s">
        <v>200</v>
      </c>
      <c r="AB9" s="672">
        <v>10</v>
      </c>
      <c r="AC9" s="672">
        <v>6</v>
      </c>
      <c r="AD9" s="672">
        <v>4</v>
      </c>
      <c r="AE9" s="672">
        <v>2</v>
      </c>
      <c r="AF9" s="672">
        <v>1</v>
      </c>
      <c r="AG9" s="672">
        <v>0</v>
      </c>
      <c r="AH9" s="672">
        <v>0</v>
      </c>
      <c r="AI9" s="672">
        <v>0</v>
      </c>
      <c r="AJ9" s="672">
        <v>0</v>
      </c>
      <c r="AK9" s="672">
        <v>0</v>
      </c>
    </row>
    <row r="10" spans="1:37" x14ac:dyDescent="0.25">
      <c r="A10" s="603"/>
      <c r="B10" s="656"/>
      <c r="C10" s="604"/>
      <c r="D10" s="604"/>
      <c r="E10" s="604"/>
      <c r="F10" s="604"/>
      <c r="G10" s="604"/>
      <c r="H10" s="604"/>
      <c r="I10" s="604"/>
      <c r="J10" s="564"/>
      <c r="K10" s="603"/>
      <c r="L10" s="603"/>
      <c r="M10" s="677"/>
      <c r="N10" s="595"/>
      <c r="O10" s="595"/>
      <c r="P10" s="595"/>
      <c r="Q10" s="595"/>
      <c r="R10" s="595"/>
      <c r="S10" s="595"/>
      <c r="Y10" s="661"/>
      <c r="Z10" s="661"/>
      <c r="AA10" s="661" t="s">
        <v>201</v>
      </c>
      <c r="AB10" s="672">
        <v>6</v>
      </c>
      <c r="AC10" s="672">
        <v>3</v>
      </c>
      <c r="AD10" s="672">
        <v>2</v>
      </c>
      <c r="AE10" s="672">
        <v>1</v>
      </c>
      <c r="AF10" s="672">
        <v>0</v>
      </c>
      <c r="AG10" s="672">
        <v>0</v>
      </c>
      <c r="AH10" s="672">
        <v>0</v>
      </c>
      <c r="AI10" s="672">
        <v>0</v>
      </c>
      <c r="AJ10" s="672">
        <v>0</v>
      </c>
      <c r="AK10" s="672">
        <v>0</v>
      </c>
    </row>
    <row r="11" spans="1:37" x14ac:dyDescent="0.25">
      <c r="A11" s="603" t="s">
        <v>166</v>
      </c>
      <c r="B11" s="657"/>
      <c r="C11" s="589" t="str">
        <f>IF($B11="","",VLOOKUP($B11,'1MD ELO (4)'!$A$7:$O$22,5))</f>
        <v/>
      </c>
      <c r="D11" s="589" t="str">
        <f>IF($B11="","",VLOOKUP($B11,'1MD ELO (4)'!$A$7:$O$22,15))</f>
        <v/>
      </c>
      <c r="E11" s="584" t="str">
        <f>UPPER(IF($B11="","",VLOOKUP($B11,'1MD ELO (4)'!$A$7:$O$22,2)))</f>
        <v/>
      </c>
      <c r="F11" s="590"/>
      <c r="G11" s="584" t="str">
        <f>IF($B11="","",VLOOKUP($B11,'1MD ELO (4)'!$A$7:$O$22,3))</f>
        <v/>
      </c>
      <c r="H11" s="590"/>
      <c r="I11" s="584" t="str">
        <f>IF($B11="","",VLOOKUP($B11,'1MD ELO (4)'!$A$7:$O$22,4))</f>
        <v/>
      </c>
      <c r="J11" s="564"/>
      <c r="K11" s="675"/>
      <c r="L11" s="663" t="str">
        <f>IF(K11="","",CONCATENATE(VLOOKUP($Y$3,$AB$1:$AK$1,K11)," pont"))</f>
        <v/>
      </c>
      <c r="M11" s="676"/>
      <c r="N11" s="595"/>
      <c r="O11" s="595"/>
      <c r="P11" s="595"/>
      <c r="Q11" s="595"/>
      <c r="R11" s="595"/>
      <c r="S11" s="595"/>
      <c r="Y11" s="661"/>
      <c r="Z11" s="661"/>
      <c r="AA11" s="661" t="s">
        <v>206</v>
      </c>
      <c r="AB11" s="672">
        <v>3</v>
      </c>
      <c r="AC11" s="672">
        <v>2</v>
      </c>
      <c r="AD11" s="672">
        <v>1</v>
      </c>
      <c r="AE11" s="672">
        <v>0</v>
      </c>
      <c r="AF11" s="672">
        <v>0</v>
      </c>
      <c r="AG11" s="672">
        <v>0</v>
      </c>
      <c r="AH11" s="672">
        <v>0</v>
      </c>
      <c r="AI11" s="672">
        <v>0</v>
      </c>
      <c r="AJ11" s="672">
        <v>0</v>
      </c>
      <c r="AK11" s="672">
        <v>0</v>
      </c>
    </row>
    <row r="12" spans="1:37" x14ac:dyDescent="0.25">
      <c r="A12" s="564"/>
      <c r="B12" s="640"/>
      <c r="C12" s="632"/>
      <c r="D12" s="564"/>
      <c r="E12" s="564"/>
      <c r="F12" s="564"/>
      <c r="G12" s="564"/>
      <c r="H12" s="564"/>
      <c r="I12" s="564"/>
      <c r="J12" s="564"/>
      <c r="K12" s="632"/>
      <c r="L12" s="632"/>
      <c r="M12" s="678"/>
      <c r="Y12" s="661"/>
      <c r="Z12" s="661"/>
      <c r="AA12" s="661" t="s">
        <v>202</v>
      </c>
      <c r="AB12" s="673">
        <v>0</v>
      </c>
      <c r="AC12" s="673">
        <v>0</v>
      </c>
      <c r="AD12" s="673">
        <v>0</v>
      </c>
      <c r="AE12" s="673">
        <v>0</v>
      </c>
      <c r="AF12" s="673">
        <v>0</v>
      </c>
      <c r="AG12" s="673">
        <v>0</v>
      </c>
      <c r="AH12" s="673">
        <v>0</v>
      </c>
      <c r="AI12" s="673">
        <v>0</v>
      </c>
      <c r="AJ12" s="673">
        <v>0</v>
      </c>
      <c r="AK12" s="673">
        <v>0</v>
      </c>
    </row>
    <row r="13" spans="1:37" x14ac:dyDescent="0.25">
      <c r="A13" s="640" t="s">
        <v>171</v>
      </c>
      <c r="B13" s="655"/>
      <c r="C13" s="589" t="str">
        <f>IF($B13="","",VLOOKUP($B13,'1MD ELO (4)'!$A$7:$O$22,5))</f>
        <v/>
      </c>
      <c r="D13" s="589" t="str">
        <f>IF($B13="","",VLOOKUP($B13,'1MD ELO (4)'!$A$7:$O$22,15))</f>
        <v/>
      </c>
      <c r="E13" s="585" t="str">
        <f>UPPER(IF($B13="","",VLOOKUP($B13,'1MD ELO (4)'!$A$7:$O$22,2)))</f>
        <v/>
      </c>
      <c r="F13" s="588"/>
      <c r="G13" s="585" t="str">
        <f>IF($B13="","",VLOOKUP($B13,'1MD ELO (4)'!$A$7:$O$22,3))</f>
        <v/>
      </c>
      <c r="H13" s="588"/>
      <c r="I13" s="585" t="str">
        <f>IF($B13="","",VLOOKUP($B13,'1MD ELO (4)'!$A$7:$O$22,4))</f>
        <v/>
      </c>
      <c r="J13" s="564"/>
      <c r="K13" s="675"/>
      <c r="L13" s="663" t="str">
        <f>IF(K13="","",CONCATENATE(VLOOKUP($Y$3,$AB$1:$AK$1,K13)," pont"))</f>
        <v/>
      </c>
      <c r="M13" s="676"/>
      <c r="Y13" s="661"/>
      <c r="Z13" s="661"/>
      <c r="AA13" s="661" t="s">
        <v>203</v>
      </c>
      <c r="AB13" s="673">
        <v>0</v>
      </c>
      <c r="AC13" s="673">
        <v>0</v>
      </c>
      <c r="AD13" s="673">
        <v>0</v>
      </c>
      <c r="AE13" s="673">
        <v>0</v>
      </c>
      <c r="AF13" s="673">
        <v>0</v>
      </c>
      <c r="AG13" s="673">
        <v>0</v>
      </c>
      <c r="AH13" s="673">
        <v>0</v>
      </c>
      <c r="AI13" s="673">
        <v>0</v>
      </c>
      <c r="AJ13" s="673">
        <v>0</v>
      </c>
      <c r="AK13" s="673">
        <v>0</v>
      </c>
    </row>
    <row r="14" spans="1:37" x14ac:dyDescent="0.25">
      <c r="A14" s="603"/>
      <c r="B14" s="656"/>
      <c r="C14" s="604"/>
      <c r="D14" s="604"/>
      <c r="E14" s="604"/>
      <c r="F14" s="604"/>
      <c r="G14" s="604"/>
      <c r="H14" s="604"/>
      <c r="I14" s="604"/>
      <c r="J14" s="564"/>
      <c r="K14" s="603"/>
      <c r="L14" s="603"/>
      <c r="M14" s="677"/>
      <c r="Y14" s="661"/>
      <c r="Z14" s="661"/>
      <c r="AA14" s="661"/>
      <c r="AB14" s="661"/>
      <c r="AC14" s="661"/>
      <c r="AD14" s="661"/>
      <c r="AE14" s="661"/>
      <c r="AF14" s="661"/>
      <c r="AG14" s="661"/>
      <c r="AH14" s="661"/>
      <c r="AI14" s="661"/>
      <c r="AJ14" s="661"/>
      <c r="AK14" s="661"/>
    </row>
    <row r="15" spans="1:37" x14ac:dyDescent="0.25">
      <c r="A15" s="603" t="s">
        <v>172</v>
      </c>
      <c r="B15" s="657"/>
      <c r="C15" s="589" t="str">
        <f>IF($B15="","",VLOOKUP($B15,'1MD ELO (4)'!$A$7:$O$22,5))</f>
        <v/>
      </c>
      <c r="D15" s="589" t="str">
        <f>IF($B15="","",VLOOKUP($B15,'1MD ELO (4)'!$A$7:$O$22,15))</f>
        <v/>
      </c>
      <c r="E15" s="584" t="str">
        <f>UPPER(IF($B15="","",VLOOKUP($B15,'1MD ELO (4)'!$A$7:$O$22,2)))</f>
        <v/>
      </c>
      <c r="F15" s="590"/>
      <c r="G15" s="584" t="str">
        <f>IF($B15="","",VLOOKUP($B15,'1MD ELO (4)'!$A$7:$O$22,3))</f>
        <v/>
      </c>
      <c r="H15" s="590"/>
      <c r="I15" s="584" t="str">
        <f>IF($B15="","",VLOOKUP($B15,'1MD ELO (4)'!$A$7:$O$22,4))</f>
        <v/>
      </c>
      <c r="J15" s="564"/>
      <c r="K15" s="675"/>
      <c r="L15" s="663" t="str">
        <f>IF(K15="","",CONCATENATE(VLOOKUP($Y$3,$AB$1:$AK$1,K15)," pont"))</f>
        <v/>
      </c>
      <c r="M15" s="676"/>
      <c r="Y15" s="661"/>
      <c r="Z15" s="661"/>
      <c r="AA15" s="661"/>
      <c r="AB15" s="661"/>
      <c r="AC15" s="661"/>
      <c r="AD15" s="661"/>
      <c r="AE15" s="661"/>
      <c r="AF15" s="661"/>
      <c r="AG15" s="661"/>
      <c r="AH15" s="661"/>
      <c r="AI15" s="661"/>
      <c r="AJ15" s="661"/>
      <c r="AK15" s="661"/>
    </row>
    <row r="16" spans="1:37" x14ac:dyDescent="0.25">
      <c r="A16" s="603"/>
      <c r="B16" s="656"/>
      <c r="C16" s="604"/>
      <c r="D16" s="604"/>
      <c r="E16" s="604"/>
      <c r="F16" s="604"/>
      <c r="G16" s="604"/>
      <c r="H16" s="604"/>
      <c r="I16" s="604"/>
      <c r="J16" s="564"/>
      <c r="K16" s="603"/>
      <c r="L16" s="603"/>
      <c r="M16" s="677"/>
      <c r="Y16" s="661"/>
      <c r="Z16" s="661"/>
      <c r="AA16" s="661" t="s">
        <v>164</v>
      </c>
      <c r="AB16" s="661">
        <v>300</v>
      </c>
      <c r="AC16" s="661">
        <v>250</v>
      </c>
      <c r="AD16" s="661">
        <v>220</v>
      </c>
      <c r="AE16" s="661">
        <v>180</v>
      </c>
      <c r="AF16" s="661">
        <v>160</v>
      </c>
      <c r="AG16" s="661">
        <v>150</v>
      </c>
      <c r="AH16" s="661">
        <v>140</v>
      </c>
      <c r="AI16" s="661">
        <v>130</v>
      </c>
      <c r="AJ16" s="661">
        <v>120</v>
      </c>
      <c r="AK16" s="661">
        <v>110</v>
      </c>
    </row>
    <row r="17" spans="1:37" x14ac:dyDescent="0.25">
      <c r="A17" s="603" t="s">
        <v>173</v>
      </c>
      <c r="B17" s="657"/>
      <c r="C17" s="589" t="str">
        <f>IF($B17="","",VLOOKUP($B17,'1MD ELO (4)'!$A$7:$O$22,5))</f>
        <v/>
      </c>
      <c r="D17" s="589" t="str">
        <f>IF($B17="","",VLOOKUP($B17,'1MD ELO (4)'!$A$7:$O$22,15))</f>
        <v/>
      </c>
      <c r="E17" s="584" t="str">
        <f>UPPER(IF($B17="","",VLOOKUP($B17,'1MD ELO (4)'!$A$7:$O$22,2)))</f>
        <v/>
      </c>
      <c r="F17" s="590"/>
      <c r="G17" s="584" t="str">
        <f>IF($B17="","",VLOOKUP($B17,'1MD ELO (4)'!$A$7:$O$22,3))</f>
        <v/>
      </c>
      <c r="H17" s="590"/>
      <c r="I17" s="584" t="str">
        <f>IF($B17="","",VLOOKUP($B17,'1MD ELO (4)'!$A$7:$O$22,4))</f>
        <v/>
      </c>
      <c r="J17" s="564"/>
      <c r="K17" s="675"/>
      <c r="L17" s="663" t="str">
        <f>IF(K17="","",CONCATENATE(VLOOKUP($Y$3,$AB$1:$AK$1,K17)," pont"))</f>
        <v/>
      </c>
      <c r="M17" s="676"/>
      <c r="Y17" s="661"/>
      <c r="Z17" s="661"/>
      <c r="AA17" s="661" t="s">
        <v>194</v>
      </c>
      <c r="AB17" s="661">
        <v>250</v>
      </c>
      <c r="AC17" s="661">
        <v>200</v>
      </c>
      <c r="AD17" s="661">
        <v>160</v>
      </c>
      <c r="AE17" s="661">
        <v>140</v>
      </c>
      <c r="AF17" s="661">
        <v>120</v>
      </c>
      <c r="AG17" s="661">
        <v>110</v>
      </c>
      <c r="AH17" s="661">
        <v>100</v>
      </c>
      <c r="AI17" s="661">
        <v>90</v>
      </c>
      <c r="AJ17" s="661">
        <v>80</v>
      </c>
      <c r="AK17" s="661">
        <v>70</v>
      </c>
    </row>
    <row r="18" spans="1:37" x14ac:dyDescent="0.25">
      <c r="A18" s="564"/>
      <c r="B18" s="564"/>
      <c r="C18" s="564"/>
      <c r="D18" s="564"/>
      <c r="E18" s="564"/>
      <c r="F18" s="564"/>
      <c r="G18" s="564"/>
      <c r="H18" s="564"/>
      <c r="I18" s="564"/>
      <c r="J18" s="564"/>
      <c r="K18" s="564"/>
      <c r="L18" s="564"/>
      <c r="M18" s="564"/>
      <c r="Y18" s="661"/>
      <c r="Z18" s="661"/>
      <c r="AA18" s="661" t="s">
        <v>195</v>
      </c>
      <c r="AB18" s="661">
        <v>200</v>
      </c>
      <c r="AC18" s="661">
        <v>150</v>
      </c>
      <c r="AD18" s="661">
        <v>130</v>
      </c>
      <c r="AE18" s="661">
        <v>110</v>
      </c>
      <c r="AF18" s="661">
        <v>95</v>
      </c>
      <c r="AG18" s="661">
        <v>80</v>
      </c>
      <c r="AH18" s="661">
        <v>70</v>
      </c>
      <c r="AI18" s="661">
        <v>60</v>
      </c>
      <c r="AJ18" s="661">
        <v>55</v>
      </c>
      <c r="AK18" s="661">
        <v>50</v>
      </c>
    </row>
    <row r="19" spans="1:37" x14ac:dyDescent="0.25">
      <c r="A19" s="564"/>
      <c r="B19" s="564"/>
      <c r="C19" s="564"/>
      <c r="D19" s="564"/>
      <c r="E19" s="564"/>
      <c r="F19" s="564"/>
      <c r="G19" s="564"/>
      <c r="H19" s="564"/>
      <c r="I19" s="564"/>
      <c r="J19" s="564"/>
      <c r="K19" s="564"/>
      <c r="L19" s="564"/>
      <c r="M19" s="564"/>
      <c r="Y19" s="661"/>
      <c r="Z19" s="661"/>
      <c r="AA19" s="661" t="s">
        <v>196</v>
      </c>
      <c r="AB19" s="661">
        <v>150</v>
      </c>
      <c r="AC19" s="661">
        <v>120</v>
      </c>
      <c r="AD19" s="661">
        <v>100</v>
      </c>
      <c r="AE19" s="661">
        <v>80</v>
      </c>
      <c r="AF19" s="661">
        <v>70</v>
      </c>
      <c r="AG19" s="661">
        <v>60</v>
      </c>
      <c r="AH19" s="661">
        <v>55</v>
      </c>
      <c r="AI19" s="661">
        <v>50</v>
      </c>
      <c r="AJ19" s="661">
        <v>45</v>
      </c>
      <c r="AK19" s="661">
        <v>40</v>
      </c>
    </row>
    <row r="20" spans="1:37" x14ac:dyDescent="0.25">
      <c r="A20" s="564"/>
      <c r="B20" s="564"/>
      <c r="C20" s="564"/>
      <c r="D20" s="564"/>
      <c r="E20" s="564"/>
      <c r="F20" s="564"/>
      <c r="G20" s="564"/>
      <c r="H20" s="564"/>
      <c r="I20" s="564"/>
      <c r="J20" s="564"/>
      <c r="K20" s="564"/>
      <c r="L20" s="564"/>
      <c r="M20" s="564"/>
      <c r="Y20" s="661"/>
      <c r="Z20" s="661"/>
      <c r="AA20" s="661" t="s">
        <v>197</v>
      </c>
      <c r="AB20" s="661">
        <v>120</v>
      </c>
      <c r="AC20" s="661">
        <v>90</v>
      </c>
      <c r="AD20" s="661">
        <v>65</v>
      </c>
      <c r="AE20" s="661">
        <v>55</v>
      </c>
      <c r="AF20" s="661">
        <v>50</v>
      </c>
      <c r="AG20" s="661">
        <v>45</v>
      </c>
      <c r="AH20" s="661">
        <v>40</v>
      </c>
      <c r="AI20" s="661">
        <v>35</v>
      </c>
      <c r="AJ20" s="661">
        <v>25</v>
      </c>
      <c r="AK20" s="661">
        <v>20</v>
      </c>
    </row>
    <row r="21" spans="1:37" x14ac:dyDescent="0.25">
      <c r="A21" s="564"/>
      <c r="B21" s="564"/>
      <c r="C21" s="564"/>
      <c r="D21" s="564"/>
      <c r="E21" s="564"/>
      <c r="F21" s="564"/>
      <c r="G21" s="564"/>
      <c r="H21" s="564"/>
      <c r="I21" s="564"/>
      <c r="J21" s="564"/>
      <c r="K21" s="564"/>
      <c r="L21" s="564"/>
      <c r="M21" s="564"/>
      <c r="Y21" s="661"/>
      <c r="Z21" s="661"/>
      <c r="AA21" s="661" t="s">
        <v>198</v>
      </c>
      <c r="AB21" s="661">
        <v>90</v>
      </c>
      <c r="AC21" s="661">
        <v>60</v>
      </c>
      <c r="AD21" s="661">
        <v>45</v>
      </c>
      <c r="AE21" s="661">
        <v>34</v>
      </c>
      <c r="AF21" s="661">
        <v>27</v>
      </c>
      <c r="AG21" s="661">
        <v>22</v>
      </c>
      <c r="AH21" s="661">
        <v>18</v>
      </c>
      <c r="AI21" s="661">
        <v>15</v>
      </c>
      <c r="AJ21" s="661">
        <v>12</v>
      </c>
      <c r="AK21" s="661">
        <v>9</v>
      </c>
    </row>
    <row r="22" spans="1:37" ht="18.75" customHeight="1" x14ac:dyDescent="0.25">
      <c r="A22" s="564"/>
      <c r="B22" s="811"/>
      <c r="C22" s="811"/>
      <c r="D22" s="809" t="str">
        <f>E7</f>
        <v/>
      </c>
      <c r="E22" s="809"/>
      <c r="F22" s="809" t="str">
        <f>E9</f>
        <v/>
      </c>
      <c r="G22" s="809"/>
      <c r="H22" s="809" t="str">
        <f>E11</f>
        <v/>
      </c>
      <c r="I22" s="809"/>
      <c r="J22" s="564"/>
      <c r="K22" s="564"/>
      <c r="L22" s="564"/>
      <c r="M22" s="641" t="s">
        <v>168</v>
      </c>
      <c r="Y22" s="661"/>
      <c r="Z22" s="661"/>
      <c r="AA22" s="661" t="s">
        <v>199</v>
      </c>
      <c r="AB22" s="661">
        <v>60</v>
      </c>
      <c r="AC22" s="661">
        <v>40</v>
      </c>
      <c r="AD22" s="661">
        <v>30</v>
      </c>
      <c r="AE22" s="661">
        <v>20</v>
      </c>
      <c r="AF22" s="661">
        <v>18</v>
      </c>
      <c r="AG22" s="661">
        <v>15</v>
      </c>
      <c r="AH22" s="661">
        <v>12</v>
      </c>
      <c r="AI22" s="661">
        <v>10</v>
      </c>
      <c r="AJ22" s="661">
        <v>8</v>
      </c>
      <c r="AK22" s="661">
        <v>6</v>
      </c>
    </row>
    <row r="23" spans="1:37" ht="18.75" customHeight="1" x14ac:dyDescent="0.25">
      <c r="A23" s="639" t="s">
        <v>164</v>
      </c>
      <c r="B23" s="807" t="str">
        <f>E7</f>
        <v/>
      </c>
      <c r="C23" s="807"/>
      <c r="D23" s="810"/>
      <c r="E23" s="810"/>
      <c r="F23" s="808"/>
      <c r="G23" s="808"/>
      <c r="H23" s="808"/>
      <c r="I23" s="808"/>
      <c r="J23" s="564"/>
      <c r="K23" s="564"/>
      <c r="L23" s="564"/>
      <c r="M23" s="643"/>
      <c r="Y23" s="661"/>
      <c r="Z23" s="661"/>
      <c r="AA23" s="661" t="s">
        <v>200</v>
      </c>
      <c r="AB23" s="661">
        <v>40</v>
      </c>
      <c r="AC23" s="661">
        <v>25</v>
      </c>
      <c r="AD23" s="661">
        <v>18</v>
      </c>
      <c r="AE23" s="661">
        <v>13</v>
      </c>
      <c r="AF23" s="661">
        <v>8</v>
      </c>
      <c r="AG23" s="661">
        <v>7</v>
      </c>
      <c r="AH23" s="661">
        <v>6</v>
      </c>
      <c r="AI23" s="661">
        <v>5</v>
      </c>
      <c r="AJ23" s="661">
        <v>4</v>
      </c>
      <c r="AK23" s="661">
        <v>3</v>
      </c>
    </row>
    <row r="24" spans="1:37" ht="18.75" customHeight="1" x14ac:dyDescent="0.25">
      <c r="A24" s="639" t="s">
        <v>165</v>
      </c>
      <c r="B24" s="807" t="str">
        <f>E9</f>
        <v/>
      </c>
      <c r="C24" s="807"/>
      <c r="D24" s="808"/>
      <c r="E24" s="808"/>
      <c r="F24" s="810"/>
      <c r="G24" s="810"/>
      <c r="H24" s="808"/>
      <c r="I24" s="808"/>
      <c r="J24" s="564"/>
      <c r="K24" s="564"/>
      <c r="L24" s="564"/>
      <c r="M24" s="643"/>
      <c r="Y24" s="661"/>
      <c r="Z24" s="661"/>
      <c r="AA24" s="661" t="s">
        <v>201</v>
      </c>
      <c r="AB24" s="661">
        <v>25</v>
      </c>
      <c r="AC24" s="661">
        <v>15</v>
      </c>
      <c r="AD24" s="661">
        <v>13</v>
      </c>
      <c r="AE24" s="661">
        <v>7</v>
      </c>
      <c r="AF24" s="661">
        <v>6</v>
      </c>
      <c r="AG24" s="661">
        <v>5</v>
      </c>
      <c r="AH24" s="661">
        <v>4</v>
      </c>
      <c r="AI24" s="661">
        <v>3</v>
      </c>
      <c r="AJ24" s="661">
        <v>2</v>
      </c>
      <c r="AK24" s="661">
        <v>1</v>
      </c>
    </row>
    <row r="25" spans="1:37" ht="18.75" customHeight="1" x14ac:dyDescent="0.25">
      <c r="A25" s="639" t="s">
        <v>166</v>
      </c>
      <c r="B25" s="807" t="str">
        <f>E11</f>
        <v/>
      </c>
      <c r="C25" s="807"/>
      <c r="D25" s="808"/>
      <c r="E25" s="808"/>
      <c r="F25" s="808"/>
      <c r="G25" s="808"/>
      <c r="H25" s="810"/>
      <c r="I25" s="810"/>
      <c r="J25" s="564"/>
      <c r="K25" s="564"/>
      <c r="L25" s="564"/>
      <c r="M25" s="643"/>
      <c r="Y25" s="661"/>
      <c r="Z25" s="661"/>
      <c r="AA25" s="661" t="s">
        <v>206</v>
      </c>
      <c r="AB25" s="661">
        <v>15</v>
      </c>
      <c r="AC25" s="661">
        <v>10</v>
      </c>
      <c r="AD25" s="661">
        <v>8</v>
      </c>
      <c r="AE25" s="661">
        <v>4</v>
      </c>
      <c r="AF25" s="661">
        <v>3</v>
      </c>
      <c r="AG25" s="661">
        <v>2</v>
      </c>
      <c r="AH25" s="661">
        <v>1</v>
      </c>
      <c r="AI25" s="661">
        <v>0</v>
      </c>
      <c r="AJ25" s="661">
        <v>0</v>
      </c>
      <c r="AK25" s="661">
        <v>0</v>
      </c>
    </row>
    <row r="26" spans="1:37" x14ac:dyDescent="0.25">
      <c r="A26" s="564"/>
      <c r="B26" s="564"/>
      <c r="C26" s="564"/>
      <c r="D26" s="564"/>
      <c r="E26" s="564"/>
      <c r="F26" s="564"/>
      <c r="G26" s="564"/>
      <c r="H26" s="564"/>
      <c r="I26" s="564"/>
      <c r="J26" s="564"/>
      <c r="K26" s="564"/>
      <c r="L26" s="564"/>
      <c r="M26" s="644"/>
      <c r="Y26" s="661"/>
      <c r="Z26" s="661"/>
      <c r="AA26" s="661" t="s">
        <v>202</v>
      </c>
      <c r="AB26" s="661">
        <v>10</v>
      </c>
      <c r="AC26" s="661">
        <v>6</v>
      </c>
      <c r="AD26" s="661">
        <v>4</v>
      </c>
      <c r="AE26" s="661">
        <v>2</v>
      </c>
      <c r="AF26" s="661">
        <v>1</v>
      </c>
      <c r="AG26" s="661">
        <v>0</v>
      </c>
      <c r="AH26" s="661">
        <v>0</v>
      </c>
      <c r="AI26" s="661">
        <v>0</v>
      </c>
      <c r="AJ26" s="661">
        <v>0</v>
      </c>
      <c r="AK26" s="661">
        <v>0</v>
      </c>
    </row>
    <row r="27" spans="1:37" ht="18.75" customHeight="1" x14ac:dyDescent="0.25">
      <c r="A27" s="564"/>
      <c r="B27" s="811"/>
      <c r="C27" s="811"/>
      <c r="D27" s="809" t="str">
        <f>E13</f>
        <v/>
      </c>
      <c r="E27" s="809"/>
      <c r="F27" s="809" t="str">
        <f>E15</f>
        <v/>
      </c>
      <c r="G27" s="809"/>
      <c r="H27" s="809" t="str">
        <f>E17</f>
        <v/>
      </c>
      <c r="I27" s="809"/>
      <c r="J27" s="564"/>
      <c r="K27" s="564"/>
      <c r="L27" s="564"/>
      <c r="M27" s="644"/>
      <c r="Y27" s="661"/>
      <c r="Z27" s="661"/>
      <c r="AA27" s="661" t="s">
        <v>203</v>
      </c>
      <c r="AB27" s="661">
        <v>3</v>
      </c>
      <c r="AC27" s="661">
        <v>2</v>
      </c>
      <c r="AD27" s="661">
        <v>1</v>
      </c>
      <c r="AE27" s="661">
        <v>0</v>
      </c>
      <c r="AF27" s="661">
        <v>0</v>
      </c>
      <c r="AG27" s="661">
        <v>0</v>
      </c>
      <c r="AH27" s="661">
        <v>0</v>
      </c>
      <c r="AI27" s="661">
        <v>0</v>
      </c>
      <c r="AJ27" s="661">
        <v>0</v>
      </c>
      <c r="AK27" s="661">
        <v>0</v>
      </c>
    </row>
    <row r="28" spans="1:37" ht="18.75" customHeight="1" x14ac:dyDescent="0.25">
      <c r="A28" s="639" t="s">
        <v>171</v>
      </c>
      <c r="B28" s="807" t="str">
        <f>E13</f>
        <v/>
      </c>
      <c r="C28" s="807"/>
      <c r="D28" s="810"/>
      <c r="E28" s="810"/>
      <c r="F28" s="808"/>
      <c r="G28" s="808"/>
      <c r="H28" s="808"/>
      <c r="I28" s="808"/>
      <c r="J28" s="564"/>
      <c r="K28" s="564"/>
      <c r="L28" s="564"/>
      <c r="M28" s="643"/>
    </row>
    <row r="29" spans="1:37" ht="18.75" customHeight="1" x14ac:dyDescent="0.25">
      <c r="A29" s="639" t="s">
        <v>172</v>
      </c>
      <c r="B29" s="807" t="str">
        <f>E15</f>
        <v/>
      </c>
      <c r="C29" s="807"/>
      <c r="D29" s="808"/>
      <c r="E29" s="808"/>
      <c r="F29" s="810"/>
      <c r="G29" s="810"/>
      <c r="H29" s="808"/>
      <c r="I29" s="808"/>
      <c r="J29" s="564"/>
      <c r="K29" s="564"/>
      <c r="L29" s="564"/>
      <c r="M29" s="643"/>
    </row>
    <row r="30" spans="1:37" ht="18.75" customHeight="1" x14ac:dyDescent="0.25">
      <c r="A30" s="639" t="s">
        <v>173</v>
      </c>
      <c r="B30" s="807" t="str">
        <f>E17</f>
        <v/>
      </c>
      <c r="C30" s="807"/>
      <c r="D30" s="808"/>
      <c r="E30" s="808"/>
      <c r="F30" s="808"/>
      <c r="G30" s="808"/>
      <c r="H30" s="810"/>
      <c r="I30" s="810"/>
      <c r="J30" s="564"/>
      <c r="K30" s="564"/>
      <c r="L30" s="564"/>
      <c r="M30" s="643"/>
    </row>
    <row r="31" spans="1:37" x14ac:dyDescent="0.25">
      <c r="A31" s="564"/>
      <c r="B31" s="564"/>
      <c r="C31" s="564"/>
      <c r="D31" s="564"/>
      <c r="E31" s="564"/>
      <c r="F31" s="564"/>
      <c r="G31" s="564"/>
      <c r="H31" s="564"/>
      <c r="I31" s="564"/>
      <c r="J31" s="564"/>
      <c r="K31" s="564"/>
      <c r="L31" s="564"/>
      <c r="M31" s="564"/>
    </row>
    <row r="32" spans="1:37" x14ac:dyDescent="0.25">
      <c r="A32" s="564" t="s">
        <v>129</v>
      </c>
      <c r="B32" s="564"/>
      <c r="C32" s="820" t="str">
        <f>IF(M23=1,B23,IF(M24=1,B24,IF(M25=1,B25,"")))</f>
        <v/>
      </c>
      <c r="D32" s="820"/>
      <c r="E32" s="603" t="s">
        <v>175</v>
      </c>
      <c r="F32" s="820" t="str">
        <f>IF(M28=1,B28,IF(M29=1,B29,IF(M30=1,B30,"")))</f>
        <v/>
      </c>
      <c r="G32" s="820"/>
      <c r="H32" s="564"/>
      <c r="I32" s="542"/>
      <c r="J32" s="564"/>
      <c r="K32" s="564"/>
      <c r="L32" s="564"/>
      <c r="M32" s="564"/>
    </row>
    <row r="33" spans="1:19" x14ac:dyDescent="0.25">
      <c r="A33" s="564"/>
      <c r="B33" s="564"/>
      <c r="C33" s="564"/>
      <c r="D33" s="564"/>
      <c r="E33" s="564"/>
      <c r="F33" s="603"/>
      <c r="G33" s="603"/>
      <c r="H33" s="564"/>
      <c r="I33" s="564"/>
      <c r="J33" s="564"/>
      <c r="K33" s="564"/>
      <c r="L33" s="564"/>
      <c r="M33" s="564"/>
    </row>
    <row r="34" spans="1:19" x14ac:dyDescent="0.25">
      <c r="A34" s="564" t="s">
        <v>174</v>
      </c>
      <c r="B34" s="564"/>
      <c r="C34" s="820" t="str">
        <f>IF(M23=2,B23,IF(M24=2,B24,IF(M25=2,B25,"")))</f>
        <v/>
      </c>
      <c r="D34" s="820"/>
      <c r="E34" s="603" t="s">
        <v>175</v>
      </c>
      <c r="F34" s="820" t="str">
        <f>IF(M28=2,B28,IF(M29=2,B29,IF(M30=2,B30,"")))</f>
        <v/>
      </c>
      <c r="G34" s="820"/>
      <c r="H34" s="564"/>
      <c r="I34" s="542"/>
      <c r="J34" s="564"/>
      <c r="K34" s="564"/>
      <c r="L34" s="564"/>
      <c r="M34" s="564"/>
    </row>
    <row r="35" spans="1:19" x14ac:dyDescent="0.25">
      <c r="A35" s="564"/>
      <c r="B35" s="564"/>
      <c r="C35" s="642"/>
      <c r="D35" s="642"/>
      <c r="E35" s="603"/>
      <c r="F35" s="642"/>
      <c r="G35" s="642"/>
      <c r="H35" s="564"/>
      <c r="I35" s="564"/>
      <c r="J35" s="564"/>
      <c r="K35" s="564"/>
      <c r="L35" s="564"/>
      <c r="M35" s="564"/>
    </row>
    <row r="36" spans="1:19" x14ac:dyDescent="0.25">
      <c r="A36" s="564" t="s">
        <v>176</v>
      </c>
      <c r="B36" s="564"/>
      <c r="C36" s="820" t="str">
        <f>IF(M23=3,B23,IF(M24=3,B24,IF(M25=3,B25,"")))</f>
        <v/>
      </c>
      <c r="D36" s="820"/>
      <c r="E36" s="603" t="s">
        <v>175</v>
      </c>
      <c r="F36" s="820" t="str">
        <f>IF(M28=3,B28,IF(M29=3,B29,IF(M30=3,B30,"")))</f>
        <v/>
      </c>
      <c r="G36" s="820"/>
      <c r="H36" s="564"/>
      <c r="I36" s="542"/>
      <c r="J36" s="564"/>
      <c r="K36" s="564"/>
      <c r="L36" s="564"/>
      <c r="M36" s="564"/>
    </row>
    <row r="37" spans="1:19" x14ac:dyDescent="0.25">
      <c r="A37" s="564"/>
      <c r="B37" s="564"/>
      <c r="C37" s="564"/>
      <c r="D37" s="564"/>
      <c r="E37" s="564"/>
      <c r="F37" s="564"/>
      <c r="G37" s="564"/>
      <c r="H37" s="564"/>
      <c r="I37" s="564"/>
      <c r="J37" s="564"/>
      <c r="K37" s="564"/>
      <c r="L37" s="564"/>
      <c r="M37" s="564"/>
    </row>
    <row r="38" spans="1:19" x14ac:dyDescent="0.25">
      <c r="A38" s="564"/>
      <c r="B38" s="564"/>
      <c r="C38" s="564"/>
      <c r="D38" s="564"/>
      <c r="E38" s="564"/>
      <c r="F38" s="564"/>
      <c r="G38" s="564"/>
      <c r="H38" s="564"/>
      <c r="I38" s="564"/>
      <c r="J38" s="564"/>
      <c r="K38" s="564"/>
      <c r="L38" s="542"/>
      <c r="M38" s="564"/>
      <c r="O38" s="595"/>
      <c r="P38" s="595"/>
      <c r="Q38" s="595"/>
      <c r="R38" s="595"/>
      <c r="S38" s="595"/>
    </row>
    <row r="39" spans="1:19" x14ac:dyDescent="0.25">
      <c r="A39" s="214" t="s">
        <v>105</v>
      </c>
      <c r="B39" s="215"/>
      <c r="C39" s="456"/>
      <c r="D39" s="611" t="s">
        <v>6</v>
      </c>
      <c r="E39" s="612" t="s">
        <v>107</v>
      </c>
      <c r="F39" s="630"/>
      <c r="G39" s="611" t="s">
        <v>6</v>
      </c>
      <c r="H39" s="612" t="s">
        <v>125</v>
      </c>
      <c r="I39" s="369"/>
      <c r="J39" s="612" t="s">
        <v>126</v>
      </c>
      <c r="K39" s="368" t="s">
        <v>127</v>
      </c>
      <c r="L39" s="37"/>
      <c r="M39" s="630"/>
      <c r="O39" s="595"/>
      <c r="P39" s="605"/>
      <c r="Q39" s="605"/>
      <c r="R39" s="606"/>
      <c r="S39" s="595"/>
    </row>
    <row r="40" spans="1:19" x14ac:dyDescent="0.25">
      <c r="A40" s="575" t="s">
        <v>106</v>
      </c>
      <c r="B40" s="576"/>
      <c r="C40" s="578"/>
      <c r="D40" s="613">
        <v>1</v>
      </c>
      <c r="E40" s="805" t="str">
        <f>IF(D40&gt;$R$47,,UPPER(VLOOKUP(D40,'1MD ELO (4)'!$A$7:$Q$134,2)))</f>
        <v/>
      </c>
      <c r="F40" s="805"/>
      <c r="G40" s="624" t="s">
        <v>7</v>
      </c>
      <c r="H40" s="576"/>
      <c r="I40" s="614"/>
      <c r="J40" s="625"/>
      <c r="K40" s="570" t="s">
        <v>111</v>
      </c>
      <c r="L40" s="631"/>
      <c r="M40" s="615"/>
      <c r="O40" s="595"/>
      <c r="P40" s="607"/>
      <c r="Q40" s="607"/>
      <c r="R40" s="608"/>
      <c r="S40" s="595"/>
    </row>
    <row r="41" spans="1:19" x14ac:dyDescent="0.25">
      <c r="A41" s="579" t="s">
        <v>124</v>
      </c>
      <c r="B41" s="340"/>
      <c r="C41" s="581"/>
      <c r="D41" s="616">
        <v>2</v>
      </c>
      <c r="E41" s="806" t="str">
        <f>IF(D41&gt;$R$47,,UPPER(VLOOKUP(D41,'1MD ELO (4)'!$A$7:$Q$134,2)))</f>
        <v/>
      </c>
      <c r="F41" s="806"/>
      <c r="G41" s="626" t="s">
        <v>8</v>
      </c>
      <c r="H41" s="617"/>
      <c r="I41" s="618"/>
      <c r="J41" s="91"/>
      <c r="K41" s="628"/>
      <c r="L41" s="542"/>
      <c r="M41" s="623"/>
      <c r="O41" s="595"/>
      <c r="P41" s="608"/>
      <c r="Q41" s="609"/>
      <c r="R41" s="608"/>
      <c r="S41" s="595"/>
    </row>
    <row r="42" spans="1:19" x14ac:dyDescent="0.25">
      <c r="A42" s="384"/>
      <c r="B42" s="385"/>
      <c r="C42" s="386"/>
      <c r="D42" s="616"/>
      <c r="E42" s="620"/>
      <c r="F42" s="621"/>
      <c r="G42" s="626" t="s">
        <v>9</v>
      </c>
      <c r="H42" s="617"/>
      <c r="I42" s="618"/>
      <c r="J42" s="91"/>
      <c r="K42" s="570" t="s">
        <v>112</v>
      </c>
      <c r="L42" s="631"/>
      <c r="M42" s="615"/>
      <c r="O42" s="595"/>
      <c r="P42" s="607"/>
      <c r="Q42" s="607"/>
      <c r="R42" s="608"/>
      <c r="S42" s="595"/>
    </row>
    <row r="43" spans="1:19" x14ac:dyDescent="0.25">
      <c r="A43" s="243"/>
      <c r="B43" s="448"/>
      <c r="C43" s="244"/>
      <c r="D43" s="616"/>
      <c r="E43" s="620"/>
      <c r="F43" s="621"/>
      <c r="G43" s="626" t="s">
        <v>10</v>
      </c>
      <c r="H43" s="617"/>
      <c r="I43" s="618"/>
      <c r="J43" s="91"/>
      <c r="K43" s="629"/>
      <c r="L43" s="621"/>
      <c r="M43" s="619"/>
      <c r="O43" s="595"/>
      <c r="P43" s="608"/>
      <c r="Q43" s="609"/>
      <c r="R43" s="608"/>
      <c r="S43" s="595"/>
    </row>
    <row r="44" spans="1:19" x14ac:dyDescent="0.25">
      <c r="A44" s="371"/>
      <c r="B44" s="387"/>
      <c r="C44" s="455"/>
      <c r="D44" s="616"/>
      <c r="E44" s="620"/>
      <c r="F44" s="621"/>
      <c r="G44" s="626" t="s">
        <v>11</v>
      </c>
      <c r="H44" s="617"/>
      <c r="I44" s="618"/>
      <c r="J44" s="91"/>
      <c r="K44" s="579"/>
      <c r="L44" s="542"/>
      <c r="M44" s="623"/>
      <c r="O44" s="595"/>
      <c r="P44" s="608"/>
      <c r="Q44" s="609"/>
      <c r="R44" s="608"/>
      <c r="S44" s="595"/>
    </row>
    <row r="45" spans="1:19" x14ac:dyDescent="0.25">
      <c r="A45" s="372"/>
      <c r="B45" s="393"/>
      <c r="C45" s="244"/>
      <c r="D45" s="616"/>
      <c r="E45" s="620"/>
      <c r="F45" s="621"/>
      <c r="G45" s="626" t="s">
        <v>12</v>
      </c>
      <c r="H45" s="617"/>
      <c r="I45" s="618"/>
      <c r="J45" s="91"/>
      <c r="K45" s="570" t="s">
        <v>92</v>
      </c>
      <c r="L45" s="631"/>
      <c r="M45" s="615"/>
      <c r="O45" s="595"/>
      <c r="P45" s="607"/>
      <c r="Q45" s="607"/>
      <c r="R45" s="608"/>
      <c r="S45" s="595"/>
    </row>
    <row r="46" spans="1:19" x14ac:dyDescent="0.25">
      <c r="A46" s="372"/>
      <c r="B46" s="393"/>
      <c r="C46" s="382"/>
      <c r="D46" s="616"/>
      <c r="E46" s="620"/>
      <c r="F46" s="621"/>
      <c r="G46" s="626" t="s">
        <v>13</v>
      </c>
      <c r="H46" s="617"/>
      <c r="I46" s="618"/>
      <c r="J46" s="91"/>
      <c r="K46" s="629"/>
      <c r="L46" s="621"/>
      <c r="M46" s="619"/>
      <c r="O46" s="595"/>
      <c r="P46" s="608"/>
      <c r="Q46" s="609"/>
      <c r="R46" s="608"/>
      <c r="S46" s="595"/>
    </row>
    <row r="47" spans="1:19" x14ac:dyDescent="0.25">
      <c r="A47" s="373"/>
      <c r="B47" s="370"/>
      <c r="C47" s="383"/>
      <c r="D47" s="622"/>
      <c r="E47" s="246"/>
      <c r="F47" s="542"/>
      <c r="G47" s="627" t="s">
        <v>14</v>
      </c>
      <c r="H47" s="340"/>
      <c r="I47" s="572"/>
      <c r="J47" s="248"/>
      <c r="K47" s="579" t="str">
        <f>L4</f>
        <v>Lakatosné Klopcsik Diana</v>
      </c>
      <c r="L47" s="542"/>
      <c r="M47" s="623"/>
      <c r="O47" s="595"/>
      <c r="P47" s="608"/>
      <c r="Q47" s="609"/>
      <c r="R47" s="610">
        <f>MIN(4,'1MD ELO (4)'!Q5)</f>
        <v>4</v>
      </c>
      <c r="S47" s="595"/>
    </row>
    <row r="48" spans="1:19" x14ac:dyDescent="0.25">
      <c r="O48" s="595"/>
      <c r="P48" s="595"/>
      <c r="Q48" s="595"/>
      <c r="R48" s="595"/>
      <c r="S48" s="595"/>
    </row>
    <row r="49" spans="15:19" x14ac:dyDescent="0.25">
      <c r="O49" s="595"/>
      <c r="P49" s="595"/>
      <c r="Q49" s="595"/>
      <c r="R49" s="595"/>
      <c r="S49" s="595"/>
    </row>
  </sheetData>
  <mergeCells count="42">
    <mergeCell ref="C34:D34"/>
    <mergeCell ref="F34:G34"/>
    <mergeCell ref="C36:D36"/>
    <mergeCell ref="F36:G36"/>
    <mergeCell ref="E40:F40"/>
    <mergeCell ref="E41:F41"/>
    <mergeCell ref="B30:C30"/>
    <mergeCell ref="D30:E30"/>
    <mergeCell ref="F30:G30"/>
    <mergeCell ref="H30:I30"/>
    <mergeCell ref="C32:D32"/>
    <mergeCell ref="F32:G32"/>
    <mergeCell ref="B28:C28"/>
    <mergeCell ref="D28:E28"/>
    <mergeCell ref="F28:G28"/>
    <mergeCell ref="H28:I28"/>
    <mergeCell ref="B29:C29"/>
    <mergeCell ref="D29:E29"/>
    <mergeCell ref="F29:G29"/>
    <mergeCell ref="H29:I29"/>
    <mergeCell ref="B25:C25"/>
    <mergeCell ref="D25:E25"/>
    <mergeCell ref="F25:G25"/>
    <mergeCell ref="H25:I25"/>
    <mergeCell ref="B27:C27"/>
    <mergeCell ref="D27:E27"/>
    <mergeCell ref="F27:G27"/>
    <mergeCell ref="H27:I27"/>
    <mergeCell ref="B23:C23"/>
    <mergeCell ref="D23:E23"/>
    <mergeCell ref="F23:G23"/>
    <mergeCell ref="H23:I23"/>
    <mergeCell ref="B24:C24"/>
    <mergeCell ref="D24:E24"/>
    <mergeCell ref="F24:G24"/>
    <mergeCell ref="H24:I24"/>
    <mergeCell ref="A1:F1"/>
    <mergeCell ref="A4:C4"/>
    <mergeCell ref="B22:C22"/>
    <mergeCell ref="D22:E22"/>
    <mergeCell ref="F22:G22"/>
    <mergeCell ref="H22:I22"/>
  </mergeCells>
  <conditionalFormatting sqref="R47">
    <cfRule type="expression" dxfId="294" priority="2" stopIfTrue="1">
      <formula>$O$1="CU"</formula>
    </cfRule>
  </conditionalFormatting>
  <conditionalFormatting sqref="E7 E9 E11 E13 E15 E17">
    <cfRule type="cellIs" dxfId="293" priority="1" stopIfTrue="1" operator="equal">
      <formula>"Bye"</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8746AA-89DC-4DA5-92B8-9EA696FEEF1C}">
  <sheetPr codeName="Munka38">
    <tabColor indexed="11"/>
  </sheetPr>
  <dimension ref="A1:AK51"/>
  <sheetViews>
    <sheetView workbookViewId="0">
      <selection activeCell="B7" sqref="B7"/>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6" width="5.33203125" customWidth="1"/>
    <col min="17" max="17" width="11.5546875" customWidth="1"/>
    <col min="25" max="25" width="10.33203125" hidden="1" customWidth="1"/>
    <col min="26" max="37" width="9.109375" hidden="1" customWidth="1"/>
  </cols>
  <sheetData>
    <row r="1" spans="1:37" ht="24.6" x14ac:dyDescent="0.25">
      <c r="A1" s="814" t="str">
        <f>Altalanos!$A$6</f>
        <v xml:space="preserve">Diákolimpia Tolna megye - Paks </v>
      </c>
      <c r="B1" s="814"/>
      <c r="C1" s="814"/>
      <c r="D1" s="814"/>
      <c r="E1" s="814"/>
      <c r="F1" s="814"/>
      <c r="G1" s="513"/>
      <c r="H1" s="516" t="s">
        <v>123</v>
      </c>
      <c r="I1" s="514"/>
      <c r="J1" s="515"/>
      <c r="L1" s="517"/>
      <c r="M1" s="591"/>
      <c r="N1" s="593"/>
      <c r="O1" s="593" t="s">
        <v>71</v>
      </c>
      <c r="P1" s="593"/>
      <c r="Q1" s="594"/>
      <c r="R1" s="593"/>
      <c r="S1" s="595"/>
      <c r="AB1" s="674" t="e">
        <f>IF(Y5=1,CONCATENATE(VLOOKUP(Y3,AA16:AH27,2)),CONCATENATE(VLOOKUP(Y3,AA2:AK13,2)))</f>
        <v>#N/A</v>
      </c>
      <c r="AC1" s="674" t="e">
        <f>IF(Y5=1,CONCATENATE(VLOOKUP(Y3,AA16:AK27,3)),CONCATENATE(VLOOKUP(Y3,AA2:AK13,3)))</f>
        <v>#N/A</v>
      </c>
      <c r="AD1" s="674" t="e">
        <f>IF(Y5=1,CONCATENATE(VLOOKUP(Y3,AA16:AK27,4)),CONCATENATE(VLOOKUP(Y3,AA2:AK13,4)))</f>
        <v>#N/A</v>
      </c>
      <c r="AE1" s="674" t="e">
        <f>IF(Y5=1,CONCATENATE(VLOOKUP(Y3,AA16:AK27,5)),CONCATENATE(VLOOKUP(Y3,AA2:AK13,5)))</f>
        <v>#N/A</v>
      </c>
      <c r="AF1" s="674" t="e">
        <f>IF(Y5=1,CONCATENATE(VLOOKUP(Y3,AA16:AK27,6)),CONCATENATE(VLOOKUP(Y3,AA2:AK13,6)))</f>
        <v>#N/A</v>
      </c>
      <c r="AG1" s="674" t="e">
        <f>IF(Y5=1,CONCATENATE(VLOOKUP(Y3,AA16:AK27,7)),CONCATENATE(VLOOKUP(Y3,AA2:AK13,7)))</f>
        <v>#N/A</v>
      </c>
      <c r="AH1" s="674" t="e">
        <f>IF(Y5=1,CONCATENATE(VLOOKUP(Y3,AA16:AK27,8)),CONCATENATE(VLOOKUP(Y3,AA2:AK13,8)))</f>
        <v>#N/A</v>
      </c>
      <c r="AI1" s="674" t="e">
        <f>IF(Y5=1,CONCATENATE(VLOOKUP(Y3,AA16:AK27,9)),CONCATENATE(VLOOKUP(Y3,AA2:AK13,9)))</f>
        <v>#N/A</v>
      </c>
      <c r="AJ1" s="674" t="e">
        <f>IF(Y5=1,CONCATENATE(VLOOKUP(Y3,AA16:AK27,10)),CONCATENATE(VLOOKUP(Y3,AA2:AK13,10)))</f>
        <v>#N/A</v>
      </c>
      <c r="AK1" s="674" t="e">
        <f>IF(Y5=1,CONCATENATE(VLOOKUP(Y3,AA16:AK27,11)),CONCATENATE(VLOOKUP(Y3,AA2:AK13,11)))</f>
        <v>#N/A</v>
      </c>
    </row>
    <row r="2" spans="1:37" x14ac:dyDescent="0.25">
      <c r="A2" s="519" t="s">
        <v>122</v>
      </c>
      <c r="B2" s="520"/>
      <c r="C2" s="520"/>
      <c r="D2" s="520"/>
      <c r="E2" s="791">
        <f>Altalanos!$D$8</f>
        <v>0</v>
      </c>
      <c r="F2" s="520"/>
      <c r="G2" s="521"/>
      <c r="H2" s="522"/>
      <c r="I2" s="522"/>
      <c r="J2" s="523"/>
      <c r="K2" s="517"/>
      <c r="L2" s="517"/>
      <c r="M2" s="592"/>
      <c r="N2" s="596"/>
      <c r="O2" s="597"/>
      <c r="P2" s="596"/>
      <c r="Q2" s="597"/>
      <c r="R2" s="596"/>
      <c r="S2" s="595"/>
      <c r="Y2" s="662"/>
      <c r="Z2" s="661"/>
      <c r="AA2" s="661" t="s">
        <v>164</v>
      </c>
      <c r="AB2" s="672">
        <v>150</v>
      </c>
      <c r="AC2" s="672">
        <v>120</v>
      </c>
      <c r="AD2" s="672">
        <v>100</v>
      </c>
      <c r="AE2" s="672">
        <v>80</v>
      </c>
      <c r="AF2" s="672">
        <v>70</v>
      </c>
      <c r="AG2" s="672">
        <v>60</v>
      </c>
      <c r="AH2" s="672">
        <v>55</v>
      </c>
      <c r="AI2" s="672">
        <v>50</v>
      </c>
      <c r="AJ2" s="672">
        <v>45</v>
      </c>
      <c r="AK2" s="672">
        <v>40</v>
      </c>
    </row>
    <row r="3" spans="1:37" x14ac:dyDescent="0.25">
      <c r="A3" s="55" t="s">
        <v>82</v>
      </c>
      <c r="B3" s="55"/>
      <c r="C3" s="55"/>
      <c r="D3" s="55"/>
      <c r="E3" s="55" t="s">
        <v>79</v>
      </c>
      <c r="F3" s="55"/>
      <c r="G3" s="55"/>
      <c r="H3" s="55" t="s">
        <v>87</v>
      </c>
      <c r="I3" s="55"/>
      <c r="J3" s="144"/>
      <c r="K3" s="55"/>
      <c r="L3" s="56" t="s">
        <v>88</v>
      </c>
      <c r="M3" s="55"/>
      <c r="N3" s="599"/>
      <c r="O3" s="598"/>
      <c r="P3" s="599"/>
      <c r="Q3" s="649" t="s">
        <v>178</v>
      </c>
      <c r="R3" s="650" t="s">
        <v>184</v>
      </c>
      <c r="S3" s="650" t="s">
        <v>179</v>
      </c>
      <c r="Y3" s="661">
        <f>IF(H4="OB","A",IF(H4="IX","W",H4))</f>
        <v>0</v>
      </c>
      <c r="Z3" s="661"/>
      <c r="AA3" s="661" t="s">
        <v>194</v>
      </c>
      <c r="AB3" s="672">
        <v>120</v>
      </c>
      <c r="AC3" s="672">
        <v>90</v>
      </c>
      <c r="AD3" s="672">
        <v>65</v>
      </c>
      <c r="AE3" s="672">
        <v>55</v>
      </c>
      <c r="AF3" s="672">
        <v>50</v>
      </c>
      <c r="AG3" s="672">
        <v>45</v>
      </c>
      <c r="AH3" s="672">
        <v>40</v>
      </c>
      <c r="AI3" s="672">
        <v>35</v>
      </c>
      <c r="AJ3" s="672">
        <v>25</v>
      </c>
      <c r="AK3" s="672">
        <v>20</v>
      </c>
    </row>
    <row r="4" spans="1:37" ht="13.8" thickBot="1" x14ac:dyDescent="0.3">
      <c r="A4" s="815" t="str">
        <f>Altalanos!$A$10</f>
        <v>2025.04.28-29</v>
      </c>
      <c r="B4" s="815"/>
      <c r="C4" s="815"/>
      <c r="D4" s="524"/>
      <c r="E4" s="525" t="str">
        <f>Altalanos!$C$10</f>
        <v>Paks</v>
      </c>
      <c r="F4" s="525"/>
      <c r="G4" s="525"/>
      <c r="H4" s="528"/>
      <c r="I4" s="525"/>
      <c r="J4" s="527"/>
      <c r="K4" s="528"/>
      <c r="L4" s="530" t="str">
        <f>Altalanos!$E$10</f>
        <v>Lakatosné Klopcsik Diana</v>
      </c>
      <c r="M4" s="528"/>
      <c r="N4" s="601"/>
      <c r="O4" s="602"/>
      <c r="P4" s="601"/>
      <c r="Q4" s="651" t="s">
        <v>185</v>
      </c>
      <c r="R4" s="652" t="s">
        <v>180</v>
      </c>
      <c r="S4" s="652" t="s">
        <v>181</v>
      </c>
      <c r="Y4" s="661"/>
      <c r="Z4" s="661"/>
      <c r="AA4" s="661" t="s">
        <v>195</v>
      </c>
      <c r="AB4" s="672">
        <v>90</v>
      </c>
      <c r="AC4" s="672">
        <v>60</v>
      </c>
      <c r="AD4" s="672">
        <v>45</v>
      </c>
      <c r="AE4" s="672">
        <v>34</v>
      </c>
      <c r="AF4" s="672">
        <v>27</v>
      </c>
      <c r="AG4" s="672">
        <v>22</v>
      </c>
      <c r="AH4" s="672">
        <v>18</v>
      </c>
      <c r="AI4" s="672">
        <v>15</v>
      </c>
      <c r="AJ4" s="672">
        <v>12</v>
      </c>
      <c r="AK4" s="672">
        <v>9</v>
      </c>
    </row>
    <row r="5" spans="1:37" x14ac:dyDescent="0.25">
      <c r="A5" s="37"/>
      <c r="B5" s="37" t="s">
        <v>118</v>
      </c>
      <c r="C5" s="587" t="s">
        <v>162</v>
      </c>
      <c r="D5" s="37" t="s">
        <v>105</v>
      </c>
      <c r="E5" s="37" t="s">
        <v>167</v>
      </c>
      <c r="F5" s="37"/>
      <c r="G5" s="37" t="s">
        <v>86</v>
      </c>
      <c r="H5" s="37"/>
      <c r="I5" s="37" t="s">
        <v>90</v>
      </c>
      <c r="J5" s="37"/>
      <c r="K5" s="633" t="s">
        <v>168</v>
      </c>
      <c r="L5" s="633" t="s">
        <v>169</v>
      </c>
      <c r="M5" s="633" t="s">
        <v>170</v>
      </c>
      <c r="N5" s="595"/>
      <c r="O5" s="595"/>
      <c r="P5" s="595"/>
      <c r="Q5" s="653" t="s">
        <v>186</v>
      </c>
      <c r="R5" s="654" t="s">
        <v>182</v>
      </c>
      <c r="S5" s="654" t="s">
        <v>183</v>
      </c>
      <c r="Y5" s="661">
        <f>IF(OR(Altalanos!$A$8="F1",Altalanos!$A$8="F2",Altalanos!$A$8="N1",Altalanos!$A$8="N2"),1,2)</f>
        <v>2</v>
      </c>
      <c r="Z5" s="661"/>
      <c r="AA5" s="661" t="s">
        <v>196</v>
      </c>
      <c r="AB5" s="672">
        <v>60</v>
      </c>
      <c r="AC5" s="672">
        <v>40</v>
      </c>
      <c r="AD5" s="672">
        <v>30</v>
      </c>
      <c r="AE5" s="672">
        <v>20</v>
      </c>
      <c r="AF5" s="672">
        <v>18</v>
      </c>
      <c r="AG5" s="672">
        <v>15</v>
      </c>
      <c r="AH5" s="672">
        <v>12</v>
      </c>
      <c r="AI5" s="672">
        <v>10</v>
      </c>
      <c r="AJ5" s="672">
        <v>8</v>
      </c>
      <c r="AK5" s="672">
        <v>6</v>
      </c>
    </row>
    <row r="6" spans="1:37" x14ac:dyDescent="0.25">
      <c r="A6" s="564"/>
      <c r="B6" s="564"/>
      <c r="C6" s="632"/>
      <c r="D6" s="564"/>
      <c r="E6" s="564"/>
      <c r="F6" s="564"/>
      <c r="G6" s="564"/>
      <c r="H6" s="564"/>
      <c r="I6" s="564"/>
      <c r="J6" s="564"/>
      <c r="K6" s="564"/>
      <c r="L6" s="564"/>
      <c r="M6" s="564"/>
      <c r="N6" s="595"/>
      <c r="O6" s="595"/>
      <c r="P6" s="595"/>
      <c r="Q6" s="595"/>
      <c r="R6" s="595"/>
      <c r="S6" s="595"/>
      <c r="Y6" s="661"/>
      <c r="Z6" s="661"/>
      <c r="AA6" s="661" t="s">
        <v>197</v>
      </c>
      <c r="AB6" s="672">
        <v>40</v>
      </c>
      <c r="AC6" s="672">
        <v>25</v>
      </c>
      <c r="AD6" s="672">
        <v>18</v>
      </c>
      <c r="AE6" s="672">
        <v>13</v>
      </c>
      <c r="AF6" s="672">
        <v>10</v>
      </c>
      <c r="AG6" s="672">
        <v>8</v>
      </c>
      <c r="AH6" s="672">
        <v>6</v>
      </c>
      <c r="AI6" s="672">
        <v>5</v>
      </c>
      <c r="AJ6" s="672">
        <v>4</v>
      </c>
      <c r="AK6" s="672">
        <v>3</v>
      </c>
    </row>
    <row r="7" spans="1:37" x14ac:dyDescent="0.25">
      <c r="A7" s="640" t="s">
        <v>164</v>
      </c>
      <c r="B7" s="655"/>
      <c r="C7" s="589" t="str">
        <f>IF($B7="","",VLOOKUP($B7,'1MD ELO (4)'!$A$7:$O$22,5))</f>
        <v/>
      </c>
      <c r="D7" s="589" t="str">
        <f>IF($B7="","",VLOOKUP($B7,'1MD ELO (4)'!$A$7:$O$22,15))</f>
        <v/>
      </c>
      <c r="E7" s="585" t="str">
        <f>UPPER(IF($B7="","",VLOOKUP($B7,'1MD ELO (4)'!$A$7:$O$22,2)))</f>
        <v/>
      </c>
      <c r="F7" s="588"/>
      <c r="G7" s="585" t="str">
        <f>IF($B7="","",VLOOKUP($B7,'1MD ELO (4)'!$A$7:$O$22,3))</f>
        <v/>
      </c>
      <c r="H7" s="588"/>
      <c r="I7" s="585" t="str">
        <f>IF($B7="","",VLOOKUP($B7,'1MD ELO (4)'!$A$7:$O$22,4))</f>
        <v/>
      </c>
      <c r="J7" s="564"/>
      <c r="K7" s="675"/>
      <c r="L7" s="663" t="str">
        <f>IF(K7="","",CONCATENATE(VLOOKUP($Y$3,$AB$1:$AK$1,K7)," pont"))</f>
        <v/>
      </c>
      <c r="M7" s="676"/>
      <c r="N7" s="595"/>
      <c r="O7" s="595"/>
      <c r="P7" s="595"/>
      <c r="Q7" s="649" t="s">
        <v>178</v>
      </c>
      <c r="R7" s="774" t="s">
        <v>218</v>
      </c>
      <c r="S7" s="774" t="s">
        <v>220</v>
      </c>
      <c r="Y7" s="661"/>
      <c r="Z7" s="661"/>
      <c r="AA7" s="661" t="s">
        <v>198</v>
      </c>
      <c r="AB7" s="672">
        <v>25</v>
      </c>
      <c r="AC7" s="672">
        <v>15</v>
      </c>
      <c r="AD7" s="672">
        <v>13</v>
      </c>
      <c r="AE7" s="672">
        <v>8</v>
      </c>
      <c r="AF7" s="672">
        <v>6</v>
      </c>
      <c r="AG7" s="672">
        <v>4</v>
      </c>
      <c r="AH7" s="672">
        <v>3</v>
      </c>
      <c r="AI7" s="672">
        <v>2</v>
      </c>
      <c r="AJ7" s="672">
        <v>1</v>
      </c>
      <c r="AK7" s="672">
        <v>0</v>
      </c>
    </row>
    <row r="8" spans="1:37" x14ac:dyDescent="0.25">
      <c r="A8" s="603"/>
      <c r="B8" s="656"/>
      <c r="C8" s="604"/>
      <c r="D8" s="604"/>
      <c r="E8" s="604"/>
      <c r="F8" s="604"/>
      <c r="G8" s="604"/>
      <c r="H8" s="604"/>
      <c r="I8" s="604"/>
      <c r="J8" s="564"/>
      <c r="K8" s="603"/>
      <c r="L8" s="603"/>
      <c r="M8" s="677"/>
      <c r="N8" s="595"/>
      <c r="O8" s="595"/>
      <c r="P8" s="595"/>
      <c r="Q8" s="651" t="s">
        <v>185</v>
      </c>
      <c r="R8" s="775" t="s">
        <v>219</v>
      </c>
      <c r="S8" s="775" t="s">
        <v>221</v>
      </c>
      <c r="Y8" s="661"/>
      <c r="Z8" s="661"/>
      <c r="AA8" s="661" t="s">
        <v>199</v>
      </c>
      <c r="AB8" s="672">
        <v>15</v>
      </c>
      <c r="AC8" s="672">
        <v>10</v>
      </c>
      <c r="AD8" s="672">
        <v>7</v>
      </c>
      <c r="AE8" s="672">
        <v>5</v>
      </c>
      <c r="AF8" s="672">
        <v>4</v>
      </c>
      <c r="AG8" s="672">
        <v>3</v>
      </c>
      <c r="AH8" s="672">
        <v>2</v>
      </c>
      <c r="AI8" s="672">
        <v>1</v>
      </c>
      <c r="AJ8" s="672">
        <v>0</v>
      </c>
      <c r="AK8" s="672">
        <v>0</v>
      </c>
    </row>
    <row r="9" spans="1:37" x14ac:dyDescent="0.25">
      <c r="A9" s="603" t="s">
        <v>165</v>
      </c>
      <c r="B9" s="657"/>
      <c r="C9" s="589" t="str">
        <f>IF($B9="","",VLOOKUP($B9,'1MD ELO (4)'!$A$7:$O$22,5))</f>
        <v/>
      </c>
      <c r="D9" s="589" t="str">
        <f>IF($B9="","",VLOOKUP($B9,'1MD ELO (4)'!$A$7:$O$22,15))</f>
        <v/>
      </c>
      <c r="E9" s="584" t="str">
        <f>UPPER(IF($B9="","",VLOOKUP($B9,'1MD ELO (4)'!$A$7:$O$22,2)))</f>
        <v/>
      </c>
      <c r="F9" s="590"/>
      <c r="G9" s="584" t="str">
        <f>IF($B9="","",VLOOKUP($B9,'1MD ELO (4)'!$A$7:$O$22,3))</f>
        <v/>
      </c>
      <c r="H9" s="590"/>
      <c r="I9" s="584" t="str">
        <f>IF($B9="","",VLOOKUP($B9,'1MD ELO (4)'!$A$7:$O$22,4))</f>
        <v/>
      </c>
      <c r="J9" s="564"/>
      <c r="K9" s="675"/>
      <c r="L9" s="663" t="str">
        <f>IF(K9="","",CONCATENATE(VLOOKUP($Y$3,$AB$1:$AK$1,K9)," pont"))</f>
        <v/>
      </c>
      <c r="M9" s="676"/>
      <c r="N9" s="595"/>
      <c r="O9" s="595"/>
      <c r="P9" s="595"/>
      <c r="Q9" s="653" t="s">
        <v>186</v>
      </c>
      <c r="R9" s="776" t="s">
        <v>190</v>
      </c>
      <c r="S9" s="776" t="s">
        <v>222</v>
      </c>
      <c r="Y9" s="661"/>
      <c r="Z9" s="661"/>
      <c r="AA9" s="661" t="s">
        <v>200</v>
      </c>
      <c r="AB9" s="672">
        <v>10</v>
      </c>
      <c r="AC9" s="672">
        <v>6</v>
      </c>
      <c r="AD9" s="672">
        <v>4</v>
      </c>
      <c r="AE9" s="672">
        <v>2</v>
      </c>
      <c r="AF9" s="672">
        <v>1</v>
      </c>
      <c r="AG9" s="672">
        <v>0</v>
      </c>
      <c r="AH9" s="672">
        <v>0</v>
      </c>
      <c r="AI9" s="672">
        <v>0</v>
      </c>
      <c r="AJ9" s="672">
        <v>0</v>
      </c>
      <c r="AK9" s="672">
        <v>0</v>
      </c>
    </row>
    <row r="10" spans="1:37" x14ac:dyDescent="0.25">
      <c r="A10" s="603"/>
      <c r="B10" s="656"/>
      <c r="C10" s="604"/>
      <c r="D10" s="604"/>
      <c r="E10" s="604"/>
      <c r="F10" s="604"/>
      <c r="G10" s="604"/>
      <c r="H10" s="604"/>
      <c r="I10" s="604"/>
      <c r="J10" s="564"/>
      <c r="K10" s="603"/>
      <c r="L10" s="603"/>
      <c r="M10" s="677"/>
      <c r="N10" s="595"/>
      <c r="O10" s="595"/>
      <c r="P10" s="595"/>
      <c r="Q10" s="595"/>
      <c r="R10" s="595"/>
      <c r="S10" s="595"/>
      <c r="Y10" s="661"/>
      <c r="Z10" s="661"/>
      <c r="AA10" s="661" t="s">
        <v>201</v>
      </c>
      <c r="AB10" s="672">
        <v>6</v>
      </c>
      <c r="AC10" s="672">
        <v>3</v>
      </c>
      <c r="AD10" s="672">
        <v>2</v>
      </c>
      <c r="AE10" s="672">
        <v>1</v>
      </c>
      <c r="AF10" s="672">
        <v>0</v>
      </c>
      <c r="AG10" s="672">
        <v>0</v>
      </c>
      <c r="AH10" s="672">
        <v>0</v>
      </c>
      <c r="AI10" s="672">
        <v>0</v>
      </c>
      <c r="AJ10" s="672">
        <v>0</v>
      </c>
      <c r="AK10" s="672">
        <v>0</v>
      </c>
    </row>
    <row r="11" spans="1:37" x14ac:dyDescent="0.25">
      <c r="A11" s="603" t="s">
        <v>166</v>
      </c>
      <c r="B11" s="657"/>
      <c r="C11" s="589" t="str">
        <f>IF($B11="","",VLOOKUP($B11,'1MD ELO (4)'!$A$7:$O$22,5))</f>
        <v/>
      </c>
      <c r="D11" s="589" t="str">
        <f>IF($B11="","",VLOOKUP($B11,'1MD ELO (4)'!$A$7:$O$22,15))</f>
        <v/>
      </c>
      <c r="E11" s="584" t="str">
        <f>UPPER(IF($B11="","",VLOOKUP($B11,'1MD ELO (4)'!$A$7:$O$22,2)))</f>
        <v/>
      </c>
      <c r="F11" s="590"/>
      <c r="G11" s="584" t="str">
        <f>IF($B11="","",VLOOKUP($B11,'1MD ELO (4)'!$A$7:$O$22,3))</f>
        <v/>
      </c>
      <c r="H11" s="590"/>
      <c r="I11" s="584" t="str">
        <f>IF($B11="","",VLOOKUP($B11,'1MD ELO (4)'!$A$7:$O$22,4))</f>
        <v/>
      </c>
      <c r="J11" s="564"/>
      <c r="K11" s="675"/>
      <c r="L11" s="663" t="str">
        <f>IF(K11="","",CONCATENATE(VLOOKUP($Y$3,$AB$1:$AK$1,K11)," pont"))</f>
        <v/>
      </c>
      <c r="M11" s="676"/>
      <c r="N11" s="595"/>
      <c r="O11" s="595"/>
      <c r="P11" s="595"/>
      <c r="Q11" s="595"/>
      <c r="R11" s="595"/>
      <c r="S11" s="595"/>
      <c r="Y11" s="661"/>
      <c r="Z11" s="661"/>
      <c r="AA11" s="661" t="s">
        <v>206</v>
      </c>
      <c r="AB11" s="672">
        <v>3</v>
      </c>
      <c r="AC11" s="672">
        <v>2</v>
      </c>
      <c r="AD11" s="672">
        <v>1</v>
      </c>
      <c r="AE11" s="672">
        <v>0</v>
      </c>
      <c r="AF11" s="672">
        <v>0</v>
      </c>
      <c r="AG11" s="672">
        <v>0</v>
      </c>
      <c r="AH11" s="672">
        <v>0</v>
      </c>
      <c r="AI11" s="672">
        <v>0</v>
      </c>
      <c r="AJ11" s="672">
        <v>0</v>
      </c>
      <c r="AK11" s="672">
        <v>0</v>
      </c>
    </row>
    <row r="12" spans="1:37" x14ac:dyDescent="0.25">
      <c r="A12" s="564"/>
      <c r="B12" s="640"/>
      <c r="C12" s="632"/>
      <c r="D12" s="564"/>
      <c r="E12" s="564"/>
      <c r="F12" s="564"/>
      <c r="G12" s="564"/>
      <c r="H12" s="564"/>
      <c r="I12" s="564"/>
      <c r="J12" s="564"/>
      <c r="K12" s="632"/>
      <c r="L12" s="632"/>
      <c r="M12" s="678"/>
      <c r="Y12" s="661"/>
      <c r="Z12" s="661"/>
      <c r="AA12" s="661" t="s">
        <v>202</v>
      </c>
      <c r="AB12" s="673">
        <v>0</v>
      </c>
      <c r="AC12" s="673">
        <v>0</v>
      </c>
      <c r="AD12" s="673">
        <v>0</v>
      </c>
      <c r="AE12" s="673">
        <v>0</v>
      </c>
      <c r="AF12" s="673">
        <v>0</v>
      </c>
      <c r="AG12" s="673">
        <v>0</v>
      </c>
      <c r="AH12" s="673">
        <v>0</v>
      </c>
      <c r="AI12" s="673">
        <v>0</v>
      </c>
      <c r="AJ12" s="673">
        <v>0</v>
      </c>
      <c r="AK12" s="673">
        <v>0</v>
      </c>
    </row>
    <row r="13" spans="1:37" x14ac:dyDescent="0.25">
      <c r="A13" s="640" t="s">
        <v>171</v>
      </c>
      <c r="B13" s="655"/>
      <c r="C13" s="589" t="str">
        <f>IF($B13="","",VLOOKUP($B13,'1MD ELO (4)'!$A$7:$O$22,5))</f>
        <v/>
      </c>
      <c r="D13" s="589" t="str">
        <f>IF($B13="","",VLOOKUP($B13,'1MD ELO (4)'!$A$7:$O$22,15))</f>
        <v/>
      </c>
      <c r="E13" s="585" t="str">
        <f>UPPER(IF($B13="","",VLOOKUP($B13,'1MD ELO (4)'!$A$7:$O$22,2)))</f>
        <v/>
      </c>
      <c r="F13" s="588"/>
      <c r="G13" s="585" t="str">
        <f>IF($B13="","",VLOOKUP($B13,'1MD ELO (4)'!$A$7:$O$22,3))</f>
        <v/>
      </c>
      <c r="H13" s="588"/>
      <c r="I13" s="585" t="str">
        <f>IF($B13="","",VLOOKUP($B13,'1MD ELO (4)'!$A$7:$O$22,4))</f>
        <v/>
      </c>
      <c r="J13" s="564"/>
      <c r="K13" s="675"/>
      <c r="L13" s="663" t="str">
        <f>IF(K13="","",CONCATENATE(VLOOKUP($Y$3,$AB$1:$AK$1,K13)," pont"))</f>
        <v/>
      </c>
      <c r="M13" s="676"/>
      <c r="Y13" s="661"/>
      <c r="Z13" s="661"/>
      <c r="AA13" s="661" t="s">
        <v>203</v>
      </c>
      <c r="AB13" s="673">
        <v>0</v>
      </c>
      <c r="AC13" s="673">
        <v>0</v>
      </c>
      <c r="AD13" s="673">
        <v>0</v>
      </c>
      <c r="AE13" s="673">
        <v>0</v>
      </c>
      <c r="AF13" s="673">
        <v>0</v>
      </c>
      <c r="AG13" s="673">
        <v>0</v>
      </c>
      <c r="AH13" s="673">
        <v>0</v>
      </c>
      <c r="AI13" s="673">
        <v>0</v>
      </c>
      <c r="AJ13" s="673">
        <v>0</v>
      </c>
      <c r="AK13" s="673">
        <v>0</v>
      </c>
    </row>
    <row r="14" spans="1:37" x14ac:dyDescent="0.25">
      <c r="A14" s="603"/>
      <c r="B14" s="656"/>
      <c r="C14" s="604"/>
      <c r="D14" s="604"/>
      <c r="E14" s="604"/>
      <c r="F14" s="604"/>
      <c r="G14" s="604"/>
      <c r="H14" s="604"/>
      <c r="I14" s="604"/>
      <c r="J14" s="564"/>
      <c r="K14" s="603"/>
      <c r="L14" s="603"/>
      <c r="M14" s="677"/>
      <c r="Y14" s="661"/>
      <c r="Z14" s="661"/>
      <c r="AA14" s="661"/>
      <c r="AB14" s="661"/>
      <c r="AC14" s="661"/>
      <c r="AD14" s="661"/>
      <c r="AE14" s="661"/>
      <c r="AF14" s="661"/>
      <c r="AG14" s="661"/>
      <c r="AH14" s="661"/>
      <c r="AI14" s="661"/>
      <c r="AJ14" s="661"/>
      <c r="AK14" s="661"/>
    </row>
    <row r="15" spans="1:37" x14ac:dyDescent="0.25">
      <c r="A15" s="603" t="s">
        <v>172</v>
      </c>
      <c r="B15" s="657"/>
      <c r="C15" s="589" t="str">
        <f>IF($B15="","",VLOOKUP($B15,'1MD ELO (4)'!$A$7:$O$22,5))</f>
        <v/>
      </c>
      <c r="D15" s="589" t="str">
        <f>IF($B15="","",VLOOKUP($B15,'1MD ELO (4)'!$A$7:$O$22,15))</f>
        <v/>
      </c>
      <c r="E15" s="584" t="str">
        <f>UPPER(IF($B15="","",VLOOKUP($B15,'1MD ELO (4)'!$A$7:$O$22,2)))</f>
        <v/>
      </c>
      <c r="F15" s="590"/>
      <c r="G15" s="584" t="str">
        <f>IF($B15="","",VLOOKUP($B15,'1MD ELO (4)'!$A$7:$O$22,3))</f>
        <v/>
      </c>
      <c r="H15" s="590"/>
      <c r="I15" s="584" t="str">
        <f>IF($B15="","",VLOOKUP($B15,'1MD ELO (4)'!$A$7:$O$22,4))</f>
        <v/>
      </c>
      <c r="J15" s="564"/>
      <c r="K15" s="675"/>
      <c r="L15" s="663" t="str">
        <f>IF(K15="","",CONCATENATE(VLOOKUP($Y$3,$AB$1:$AK$1,K15)," pont"))</f>
        <v/>
      </c>
      <c r="M15" s="676"/>
      <c r="Y15" s="661"/>
      <c r="Z15" s="661"/>
      <c r="AA15" s="661"/>
      <c r="AB15" s="661"/>
      <c r="AC15" s="661"/>
      <c r="AD15" s="661"/>
      <c r="AE15" s="661"/>
      <c r="AF15" s="661"/>
      <c r="AG15" s="661"/>
      <c r="AH15" s="661"/>
      <c r="AI15" s="661"/>
      <c r="AJ15" s="661"/>
      <c r="AK15" s="661"/>
    </row>
    <row r="16" spans="1:37" x14ac:dyDescent="0.25">
      <c r="A16" s="603"/>
      <c r="B16" s="656"/>
      <c r="C16" s="604"/>
      <c r="D16" s="604"/>
      <c r="E16" s="604"/>
      <c r="F16" s="604"/>
      <c r="G16" s="604"/>
      <c r="H16" s="604"/>
      <c r="I16" s="604"/>
      <c r="J16" s="564"/>
      <c r="K16" s="603"/>
      <c r="L16" s="603"/>
      <c r="M16" s="677"/>
      <c r="Y16" s="661"/>
      <c r="Z16" s="661"/>
      <c r="AA16" s="661" t="s">
        <v>164</v>
      </c>
      <c r="AB16" s="661">
        <v>300</v>
      </c>
      <c r="AC16" s="661">
        <v>250</v>
      </c>
      <c r="AD16" s="661">
        <v>220</v>
      </c>
      <c r="AE16" s="661">
        <v>180</v>
      </c>
      <c r="AF16" s="661">
        <v>160</v>
      </c>
      <c r="AG16" s="661">
        <v>150</v>
      </c>
      <c r="AH16" s="661">
        <v>140</v>
      </c>
      <c r="AI16" s="661">
        <v>130</v>
      </c>
      <c r="AJ16" s="661">
        <v>120</v>
      </c>
      <c r="AK16" s="661">
        <v>110</v>
      </c>
    </row>
    <row r="17" spans="1:37" x14ac:dyDescent="0.25">
      <c r="A17" s="603" t="s">
        <v>173</v>
      </c>
      <c r="B17" s="657"/>
      <c r="C17" s="589" t="str">
        <f>IF($B17="","",VLOOKUP($B17,'1MD ELO (4)'!$A$7:$O$22,5))</f>
        <v/>
      </c>
      <c r="D17" s="589" t="str">
        <f>IF($B17="","",VLOOKUP($B17,'1MD ELO (4)'!$A$7:$O$22,15))</f>
        <v/>
      </c>
      <c r="E17" s="584" t="str">
        <f>UPPER(IF($B17="","",VLOOKUP($B17,'1MD ELO (4)'!$A$7:$O$22,2)))</f>
        <v/>
      </c>
      <c r="F17" s="590"/>
      <c r="G17" s="584" t="str">
        <f>IF($B17="","",VLOOKUP($B17,'1MD ELO (4)'!$A$7:$O$22,3))</f>
        <v/>
      </c>
      <c r="H17" s="590"/>
      <c r="I17" s="584" t="str">
        <f>IF($B17="","",VLOOKUP($B17,'1MD ELO (4)'!$A$7:$O$22,4))</f>
        <v/>
      </c>
      <c r="J17" s="564"/>
      <c r="K17" s="675"/>
      <c r="L17" s="663" t="str">
        <f>IF(K17="","",CONCATENATE(VLOOKUP($Y$3,$AB$1:$AK$1,K17)," pont"))</f>
        <v/>
      </c>
      <c r="M17" s="676"/>
      <c r="Y17" s="661"/>
      <c r="Z17" s="661"/>
      <c r="AA17" s="661" t="s">
        <v>194</v>
      </c>
      <c r="AB17" s="661">
        <v>250</v>
      </c>
      <c r="AC17" s="661">
        <v>200</v>
      </c>
      <c r="AD17" s="661">
        <v>160</v>
      </c>
      <c r="AE17" s="661">
        <v>140</v>
      </c>
      <c r="AF17" s="661">
        <v>120</v>
      </c>
      <c r="AG17" s="661">
        <v>110</v>
      </c>
      <c r="AH17" s="661">
        <v>100</v>
      </c>
      <c r="AI17" s="661">
        <v>90</v>
      </c>
      <c r="AJ17" s="661">
        <v>80</v>
      </c>
      <c r="AK17" s="661">
        <v>70</v>
      </c>
    </row>
    <row r="18" spans="1:37" x14ac:dyDescent="0.25">
      <c r="A18" s="603"/>
      <c r="B18" s="656"/>
      <c r="C18" s="604"/>
      <c r="D18" s="604"/>
      <c r="E18" s="604"/>
      <c r="F18" s="604"/>
      <c r="G18" s="604"/>
      <c r="H18" s="604"/>
      <c r="I18" s="604"/>
      <c r="J18" s="564"/>
      <c r="K18" s="603"/>
      <c r="L18" s="603"/>
      <c r="M18" s="677"/>
      <c r="Y18" s="661"/>
      <c r="Z18" s="661"/>
      <c r="AA18" s="661" t="s">
        <v>195</v>
      </c>
      <c r="AB18" s="661">
        <v>200</v>
      </c>
      <c r="AC18" s="661">
        <v>150</v>
      </c>
      <c r="AD18" s="661">
        <v>130</v>
      </c>
      <c r="AE18" s="661">
        <v>110</v>
      </c>
      <c r="AF18" s="661">
        <v>95</v>
      </c>
      <c r="AG18" s="661">
        <v>80</v>
      </c>
      <c r="AH18" s="661">
        <v>70</v>
      </c>
      <c r="AI18" s="661">
        <v>60</v>
      </c>
      <c r="AJ18" s="661">
        <v>55</v>
      </c>
      <c r="AK18" s="661">
        <v>50</v>
      </c>
    </row>
    <row r="19" spans="1:37" x14ac:dyDescent="0.25">
      <c r="A19" s="603" t="s">
        <v>173</v>
      </c>
      <c r="B19" s="657"/>
      <c r="C19" s="589" t="str">
        <f>IF($B19="","",VLOOKUP($B19,'1MD ELO (4)'!$A$7:$O$22,5))</f>
        <v/>
      </c>
      <c r="D19" s="589" t="str">
        <f>IF($B19="","",VLOOKUP($B19,'1MD ELO (4)'!$A$7:$O$22,15))</f>
        <v/>
      </c>
      <c r="E19" s="584" t="str">
        <f>UPPER(IF($B19="","",VLOOKUP($B19,'1MD ELO (4)'!$A$7:$O$22,2)))</f>
        <v/>
      </c>
      <c r="F19" s="590"/>
      <c r="G19" s="584" t="str">
        <f>IF($B19="","",VLOOKUP($B19,'1MD ELO (4)'!$A$7:$O$22,3))</f>
        <v/>
      </c>
      <c r="H19" s="590"/>
      <c r="I19" s="584" t="str">
        <f>IF($B19="","",VLOOKUP($B19,'1MD ELO (4)'!$A$7:$O$22,4))</f>
        <v/>
      </c>
      <c r="J19" s="564"/>
      <c r="K19" s="675"/>
      <c r="L19" s="663" t="str">
        <f>IF(K19="","",CONCATENATE(VLOOKUP($Y$3,$AB$1:$AK$1,K19)," pont"))</f>
        <v/>
      </c>
      <c r="M19" s="676"/>
      <c r="Y19" s="661"/>
      <c r="Z19" s="661"/>
      <c r="AA19" s="661" t="s">
        <v>196</v>
      </c>
      <c r="AB19" s="661">
        <v>150</v>
      </c>
      <c r="AC19" s="661">
        <v>120</v>
      </c>
      <c r="AD19" s="661">
        <v>100</v>
      </c>
      <c r="AE19" s="661">
        <v>80</v>
      </c>
      <c r="AF19" s="661">
        <v>70</v>
      </c>
      <c r="AG19" s="661">
        <v>60</v>
      </c>
      <c r="AH19" s="661">
        <v>55</v>
      </c>
      <c r="AI19" s="661">
        <v>50</v>
      </c>
      <c r="AJ19" s="661">
        <v>45</v>
      </c>
      <c r="AK19" s="661">
        <v>40</v>
      </c>
    </row>
    <row r="20" spans="1:37" x14ac:dyDescent="0.25">
      <c r="A20" s="564"/>
      <c r="B20" s="564"/>
      <c r="C20" s="564"/>
      <c r="D20" s="564"/>
      <c r="E20" s="564"/>
      <c r="F20" s="564"/>
      <c r="G20" s="564"/>
      <c r="H20" s="564"/>
      <c r="I20" s="564"/>
      <c r="J20" s="564"/>
      <c r="K20" s="564"/>
      <c r="L20" s="564"/>
      <c r="M20" s="564"/>
      <c r="Y20" s="661"/>
      <c r="Z20" s="661"/>
      <c r="AA20" s="661" t="s">
        <v>197</v>
      </c>
      <c r="AB20" s="661">
        <v>120</v>
      </c>
      <c r="AC20" s="661">
        <v>90</v>
      </c>
      <c r="AD20" s="661">
        <v>65</v>
      </c>
      <c r="AE20" s="661">
        <v>55</v>
      </c>
      <c r="AF20" s="661">
        <v>50</v>
      </c>
      <c r="AG20" s="661">
        <v>45</v>
      </c>
      <c r="AH20" s="661">
        <v>40</v>
      </c>
      <c r="AI20" s="661">
        <v>35</v>
      </c>
      <c r="AJ20" s="661">
        <v>25</v>
      </c>
      <c r="AK20" s="661">
        <v>20</v>
      </c>
    </row>
    <row r="21" spans="1:37" x14ac:dyDescent="0.25">
      <c r="A21" s="564"/>
      <c r="B21" s="564"/>
      <c r="C21" s="564"/>
      <c r="D21" s="564"/>
      <c r="E21" s="564"/>
      <c r="F21" s="564"/>
      <c r="G21" s="564"/>
      <c r="H21" s="564"/>
      <c r="I21" s="564"/>
      <c r="J21" s="564"/>
      <c r="K21" s="564"/>
      <c r="L21" s="564"/>
      <c r="M21" s="564"/>
      <c r="Y21" s="661"/>
      <c r="Z21" s="661"/>
      <c r="AA21" s="661" t="s">
        <v>198</v>
      </c>
      <c r="AB21" s="661">
        <v>90</v>
      </c>
      <c r="AC21" s="661">
        <v>60</v>
      </c>
      <c r="AD21" s="661">
        <v>45</v>
      </c>
      <c r="AE21" s="661">
        <v>34</v>
      </c>
      <c r="AF21" s="661">
        <v>27</v>
      </c>
      <c r="AG21" s="661">
        <v>22</v>
      </c>
      <c r="AH21" s="661">
        <v>18</v>
      </c>
      <c r="AI21" s="661">
        <v>15</v>
      </c>
      <c r="AJ21" s="661">
        <v>12</v>
      </c>
      <c r="AK21" s="661">
        <v>9</v>
      </c>
    </row>
    <row r="22" spans="1:37" ht="18.75" customHeight="1" x14ac:dyDescent="0.25">
      <c r="A22" s="564"/>
      <c r="B22" s="811"/>
      <c r="C22" s="811"/>
      <c r="D22" s="809" t="str">
        <f>E7</f>
        <v/>
      </c>
      <c r="E22" s="809"/>
      <c r="F22" s="809" t="str">
        <f>E9</f>
        <v/>
      </c>
      <c r="G22" s="809"/>
      <c r="H22" s="809" t="str">
        <f>E11</f>
        <v/>
      </c>
      <c r="I22" s="809"/>
      <c r="J22" s="564"/>
      <c r="K22" s="564"/>
      <c r="L22" s="564"/>
      <c r="M22" s="641" t="s">
        <v>168</v>
      </c>
      <c r="Y22" s="661"/>
      <c r="Z22" s="661"/>
      <c r="AA22" s="661" t="s">
        <v>199</v>
      </c>
      <c r="AB22" s="661">
        <v>60</v>
      </c>
      <c r="AC22" s="661">
        <v>40</v>
      </c>
      <c r="AD22" s="661">
        <v>30</v>
      </c>
      <c r="AE22" s="661">
        <v>20</v>
      </c>
      <c r="AF22" s="661">
        <v>18</v>
      </c>
      <c r="AG22" s="661">
        <v>15</v>
      </c>
      <c r="AH22" s="661">
        <v>12</v>
      </c>
      <c r="AI22" s="661">
        <v>10</v>
      </c>
      <c r="AJ22" s="661">
        <v>8</v>
      </c>
      <c r="AK22" s="661">
        <v>6</v>
      </c>
    </row>
    <row r="23" spans="1:37" ht="18.75" customHeight="1" x14ac:dyDescent="0.25">
      <c r="A23" s="639" t="s">
        <v>164</v>
      </c>
      <c r="B23" s="807" t="str">
        <f>E7</f>
        <v/>
      </c>
      <c r="C23" s="807"/>
      <c r="D23" s="810"/>
      <c r="E23" s="810"/>
      <c r="F23" s="808"/>
      <c r="G23" s="808"/>
      <c r="H23" s="808"/>
      <c r="I23" s="808"/>
      <c r="J23" s="564"/>
      <c r="K23" s="564"/>
      <c r="L23" s="564"/>
      <c r="M23" s="643"/>
      <c r="Y23" s="661"/>
      <c r="Z23" s="661"/>
      <c r="AA23" s="661" t="s">
        <v>200</v>
      </c>
      <c r="AB23" s="661">
        <v>40</v>
      </c>
      <c r="AC23" s="661">
        <v>25</v>
      </c>
      <c r="AD23" s="661">
        <v>18</v>
      </c>
      <c r="AE23" s="661">
        <v>13</v>
      </c>
      <c r="AF23" s="661">
        <v>8</v>
      </c>
      <c r="AG23" s="661">
        <v>7</v>
      </c>
      <c r="AH23" s="661">
        <v>6</v>
      </c>
      <c r="AI23" s="661">
        <v>5</v>
      </c>
      <c r="AJ23" s="661">
        <v>4</v>
      </c>
      <c r="AK23" s="661">
        <v>3</v>
      </c>
    </row>
    <row r="24" spans="1:37" ht="18.75" customHeight="1" x14ac:dyDescent="0.25">
      <c r="A24" s="639" t="s">
        <v>165</v>
      </c>
      <c r="B24" s="807" t="str">
        <f>E9</f>
        <v/>
      </c>
      <c r="C24" s="807"/>
      <c r="D24" s="808"/>
      <c r="E24" s="808"/>
      <c r="F24" s="810"/>
      <c r="G24" s="810"/>
      <c r="H24" s="808"/>
      <c r="I24" s="808"/>
      <c r="J24" s="564"/>
      <c r="K24" s="564"/>
      <c r="L24" s="564"/>
      <c r="M24" s="643"/>
      <c r="Y24" s="661"/>
      <c r="Z24" s="661"/>
      <c r="AA24" s="661" t="s">
        <v>201</v>
      </c>
      <c r="AB24" s="661">
        <v>25</v>
      </c>
      <c r="AC24" s="661">
        <v>15</v>
      </c>
      <c r="AD24" s="661">
        <v>13</v>
      </c>
      <c r="AE24" s="661">
        <v>7</v>
      </c>
      <c r="AF24" s="661">
        <v>6</v>
      </c>
      <c r="AG24" s="661">
        <v>5</v>
      </c>
      <c r="AH24" s="661">
        <v>4</v>
      </c>
      <c r="AI24" s="661">
        <v>3</v>
      </c>
      <c r="AJ24" s="661">
        <v>2</v>
      </c>
      <c r="AK24" s="661">
        <v>1</v>
      </c>
    </row>
    <row r="25" spans="1:37" ht="18.75" customHeight="1" x14ac:dyDescent="0.25">
      <c r="A25" s="639" t="s">
        <v>166</v>
      </c>
      <c r="B25" s="807" t="str">
        <f>E11</f>
        <v/>
      </c>
      <c r="C25" s="807"/>
      <c r="D25" s="808"/>
      <c r="E25" s="808"/>
      <c r="F25" s="808"/>
      <c r="G25" s="808"/>
      <c r="H25" s="810"/>
      <c r="I25" s="810"/>
      <c r="J25" s="564"/>
      <c r="K25" s="564"/>
      <c r="L25" s="564"/>
      <c r="M25" s="643"/>
      <c r="Y25" s="661"/>
      <c r="Z25" s="661"/>
      <c r="AA25" s="661" t="s">
        <v>206</v>
      </c>
      <c r="AB25" s="661">
        <v>15</v>
      </c>
      <c r="AC25" s="661">
        <v>10</v>
      </c>
      <c r="AD25" s="661">
        <v>8</v>
      </c>
      <c r="AE25" s="661">
        <v>4</v>
      </c>
      <c r="AF25" s="661">
        <v>3</v>
      </c>
      <c r="AG25" s="661">
        <v>2</v>
      </c>
      <c r="AH25" s="661">
        <v>1</v>
      </c>
      <c r="AI25" s="661">
        <v>0</v>
      </c>
      <c r="AJ25" s="661">
        <v>0</v>
      </c>
      <c r="AK25" s="661">
        <v>0</v>
      </c>
    </row>
    <row r="26" spans="1:37" x14ac:dyDescent="0.25">
      <c r="A26" s="564"/>
      <c r="B26" s="564"/>
      <c r="C26" s="564"/>
      <c r="D26" s="564"/>
      <c r="E26" s="564"/>
      <c r="F26" s="564"/>
      <c r="G26" s="564"/>
      <c r="H26" s="564"/>
      <c r="I26" s="564"/>
      <c r="J26" s="564"/>
      <c r="K26" s="564"/>
      <c r="L26" s="564"/>
      <c r="M26" s="644"/>
      <c r="Y26" s="661"/>
      <c r="Z26" s="661"/>
      <c r="AA26" s="661" t="s">
        <v>202</v>
      </c>
      <c r="AB26" s="661">
        <v>10</v>
      </c>
      <c r="AC26" s="661">
        <v>6</v>
      </c>
      <c r="AD26" s="661">
        <v>4</v>
      </c>
      <c r="AE26" s="661">
        <v>2</v>
      </c>
      <c r="AF26" s="661">
        <v>1</v>
      </c>
      <c r="AG26" s="661">
        <v>0</v>
      </c>
      <c r="AH26" s="661">
        <v>0</v>
      </c>
      <c r="AI26" s="661">
        <v>0</v>
      </c>
      <c r="AJ26" s="661">
        <v>0</v>
      </c>
      <c r="AK26" s="661">
        <v>0</v>
      </c>
    </row>
    <row r="27" spans="1:37" ht="18.75" customHeight="1" x14ac:dyDescent="0.25">
      <c r="A27" s="564"/>
      <c r="B27" s="811"/>
      <c r="C27" s="811"/>
      <c r="D27" s="809" t="str">
        <f>E13</f>
        <v/>
      </c>
      <c r="E27" s="809"/>
      <c r="F27" s="809" t="str">
        <f>E15</f>
        <v/>
      </c>
      <c r="G27" s="809"/>
      <c r="H27" s="809" t="str">
        <f>E17</f>
        <v/>
      </c>
      <c r="I27" s="809"/>
      <c r="J27" s="809" t="str">
        <f>E19</f>
        <v/>
      </c>
      <c r="K27" s="809"/>
      <c r="L27" s="564"/>
      <c r="M27" s="644"/>
      <c r="Y27" s="661"/>
      <c r="Z27" s="661"/>
      <c r="AA27" s="661" t="s">
        <v>203</v>
      </c>
      <c r="AB27" s="661">
        <v>3</v>
      </c>
      <c r="AC27" s="661">
        <v>2</v>
      </c>
      <c r="AD27" s="661">
        <v>1</v>
      </c>
      <c r="AE27" s="661">
        <v>0</v>
      </c>
      <c r="AF27" s="661">
        <v>0</v>
      </c>
      <c r="AG27" s="661">
        <v>0</v>
      </c>
      <c r="AH27" s="661">
        <v>0</v>
      </c>
      <c r="AI27" s="661">
        <v>0</v>
      </c>
      <c r="AJ27" s="661">
        <v>0</v>
      </c>
      <c r="AK27" s="661">
        <v>0</v>
      </c>
    </row>
    <row r="28" spans="1:37" ht="18.75" customHeight="1" x14ac:dyDescent="0.25">
      <c r="A28" s="639" t="s">
        <v>171</v>
      </c>
      <c r="B28" s="807" t="str">
        <f>E13</f>
        <v/>
      </c>
      <c r="C28" s="807"/>
      <c r="D28" s="810"/>
      <c r="E28" s="810"/>
      <c r="F28" s="808"/>
      <c r="G28" s="808"/>
      <c r="H28" s="808"/>
      <c r="I28" s="808"/>
      <c r="J28" s="809"/>
      <c r="K28" s="809"/>
      <c r="L28" s="564"/>
      <c r="M28" s="643"/>
    </row>
    <row r="29" spans="1:37" ht="18.75" customHeight="1" x14ac:dyDescent="0.25">
      <c r="A29" s="639" t="s">
        <v>172</v>
      </c>
      <c r="B29" s="807" t="str">
        <f>E15</f>
        <v/>
      </c>
      <c r="C29" s="807"/>
      <c r="D29" s="808"/>
      <c r="E29" s="808"/>
      <c r="F29" s="810"/>
      <c r="G29" s="810"/>
      <c r="H29" s="808"/>
      <c r="I29" s="808"/>
      <c r="J29" s="808"/>
      <c r="K29" s="808"/>
      <c r="L29" s="564"/>
      <c r="M29" s="643"/>
    </row>
    <row r="30" spans="1:37" ht="18.75" customHeight="1" x14ac:dyDescent="0.25">
      <c r="A30" s="639" t="s">
        <v>173</v>
      </c>
      <c r="B30" s="807" t="str">
        <f>E17</f>
        <v/>
      </c>
      <c r="C30" s="807"/>
      <c r="D30" s="808"/>
      <c r="E30" s="808"/>
      <c r="F30" s="808"/>
      <c r="G30" s="808"/>
      <c r="H30" s="810"/>
      <c r="I30" s="810"/>
      <c r="J30" s="808"/>
      <c r="K30" s="808"/>
      <c r="L30" s="564"/>
      <c r="M30" s="643"/>
    </row>
    <row r="31" spans="1:37" ht="18.75" customHeight="1" x14ac:dyDescent="0.25">
      <c r="A31" s="639" t="s">
        <v>177</v>
      </c>
      <c r="B31" s="807" t="str">
        <f>E19</f>
        <v/>
      </c>
      <c r="C31" s="807"/>
      <c r="D31" s="808"/>
      <c r="E31" s="808"/>
      <c r="F31" s="808"/>
      <c r="G31" s="808"/>
      <c r="H31" s="809"/>
      <c r="I31" s="809"/>
      <c r="J31" s="810"/>
      <c r="K31" s="810"/>
      <c r="L31" s="564"/>
      <c r="M31" s="643"/>
    </row>
    <row r="32" spans="1:37" ht="18.75" customHeight="1" x14ac:dyDescent="0.25">
      <c r="A32" s="645"/>
      <c r="B32" s="646"/>
      <c r="C32" s="646"/>
      <c r="D32" s="645"/>
      <c r="E32" s="645"/>
      <c r="F32" s="645"/>
      <c r="G32" s="645"/>
      <c r="H32" s="645"/>
      <c r="I32" s="645"/>
      <c r="J32" s="564"/>
      <c r="K32" s="564"/>
      <c r="L32" s="564"/>
      <c r="M32" s="647"/>
    </row>
    <row r="33" spans="1:19" x14ac:dyDescent="0.25">
      <c r="A33" s="564"/>
      <c r="B33" s="564"/>
      <c r="C33" s="564"/>
      <c r="D33" s="564"/>
      <c r="E33" s="564"/>
      <c r="F33" s="564"/>
      <c r="G33" s="564"/>
      <c r="H33" s="564"/>
      <c r="I33" s="564"/>
      <c r="J33" s="564"/>
      <c r="K33" s="564"/>
      <c r="L33" s="564"/>
      <c r="M33" s="564"/>
    </row>
    <row r="34" spans="1:19" x14ac:dyDescent="0.25">
      <c r="A34" s="564" t="s">
        <v>129</v>
      </c>
      <c r="B34" s="564"/>
      <c r="C34" s="820" t="str">
        <f>IF(M23=1,B23,IF(M24=1,B24,IF(M25=1,B25,"")))</f>
        <v/>
      </c>
      <c r="D34" s="820"/>
      <c r="E34" s="603" t="s">
        <v>175</v>
      </c>
      <c r="F34" s="820" t="str">
        <f>IF(M28=1,B28,IF(M29=1,B29,IF(M30=1,B30,IF(M31=1,B31,""))))</f>
        <v/>
      </c>
      <c r="G34" s="820"/>
      <c r="H34" s="564"/>
      <c r="I34" s="542"/>
      <c r="J34" s="564"/>
      <c r="K34" s="564"/>
      <c r="L34" s="564"/>
      <c r="M34" s="564"/>
    </row>
    <row r="35" spans="1:19" x14ac:dyDescent="0.25">
      <c r="A35" s="564"/>
      <c r="B35" s="564"/>
      <c r="C35" s="564"/>
      <c r="D35" s="564"/>
      <c r="E35" s="564"/>
      <c r="F35" s="603"/>
      <c r="G35" s="603"/>
      <c r="H35" s="564"/>
      <c r="I35" s="564"/>
      <c r="J35" s="564"/>
      <c r="K35" s="564"/>
      <c r="L35" s="564"/>
      <c r="M35" s="564"/>
    </row>
    <row r="36" spans="1:19" x14ac:dyDescent="0.25">
      <c r="A36" s="564" t="s">
        <v>174</v>
      </c>
      <c r="B36" s="564"/>
      <c r="C36" s="820" t="str">
        <f>IF(M23=2,B23,IF(M24=2,B24,IF(M25=2,B25,"")))</f>
        <v/>
      </c>
      <c r="D36" s="820"/>
      <c r="E36" s="603" t="s">
        <v>175</v>
      </c>
      <c r="F36" s="820" t="str">
        <f>IF(M28=2,B28,IF(M29=2,B29,IF(M30=2,B30,IF(M31=2,B31,""))))</f>
        <v/>
      </c>
      <c r="G36" s="820"/>
      <c r="H36" s="564"/>
      <c r="I36" s="542"/>
      <c r="J36" s="564"/>
      <c r="K36" s="564"/>
      <c r="L36" s="564"/>
      <c r="M36" s="564"/>
    </row>
    <row r="37" spans="1:19" x14ac:dyDescent="0.25">
      <c r="A37" s="564"/>
      <c r="B37" s="564"/>
      <c r="C37" s="642"/>
      <c r="D37" s="642"/>
      <c r="E37" s="603"/>
      <c r="F37" s="642"/>
      <c r="G37" s="642"/>
      <c r="H37" s="564"/>
      <c r="I37" s="564"/>
      <c r="J37" s="564"/>
      <c r="K37" s="564"/>
      <c r="L37" s="564"/>
      <c r="M37" s="564"/>
    </row>
    <row r="38" spans="1:19" x14ac:dyDescent="0.25">
      <c r="A38" s="564" t="s">
        <v>176</v>
      </c>
      <c r="B38" s="564"/>
      <c r="C38" s="820" t="str">
        <f>IF(M23=3,B23,IF(M24=3,B24,IF(M25=3,B25,"")))</f>
        <v/>
      </c>
      <c r="D38" s="820"/>
      <c r="E38" s="603" t="s">
        <v>175</v>
      </c>
      <c r="F38" s="820" t="str">
        <f>IF(M28=3,B28,IF(M29=3,B29,IF(M30=3,B30,IF(M31=3,B31,""))))</f>
        <v/>
      </c>
      <c r="G38" s="820"/>
      <c r="H38" s="564"/>
      <c r="I38" s="542"/>
      <c r="J38" s="564"/>
      <c r="K38" s="564"/>
      <c r="L38" s="564"/>
      <c r="M38" s="564"/>
    </row>
    <row r="39" spans="1:19" x14ac:dyDescent="0.25">
      <c r="A39" s="564"/>
      <c r="B39" s="564"/>
      <c r="C39" s="564"/>
      <c r="D39" s="564"/>
      <c r="E39" s="564"/>
      <c r="F39" s="564"/>
      <c r="G39" s="564"/>
      <c r="H39" s="564"/>
      <c r="I39" s="564"/>
      <c r="J39" s="564"/>
      <c r="K39" s="564"/>
      <c r="L39" s="564"/>
      <c r="M39" s="564"/>
    </row>
    <row r="40" spans="1:19" x14ac:dyDescent="0.25">
      <c r="A40" s="564"/>
      <c r="B40" s="564"/>
      <c r="C40" s="564"/>
      <c r="D40" s="564"/>
      <c r="E40" s="564"/>
      <c r="F40" s="564"/>
      <c r="G40" s="564"/>
      <c r="H40" s="564"/>
      <c r="I40" s="564"/>
      <c r="J40" s="564"/>
      <c r="K40" s="564"/>
      <c r="L40" s="542"/>
      <c r="M40" s="564"/>
      <c r="O40" s="595"/>
      <c r="P40" s="595"/>
      <c r="Q40" s="595"/>
      <c r="R40" s="595"/>
      <c r="S40" s="595"/>
    </row>
    <row r="41" spans="1:19" x14ac:dyDescent="0.25">
      <c r="A41" s="214" t="s">
        <v>105</v>
      </c>
      <c r="B41" s="215"/>
      <c r="C41" s="456"/>
      <c r="D41" s="611" t="s">
        <v>6</v>
      </c>
      <c r="E41" s="612" t="s">
        <v>107</v>
      </c>
      <c r="F41" s="630"/>
      <c r="G41" s="611" t="s">
        <v>6</v>
      </c>
      <c r="H41" s="612" t="s">
        <v>125</v>
      </c>
      <c r="I41" s="369"/>
      <c r="J41" s="612" t="s">
        <v>126</v>
      </c>
      <c r="K41" s="368" t="s">
        <v>127</v>
      </c>
      <c r="L41" s="37"/>
      <c r="M41" s="630"/>
      <c r="O41" s="595"/>
      <c r="P41" s="605"/>
      <c r="Q41" s="605"/>
      <c r="R41" s="606"/>
      <c r="S41" s="595"/>
    </row>
    <row r="42" spans="1:19" x14ac:dyDescent="0.25">
      <c r="A42" s="575" t="s">
        <v>106</v>
      </c>
      <c r="B42" s="576"/>
      <c r="C42" s="578"/>
      <c r="D42" s="613">
        <v>1</v>
      </c>
      <c r="E42" s="805" t="str">
        <f>IF(D42&gt;$R$44,,UPPER(VLOOKUP(D42,'1MD ELO (4)'!$A$7:$Q$134,2)))</f>
        <v/>
      </c>
      <c r="F42" s="805"/>
      <c r="G42" s="624" t="s">
        <v>7</v>
      </c>
      <c r="H42" s="576"/>
      <c r="I42" s="614"/>
      <c r="J42" s="625"/>
      <c r="K42" s="570" t="s">
        <v>111</v>
      </c>
      <c r="L42" s="631"/>
      <c r="M42" s="615"/>
      <c r="O42" s="595"/>
      <c r="P42" s="607"/>
      <c r="Q42" s="607"/>
      <c r="R42" s="608"/>
      <c r="S42" s="595"/>
    </row>
    <row r="43" spans="1:19" x14ac:dyDescent="0.25">
      <c r="A43" s="579" t="s">
        <v>124</v>
      </c>
      <c r="B43" s="340"/>
      <c r="C43" s="581"/>
      <c r="D43" s="616">
        <v>2</v>
      </c>
      <c r="E43" s="806" t="str">
        <f>IF(D43&gt;$R$44,,UPPER(VLOOKUP(D43,'1MD ELO (4)'!$A$7:$Q$134,2)))</f>
        <v/>
      </c>
      <c r="F43" s="806"/>
      <c r="G43" s="626" t="s">
        <v>8</v>
      </c>
      <c r="H43" s="617"/>
      <c r="I43" s="618"/>
      <c r="J43" s="91"/>
      <c r="K43" s="628"/>
      <c r="L43" s="542"/>
      <c r="M43" s="623"/>
      <c r="O43" s="595"/>
      <c r="P43" s="608"/>
      <c r="Q43" s="609"/>
      <c r="R43" s="608"/>
      <c r="S43" s="595"/>
    </row>
    <row r="44" spans="1:19" x14ac:dyDescent="0.25">
      <c r="A44" s="384"/>
      <c r="B44" s="385"/>
      <c r="C44" s="386"/>
      <c r="D44" s="616"/>
      <c r="E44" s="620"/>
      <c r="F44" s="621"/>
      <c r="G44" s="626" t="s">
        <v>9</v>
      </c>
      <c r="H44" s="617"/>
      <c r="I44" s="618"/>
      <c r="J44" s="91"/>
      <c r="K44" s="570" t="s">
        <v>112</v>
      </c>
      <c r="L44" s="631"/>
      <c r="M44" s="615"/>
      <c r="O44" s="595"/>
      <c r="P44" s="607"/>
      <c r="Q44" s="607"/>
      <c r="R44" s="610">
        <f>MIN(4,'1MD ELO (4)'!Q2)</f>
        <v>4</v>
      </c>
      <c r="S44" s="595"/>
    </row>
    <row r="45" spans="1:19" x14ac:dyDescent="0.25">
      <c r="A45" s="243"/>
      <c r="B45" s="448"/>
      <c r="C45" s="244"/>
      <c r="D45" s="616"/>
      <c r="E45" s="620"/>
      <c r="F45" s="621"/>
      <c r="G45" s="626" t="s">
        <v>10</v>
      </c>
      <c r="H45" s="617"/>
      <c r="I45" s="618"/>
      <c r="J45" s="91"/>
      <c r="K45" s="629"/>
      <c r="L45" s="621"/>
      <c r="M45" s="619"/>
      <c r="O45" s="595"/>
      <c r="P45" s="608"/>
      <c r="Q45" s="609"/>
      <c r="R45" s="608"/>
      <c r="S45" s="595"/>
    </row>
    <row r="46" spans="1:19" x14ac:dyDescent="0.25">
      <c r="A46" s="371"/>
      <c r="B46" s="387"/>
      <c r="C46" s="455"/>
      <c r="D46" s="616"/>
      <c r="E46" s="620"/>
      <c r="F46" s="621"/>
      <c r="G46" s="626" t="s">
        <v>11</v>
      </c>
      <c r="H46" s="617"/>
      <c r="I46" s="618"/>
      <c r="J46" s="91"/>
      <c r="K46" s="579"/>
      <c r="L46" s="542"/>
      <c r="M46" s="623"/>
      <c r="O46" s="595"/>
      <c r="P46" s="608"/>
      <c r="Q46" s="609"/>
      <c r="R46" s="608"/>
      <c r="S46" s="595"/>
    </row>
    <row r="47" spans="1:19" x14ac:dyDescent="0.25">
      <c r="A47" s="372"/>
      <c r="B47" s="393"/>
      <c r="C47" s="244"/>
      <c r="D47" s="616"/>
      <c r="E47" s="620"/>
      <c r="F47" s="621"/>
      <c r="G47" s="626" t="s">
        <v>12</v>
      </c>
      <c r="H47" s="617"/>
      <c r="I47" s="618"/>
      <c r="J47" s="91"/>
      <c r="K47" s="570" t="s">
        <v>92</v>
      </c>
      <c r="L47" s="631"/>
      <c r="M47" s="615"/>
      <c r="O47" s="595"/>
      <c r="P47" s="607"/>
      <c r="Q47" s="607"/>
      <c r="R47" s="608"/>
      <c r="S47" s="595"/>
    </row>
    <row r="48" spans="1:19" x14ac:dyDescent="0.25">
      <c r="A48" s="372"/>
      <c r="B48" s="393"/>
      <c r="C48" s="382"/>
      <c r="D48" s="616"/>
      <c r="E48" s="620"/>
      <c r="F48" s="621"/>
      <c r="G48" s="626" t="s">
        <v>13</v>
      </c>
      <c r="H48" s="617"/>
      <c r="I48" s="618"/>
      <c r="J48" s="91"/>
      <c r="K48" s="629"/>
      <c r="L48" s="621"/>
      <c r="M48" s="619"/>
      <c r="O48" s="595"/>
      <c r="P48" s="608"/>
      <c r="Q48" s="609"/>
      <c r="R48" s="608"/>
      <c r="S48" s="595"/>
    </row>
    <row r="49" spans="1:19" x14ac:dyDescent="0.25">
      <c r="A49" s="373"/>
      <c r="B49" s="370"/>
      <c r="C49" s="383"/>
      <c r="D49" s="622"/>
      <c r="E49" s="246"/>
      <c r="F49" s="542"/>
      <c r="G49" s="627" t="s">
        <v>14</v>
      </c>
      <c r="H49" s="340"/>
      <c r="I49" s="572"/>
      <c r="J49" s="248"/>
      <c r="K49" s="579" t="str">
        <f>L4</f>
        <v>Lakatosné Klopcsik Diana</v>
      </c>
      <c r="L49" s="542"/>
      <c r="M49" s="623"/>
      <c r="O49" s="595"/>
      <c r="P49" s="608"/>
      <c r="Q49" s="609"/>
      <c r="R49" s="610"/>
      <c r="S49" s="595"/>
    </row>
    <row r="50" spans="1:19" x14ac:dyDescent="0.25">
      <c r="O50" s="595"/>
      <c r="P50" s="595"/>
      <c r="Q50" s="595"/>
      <c r="R50" s="595"/>
      <c r="S50" s="595"/>
    </row>
    <row r="51" spans="1:19" x14ac:dyDescent="0.25">
      <c r="O51" s="595"/>
      <c r="P51" s="595"/>
      <c r="Q51" s="595"/>
      <c r="R51" s="595"/>
      <c r="S51" s="595"/>
    </row>
  </sheetData>
  <mergeCells count="51">
    <mergeCell ref="C36:D36"/>
    <mergeCell ref="F36:G36"/>
    <mergeCell ref="C38:D38"/>
    <mergeCell ref="F38:G38"/>
    <mergeCell ref="E42:F42"/>
    <mergeCell ref="E43:F43"/>
    <mergeCell ref="B31:C31"/>
    <mergeCell ref="D31:E31"/>
    <mergeCell ref="F31:G31"/>
    <mergeCell ref="H31:I31"/>
    <mergeCell ref="J31:K31"/>
    <mergeCell ref="C34:D34"/>
    <mergeCell ref="F34:G34"/>
    <mergeCell ref="B29:C29"/>
    <mergeCell ref="D29:E29"/>
    <mergeCell ref="F29:G29"/>
    <mergeCell ref="H29:I29"/>
    <mergeCell ref="J29:K29"/>
    <mergeCell ref="B30:C30"/>
    <mergeCell ref="D30:E30"/>
    <mergeCell ref="F30:G30"/>
    <mergeCell ref="H30:I30"/>
    <mergeCell ref="J30:K30"/>
    <mergeCell ref="J27:K27"/>
    <mergeCell ref="B28:C28"/>
    <mergeCell ref="D28:E28"/>
    <mergeCell ref="F28:G28"/>
    <mergeCell ref="H28:I28"/>
    <mergeCell ref="J28:K28"/>
    <mergeCell ref="B25:C25"/>
    <mergeCell ref="D25:E25"/>
    <mergeCell ref="F25:G25"/>
    <mergeCell ref="H25:I25"/>
    <mergeCell ref="B27:C27"/>
    <mergeCell ref="D27:E27"/>
    <mergeCell ref="F27:G27"/>
    <mergeCell ref="H27:I27"/>
    <mergeCell ref="B23:C23"/>
    <mergeCell ref="D23:E23"/>
    <mergeCell ref="F23:G23"/>
    <mergeCell ref="H23:I23"/>
    <mergeCell ref="B24:C24"/>
    <mergeCell ref="D24:E24"/>
    <mergeCell ref="F24:G24"/>
    <mergeCell ref="H24:I24"/>
    <mergeCell ref="A1:F1"/>
    <mergeCell ref="A4:C4"/>
    <mergeCell ref="B22:C22"/>
    <mergeCell ref="D22:E22"/>
    <mergeCell ref="F22:G22"/>
    <mergeCell ref="H22:I22"/>
  </mergeCells>
  <conditionalFormatting sqref="R49 R44">
    <cfRule type="expression" dxfId="292" priority="2" stopIfTrue="1">
      <formula>$O$1="CU"</formula>
    </cfRule>
  </conditionalFormatting>
  <conditionalFormatting sqref="E7 E9 E11 E13 E15 E17 E19">
    <cfRule type="cellIs" dxfId="291" priority="1" stopIfTrue="1" operator="equal">
      <formula>"Bye"</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601DF-35F8-4B0F-AA06-1AE5B5F4D7D9}">
  <sheetPr codeName="Munka59">
    <tabColor indexed="11"/>
  </sheetPr>
  <dimension ref="A1:AK54"/>
  <sheetViews>
    <sheetView workbookViewId="0">
      <selection activeCell="B7" sqref="B7"/>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6" width="5.33203125" customWidth="1"/>
    <col min="17" max="17" width="11.5546875" customWidth="1"/>
    <col min="25" max="25" width="10.33203125" hidden="1" customWidth="1"/>
    <col min="26" max="37" width="9.109375" hidden="1" customWidth="1"/>
  </cols>
  <sheetData>
    <row r="1" spans="1:37" ht="24.6" x14ac:dyDescent="0.25">
      <c r="A1" s="814" t="str">
        <f>Altalanos!$A$6</f>
        <v xml:space="preserve">Diákolimpia Tolna megye - Paks </v>
      </c>
      <c r="B1" s="814"/>
      <c r="C1" s="814"/>
      <c r="D1" s="814"/>
      <c r="E1" s="814"/>
      <c r="F1" s="814"/>
      <c r="G1" s="513"/>
      <c r="H1" s="516" t="s">
        <v>123</v>
      </c>
      <c r="I1" s="514"/>
      <c r="J1" s="515"/>
      <c r="L1" s="517"/>
      <c r="M1" s="591"/>
      <c r="N1" s="593"/>
      <c r="O1" s="593" t="s">
        <v>71</v>
      </c>
      <c r="P1" s="593"/>
      <c r="Q1" s="594"/>
      <c r="R1" s="593"/>
      <c r="S1" s="595"/>
      <c r="AB1" s="674" t="e">
        <f>IF(Y5=1,CONCATENATE(VLOOKUP(Y3,AA16:AH30,2)),CONCATENATE(VLOOKUP(Y3,AA2:AK13,2)))</f>
        <v>#N/A</v>
      </c>
      <c r="AC1" s="674" t="e">
        <f>IF(Y5=1,CONCATENATE(VLOOKUP(Y3,AA16:AK30,3)),CONCATENATE(VLOOKUP(Y3,AA2:AK13,3)))</f>
        <v>#N/A</v>
      </c>
      <c r="AD1" s="674" t="e">
        <f>IF(Y5=1,CONCATENATE(VLOOKUP(Y3,AA16:AK30,4)),CONCATENATE(VLOOKUP(Y3,AA2:AK13,4)))</f>
        <v>#N/A</v>
      </c>
      <c r="AE1" s="674" t="e">
        <f>IF(Y5=1,CONCATENATE(VLOOKUP(Y3,AA16:AK30,5)),CONCATENATE(VLOOKUP(Y3,AA2:AK13,5)))</f>
        <v>#N/A</v>
      </c>
      <c r="AF1" s="674" t="e">
        <f>IF(Y5=1,CONCATENATE(VLOOKUP(Y3,AA16:AK30,6)),CONCATENATE(VLOOKUP(Y3,AA2:AK13,6)))</f>
        <v>#N/A</v>
      </c>
      <c r="AG1" s="674" t="e">
        <f>IF(Y5=1,CONCATENATE(VLOOKUP(Y3,AA16:AK30,7)),CONCATENATE(VLOOKUP(Y3,AA2:AK13,7)))</f>
        <v>#N/A</v>
      </c>
      <c r="AH1" s="674" t="e">
        <f>IF(Y5=1,CONCATENATE(VLOOKUP(Y3,AA16:AK30,8)),CONCATENATE(VLOOKUP(Y3,AA2:AK13,8)))</f>
        <v>#N/A</v>
      </c>
      <c r="AI1" s="674" t="e">
        <f>IF(Y5=1,CONCATENATE(VLOOKUP(Y3,AA16:AK30,9)),CONCATENATE(VLOOKUP(Y3,AA2:AK13,9)))</f>
        <v>#N/A</v>
      </c>
      <c r="AJ1" s="674" t="e">
        <f>IF(Y5=1,CONCATENATE(VLOOKUP(Y3,AA16:AK30,10)),CONCATENATE(VLOOKUP(Y3,AA2:AK13,10)))</f>
        <v>#N/A</v>
      </c>
      <c r="AK1" s="674" t="e">
        <f>IF(Y5=1,CONCATENATE(VLOOKUP(Y3,AA16:AK30,11)),CONCATENATE(VLOOKUP(Y3,AA2:AK13,11)))</f>
        <v>#N/A</v>
      </c>
    </row>
    <row r="2" spans="1:37" x14ac:dyDescent="0.25">
      <c r="A2" s="519" t="s">
        <v>122</v>
      </c>
      <c r="B2" s="520"/>
      <c r="C2" s="520"/>
      <c r="D2" s="520"/>
      <c r="E2" s="791">
        <f>Altalanos!$D$8</f>
        <v>0</v>
      </c>
      <c r="F2" s="520"/>
      <c r="G2" s="521"/>
      <c r="H2" s="522"/>
      <c r="I2" s="522"/>
      <c r="J2" s="523"/>
      <c r="K2" s="517"/>
      <c r="L2" s="517"/>
      <c r="M2" s="592"/>
      <c r="N2" s="596"/>
      <c r="O2" s="597"/>
      <c r="P2" s="596"/>
      <c r="Q2" s="597"/>
      <c r="R2" s="596"/>
      <c r="S2" s="595"/>
      <c r="Y2" s="662"/>
      <c r="Z2" s="661"/>
      <c r="AA2" s="661" t="s">
        <v>164</v>
      </c>
      <c r="AB2" s="672">
        <v>150</v>
      </c>
      <c r="AC2" s="672">
        <v>120</v>
      </c>
      <c r="AD2" s="672">
        <v>100</v>
      </c>
      <c r="AE2" s="672">
        <v>80</v>
      </c>
      <c r="AF2" s="672">
        <v>70</v>
      </c>
      <c r="AG2" s="672">
        <v>60</v>
      </c>
      <c r="AH2" s="672">
        <v>55</v>
      </c>
      <c r="AI2" s="672">
        <v>50</v>
      </c>
      <c r="AJ2" s="672">
        <v>45</v>
      </c>
      <c r="AK2" s="672">
        <v>40</v>
      </c>
    </row>
    <row r="3" spans="1:37" x14ac:dyDescent="0.25">
      <c r="A3" s="55" t="s">
        <v>82</v>
      </c>
      <c r="B3" s="55"/>
      <c r="C3" s="55"/>
      <c r="D3" s="55"/>
      <c r="E3" s="55" t="s">
        <v>79</v>
      </c>
      <c r="F3" s="55"/>
      <c r="G3" s="55"/>
      <c r="H3" s="55" t="s">
        <v>87</v>
      </c>
      <c r="I3" s="55"/>
      <c r="J3" s="144"/>
      <c r="K3" s="55"/>
      <c r="L3" s="56" t="s">
        <v>88</v>
      </c>
      <c r="M3" s="55"/>
      <c r="N3" s="599"/>
      <c r="O3" s="598"/>
      <c r="P3" s="599"/>
      <c r="Q3" s="649" t="s">
        <v>178</v>
      </c>
      <c r="R3" s="650" t="s">
        <v>184</v>
      </c>
      <c r="S3" s="650" t="s">
        <v>179</v>
      </c>
      <c r="Y3" s="661">
        <f>IF(H4="OB","A",IF(H4="IX","W",H4))</f>
        <v>0</v>
      </c>
      <c r="Z3" s="661"/>
      <c r="AA3" s="661" t="s">
        <v>194</v>
      </c>
      <c r="AB3" s="672">
        <v>120</v>
      </c>
      <c r="AC3" s="672">
        <v>90</v>
      </c>
      <c r="AD3" s="672">
        <v>65</v>
      </c>
      <c r="AE3" s="672">
        <v>55</v>
      </c>
      <c r="AF3" s="672">
        <v>50</v>
      </c>
      <c r="AG3" s="672">
        <v>45</v>
      </c>
      <c r="AH3" s="672">
        <v>40</v>
      </c>
      <c r="AI3" s="672">
        <v>35</v>
      </c>
      <c r="AJ3" s="672">
        <v>25</v>
      </c>
      <c r="AK3" s="672">
        <v>20</v>
      </c>
    </row>
    <row r="4" spans="1:37" ht="13.8" thickBot="1" x14ac:dyDescent="0.3">
      <c r="A4" s="815" t="str">
        <f>Altalanos!$A$10</f>
        <v>2025.04.28-29</v>
      </c>
      <c r="B4" s="815"/>
      <c r="C4" s="815"/>
      <c r="D4" s="524"/>
      <c r="E4" s="525" t="str">
        <f>Altalanos!$C$10</f>
        <v>Paks</v>
      </c>
      <c r="F4" s="525"/>
      <c r="G4" s="525"/>
      <c r="H4" s="528"/>
      <c r="I4" s="525"/>
      <c r="J4" s="527"/>
      <c r="K4" s="528"/>
      <c r="L4" s="530" t="str">
        <f>Altalanos!$E$10</f>
        <v>Lakatosné Klopcsik Diana</v>
      </c>
      <c r="M4" s="528"/>
      <c r="N4" s="601"/>
      <c r="O4" s="602"/>
      <c r="P4" s="601"/>
      <c r="Q4" s="651" t="s">
        <v>185</v>
      </c>
      <c r="R4" s="652" t="s">
        <v>180</v>
      </c>
      <c r="S4" s="652" t="s">
        <v>181</v>
      </c>
      <c r="Y4" s="661"/>
      <c r="Z4" s="661"/>
      <c r="AA4" s="661" t="s">
        <v>195</v>
      </c>
      <c r="AB4" s="672">
        <v>90</v>
      </c>
      <c r="AC4" s="672">
        <v>60</v>
      </c>
      <c r="AD4" s="672">
        <v>45</v>
      </c>
      <c r="AE4" s="672">
        <v>34</v>
      </c>
      <c r="AF4" s="672">
        <v>27</v>
      </c>
      <c r="AG4" s="672">
        <v>22</v>
      </c>
      <c r="AH4" s="672">
        <v>18</v>
      </c>
      <c r="AI4" s="672">
        <v>15</v>
      </c>
      <c r="AJ4" s="672">
        <v>12</v>
      </c>
      <c r="AK4" s="672">
        <v>9</v>
      </c>
    </row>
    <row r="5" spans="1:37" x14ac:dyDescent="0.25">
      <c r="A5" s="37"/>
      <c r="B5" s="37" t="s">
        <v>118</v>
      </c>
      <c r="C5" s="587" t="s">
        <v>162</v>
      </c>
      <c r="D5" s="37" t="s">
        <v>105</v>
      </c>
      <c r="E5" s="37" t="s">
        <v>167</v>
      </c>
      <c r="F5" s="37"/>
      <c r="G5" s="37" t="s">
        <v>86</v>
      </c>
      <c r="H5" s="37"/>
      <c r="I5" s="37" t="s">
        <v>90</v>
      </c>
      <c r="J5" s="37"/>
      <c r="K5" s="633" t="s">
        <v>168</v>
      </c>
      <c r="L5" s="633" t="s">
        <v>169</v>
      </c>
      <c r="M5" s="633" t="s">
        <v>170</v>
      </c>
      <c r="N5" s="595"/>
      <c r="O5" s="595"/>
      <c r="P5" s="595"/>
      <c r="Q5" s="653" t="s">
        <v>186</v>
      </c>
      <c r="R5" s="654" t="s">
        <v>182</v>
      </c>
      <c r="S5" s="654" t="s">
        <v>183</v>
      </c>
      <c r="Y5" s="661">
        <f>IF(OR(Altalanos!$A$8="F1",Altalanos!$A$8="F2",Altalanos!$A$8="N1",Altalanos!$A$8="N2"),1,2)</f>
        <v>2</v>
      </c>
      <c r="Z5" s="661"/>
      <c r="AA5" s="661" t="s">
        <v>196</v>
      </c>
      <c r="AB5" s="672">
        <v>60</v>
      </c>
      <c r="AC5" s="672">
        <v>40</v>
      </c>
      <c r="AD5" s="672">
        <v>30</v>
      </c>
      <c r="AE5" s="672">
        <v>20</v>
      </c>
      <c r="AF5" s="672">
        <v>18</v>
      </c>
      <c r="AG5" s="672">
        <v>15</v>
      </c>
      <c r="AH5" s="672">
        <v>12</v>
      </c>
      <c r="AI5" s="672">
        <v>10</v>
      </c>
      <c r="AJ5" s="672">
        <v>8</v>
      </c>
      <c r="AK5" s="672">
        <v>6</v>
      </c>
    </row>
    <row r="6" spans="1:37" x14ac:dyDescent="0.25">
      <c r="A6" s="564"/>
      <c r="B6" s="564"/>
      <c r="C6" s="632"/>
      <c r="D6" s="564"/>
      <c r="E6" s="564"/>
      <c r="F6" s="564"/>
      <c r="G6" s="564"/>
      <c r="H6" s="564"/>
      <c r="I6" s="564"/>
      <c r="J6" s="564"/>
      <c r="K6" s="564"/>
      <c r="L6" s="564"/>
      <c r="M6" s="564"/>
      <c r="N6" s="595"/>
      <c r="O6" s="595"/>
      <c r="P6" s="595"/>
      <c r="Q6" s="595"/>
      <c r="R6" s="595"/>
      <c r="S6" s="595"/>
      <c r="Y6" s="661"/>
      <c r="Z6" s="661"/>
      <c r="AA6" s="661" t="s">
        <v>197</v>
      </c>
      <c r="AB6" s="672">
        <v>40</v>
      </c>
      <c r="AC6" s="672">
        <v>25</v>
      </c>
      <c r="AD6" s="672">
        <v>18</v>
      </c>
      <c r="AE6" s="672">
        <v>13</v>
      </c>
      <c r="AF6" s="672">
        <v>10</v>
      </c>
      <c r="AG6" s="672">
        <v>8</v>
      </c>
      <c r="AH6" s="672">
        <v>6</v>
      </c>
      <c r="AI6" s="672">
        <v>5</v>
      </c>
      <c r="AJ6" s="672">
        <v>4</v>
      </c>
      <c r="AK6" s="672">
        <v>3</v>
      </c>
    </row>
    <row r="7" spans="1:37" x14ac:dyDescent="0.25">
      <c r="A7" s="640" t="s">
        <v>164</v>
      </c>
      <c r="B7" s="655"/>
      <c r="C7" s="589" t="str">
        <f>IF($B7="","",VLOOKUP($B7,'1MD ELO (4)'!$A$7:$O$22,5))</f>
        <v/>
      </c>
      <c r="D7" s="589" t="str">
        <f>IF($B7="","",VLOOKUP($B7,'1MD ELO (4)'!$A$7:$O$22,15))</f>
        <v/>
      </c>
      <c r="E7" s="585" t="str">
        <f>UPPER(IF($B7="","",VLOOKUP($B7,'1MD ELO (4)'!$A$7:$O$22,2)))</f>
        <v/>
      </c>
      <c r="F7" s="588"/>
      <c r="G7" s="585" t="str">
        <f>IF($B7="","",VLOOKUP($B7,'1MD ELO (4)'!$A$7:$O$22,3))</f>
        <v/>
      </c>
      <c r="H7" s="588"/>
      <c r="I7" s="585" t="str">
        <f>IF($B7="","",VLOOKUP($B7,'1MD ELO (4)'!$A$7:$O$22,4))</f>
        <v/>
      </c>
      <c r="J7" s="564"/>
      <c r="K7" s="675"/>
      <c r="L7" s="663" t="str">
        <f>IF(K7="","",CONCATENATE(VLOOKUP($Y$3,$AB$1:$AK$1,K7)," pont"))</f>
        <v/>
      </c>
      <c r="M7" s="676"/>
      <c r="N7" s="595"/>
      <c r="O7" s="595"/>
      <c r="P7" s="595"/>
      <c r="Q7" s="649" t="s">
        <v>178</v>
      </c>
      <c r="R7" s="774" t="s">
        <v>223</v>
      </c>
      <c r="S7" s="774" t="s">
        <v>224</v>
      </c>
      <c r="Y7" s="661"/>
      <c r="Z7" s="661"/>
      <c r="AA7" s="661" t="s">
        <v>198</v>
      </c>
      <c r="AB7" s="672">
        <v>25</v>
      </c>
      <c r="AC7" s="672">
        <v>15</v>
      </c>
      <c r="AD7" s="672">
        <v>13</v>
      </c>
      <c r="AE7" s="672">
        <v>8</v>
      </c>
      <c r="AF7" s="672">
        <v>6</v>
      </c>
      <c r="AG7" s="672">
        <v>4</v>
      </c>
      <c r="AH7" s="672">
        <v>3</v>
      </c>
      <c r="AI7" s="672">
        <v>2</v>
      </c>
      <c r="AJ7" s="672">
        <v>1</v>
      </c>
      <c r="AK7" s="672">
        <v>0</v>
      </c>
    </row>
    <row r="8" spans="1:37" x14ac:dyDescent="0.25">
      <c r="A8" s="603"/>
      <c r="B8" s="656"/>
      <c r="C8" s="604"/>
      <c r="D8" s="604"/>
      <c r="E8" s="604"/>
      <c r="F8" s="604"/>
      <c r="G8" s="604"/>
      <c r="H8" s="604"/>
      <c r="I8" s="604"/>
      <c r="J8" s="564"/>
      <c r="K8" s="603"/>
      <c r="L8" s="603"/>
      <c r="M8" s="677"/>
      <c r="N8" s="595"/>
      <c r="O8" s="595"/>
      <c r="P8" s="595"/>
      <c r="Q8" s="651" t="s">
        <v>185</v>
      </c>
      <c r="R8" s="775" t="s">
        <v>221</v>
      </c>
      <c r="S8" s="775" t="s">
        <v>225</v>
      </c>
      <c r="Y8" s="661"/>
      <c r="Z8" s="661"/>
      <c r="AA8" s="661" t="s">
        <v>199</v>
      </c>
      <c r="AB8" s="672">
        <v>15</v>
      </c>
      <c r="AC8" s="672">
        <v>10</v>
      </c>
      <c r="AD8" s="672">
        <v>7</v>
      </c>
      <c r="AE8" s="672">
        <v>5</v>
      </c>
      <c r="AF8" s="672">
        <v>4</v>
      </c>
      <c r="AG8" s="672">
        <v>3</v>
      </c>
      <c r="AH8" s="672">
        <v>2</v>
      </c>
      <c r="AI8" s="672">
        <v>1</v>
      </c>
      <c r="AJ8" s="672">
        <v>0</v>
      </c>
      <c r="AK8" s="672">
        <v>0</v>
      </c>
    </row>
    <row r="9" spans="1:37" x14ac:dyDescent="0.25">
      <c r="A9" s="603" t="s">
        <v>165</v>
      </c>
      <c r="B9" s="657"/>
      <c r="C9" s="589" t="str">
        <f>IF($B9="","",VLOOKUP($B9,'1MD ELO (4)'!$A$7:$O$22,5))</f>
        <v/>
      </c>
      <c r="D9" s="589" t="str">
        <f>IF($B9="","",VLOOKUP($B9,'1MD ELO (4)'!$A$7:$O$22,15))</f>
        <v/>
      </c>
      <c r="E9" s="584" t="str">
        <f>UPPER(IF($B9="","",VLOOKUP($B9,'1MD ELO (4)'!$A$7:$O$22,2)))</f>
        <v/>
      </c>
      <c r="F9" s="590"/>
      <c r="G9" s="584" t="str">
        <f>IF($B9="","",VLOOKUP($B9,'1MD ELO (4)'!$A$7:$O$22,3))</f>
        <v/>
      </c>
      <c r="H9" s="590"/>
      <c r="I9" s="584" t="str">
        <f>IF($B9="","",VLOOKUP($B9,'1MD ELO (4)'!$A$7:$O$22,4))</f>
        <v/>
      </c>
      <c r="J9" s="564"/>
      <c r="K9" s="675"/>
      <c r="L9" s="663" t="str">
        <f>IF(K9="","",CONCATENATE(VLOOKUP($Y$3,$AB$1:$AK$1,K9)," pont"))</f>
        <v/>
      </c>
      <c r="M9" s="676"/>
      <c r="N9" s="595"/>
      <c r="O9" s="595"/>
      <c r="P9" s="595"/>
      <c r="Q9" s="653" t="s">
        <v>186</v>
      </c>
      <c r="R9" s="776" t="s">
        <v>218</v>
      </c>
      <c r="S9" s="776" t="s">
        <v>226</v>
      </c>
      <c r="Y9" s="661"/>
      <c r="Z9" s="661"/>
      <c r="AA9" s="661" t="s">
        <v>200</v>
      </c>
      <c r="AB9" s="672">
        <v>10</v>
      </c>
      <c r="AC9" s="672">
        <v>6</v>
      </c>
      <c r="AD9" s="672">
        <v>4</v>
      </c>
      <c r="AE9" s="672">
        <v>2</v>
      </c>
      <c r="AF9" s="672">
        <v>1</v>
      </c>
      <c r="AG9" s="672">
        <v>0</v>
      </c>
      <c r="AH9" s="672">
        <v>0</v>
      </c>
      <c r="AI9" s="672">
        <v>0</v>
      </c>
      <c r="AJ9" s="672">
        <v>0</v>
      </c>
      <c r="AK9" s="672">
        <v>0</v>
      </c>
    </row>
    <row r="10" spans="1:37" x14ac:dyDescent="0.25">
      <c r="A10" s="603"/>
      <c r="B10" s="656"/>
      <c r="C10" s="604"/>
      <c r="D10" s="604"/>
      <c r="E10" s="604"/>
      <c r="F10" s="604"/>
      <c r="G10" s="604"/>
      <c r="H10" s="604"/>
      <c r="I10" s="604"/>
      <c r="J10" s="564"/>
      <c r="K10" s="603"/>
      <c r="L10" s="603"/>
      <c r="M10" s="677"/>
      <c r="N10" s="595"/>
      <c r="O10" s="595"/>
      <c r="P10" s="595"/>
      <c r="Q10" s="595"/>
      <c r="R10" s="595"/>
      <c r="S10" s="595"/>
      <c r="Y10" s="661"/>
      <c r="Z10" s="661"/>
      <c r="AA10" s="661" t="s">
        <v>201</v>
      </c>
      <c r="AB10" s="672">
        <v>6</v>
      </c>
      <c r="AC10" s="672">
        <v>3</v>
      </c>
      <c r="AD10" s="672">
        <v>2</v>
      </c>
      <c r="AE10" s="672">
        <v>1</v>
      </c>
      <c r="AF10" s="672">
        <v>0</v>
      </c>
      <c r="AG10" s="672">
        <v>0</v>
      </c>
      <c r="AH10" s="672">
        <v>0</v>
      </c>
      <c r="AI10" s="672">
        <v>0</v>
      </c>
      <c r="AJ10" s="672">
        <v>0</v>
      </c>
      <c r="AK10" s="672">
        <v>0</v>
      </c>
    </row>
    <row r="11" spans="1:37" x14ac:dyDescent="0.25">
      <c r="A11" s="603" t="s">
        <v>166</v>
      </c>
      <c r="B11" s="657"/>
      <c r="C11" s="589" t="str">
        <f>IF($B11="","",VLOOKUP($B11,'1MD ELO (4)'!$A$7:$O$22,5))</f>
        <v/>
      </c>
      <c r="D11" s="589" t="str">
        <f>IF($B11="","",VLOOKUP($B11,'1MD ELO (4)'!$A$7:$O$22,15))</f>
        <v/>
      </c>
      <c r="E11" s="584" t="str">
        <f>UPPER(IF($B11="","",VLOOKUP($B11,'1MD ELO (4)'!$A$7:$O$22,2)))</f>
        <v/>
      </c>
      <c r="F11" s="590"/>
      <c r="G11" s="584" t="str">
        <f>IF($B11="","",VLOOKUP($B11,'1MD ELO (4)'!$A$7:$O$22,3))</f>
        <v/>
      </c>
      <c r="H11" s="590"/>
      <c r="I11" s="584" t="str">
        <f>IF($B11="","",VLOOKUP($B11,'1MD ELO (4)'!$A$7:$O$22,4))</f>
        <v/>
      </c>
      <c r="J11" s="564"/>
      <c r="K11" s="675"/>
      <c r="L11" s="663" t="str">
        <f>IF(K11="","",CONCATENATE(VLOOKUP($Y$3,$AB$1:$AK$1,K11)," pont"))</f>
        <v/>
      </c>
      <c r="M11" s="676"/>
      <c r="N11" s="595"/>
      <c r="O11" s="595"/>
      <c r="P11" s="595"/>
      <c r="Q11" s="595"/>
      <c r="R11" s="595"/>
      <c r="S11" s="595"/>
      <c r="Y11" s="661"/>
      <c r="Z11" s="661"/>
      <c r="AA11" s="661" t="s">
        <v>206</v>
      </c>
      <c r="AB11" s="672">
        <v>3</v>
      </c>
      <c r="AC11" s="672">
        <v>2</v>
      </c>
      <c r="AD11" s="672">
        <v>1</v>
      </c>
      <c r="AE11" s="672">
        <v>0</v>
      </c>
      <c r="AF11" s="672">
        <v>0</v>
      </c>
      <c r="AG11" s="672">
        <v>0</v>
      </c>
      <c r="AH11" s="672">
        <v>0</v>
      </c>
      <c r="AI11" s="672">
        <v>0</v>
      </c>
      <c r="AJ11" s="672">
        <v>0</v>
      </c>
      <c r="AK11" s="672">
        <v>0</v>
      </c>
    </row>
    <row r="12" spans="1:37" x14ac:dyDescent="0.25">
      <c r="A12" s="564"/>
      <c r="B12" s="640"/>
      <c r="C12" s="632"/>
      <c r="D12" s="564"/>
      <c r="E12" s="564"/>
      <c r="F12" s="564"/>
      <c r="G12" s="564"/>
      <c r="H12" s="564"/>
      <c r="I12" s="564"/>
      <c r="J12" s="564"/>
      <c r="K12" s="632"/>
      <c r="L12" s="632"/>
      <c r="M12" s="678"/>
      <c r="Y12" s="661"/>
      <c r="Z12" s="661"/>
      <c r="AA12" s="661" t="s">
        <v>202</v>
      </c>
      <c r="AB12" s="673">
        <v>0</v>
      </c>
      <c r="AC12" s="673">
        <v>0</v>
      </c>
      <c r="AD12" s="673">
        <v>0</v>
      </c>
      <c r="AE12" s="673">
        <v>0</v>
      </c>
      <c r="AF12" s="673">
        <v>0</v>
      </c>
      <c r="AG12" s="673">
        <v>0</v>
      </c>
      <c r="AH12" s="673">
        <v>0</v>
      </c>
      <c r="AI12" s="673">
        <v>0</v>
      </c>
      <c r="AJ12" s="673">
        <v>0</v>
      </c>
      <c r="AK12" s="673">
        <v>0</v>
      </c>
    </row>
    <row r="13" spans="1:37" x14ac:dyDescent="0.25">
      <c r="A13" s="761" t="s">
        <v>171</v>
      </c>
      <c r="B13" s="764"/>
      <c r="C13" s="589" t="str">
        <f>IF($B13="","",VLOOKUP($B13,'1MD ELO (4)'!$A$7:$O$22,5))</f>
        <v/>
      </c>
      <c r="D13" s="589" t="str">
        <f>IF($B13="","",VLOOKUP($B13,'1MD ELO (4)'!$A$7:$O$22,15))</f>
        <v/>
      </c>
      <c r="E13" s="584" t="str">
        <f>UPPER(IF($B13="","",VLOOKUP($B13,'1MD ELO (4)'!$A$7:$O$22,2)))</f>
        <v/>
      </c>
      <c r="F13" s="590"/>
      <c r="G13" s="584" t="str">
        <f>IF($B13="","",VLOOKUP($B13,'1MD ELO (4)'!$A$7:$O$22,3))</f>
        <v/>
      </c>
      <c r="H13" s="590"/>
      <c r="I13" s="584" t="str">
        <f>IF($B13="","",VLOOKUP($B13,'1MD ELO (4)'!$A$7:$O$22,4))</f>
        <v/>
      </c>
      <c r="J13" s="564"/>
      <c r="K13" s="675"/>
      <c r="L13" s="663" t="str">
        <f>IF(K13="","",CONCATENATE(VLOOKUP($Y$3,$AB$1:$AK$1,K13)," pont"))</f>
        <v/>
      </c>
      <c r="M13" s="676"/>
      <c r="Y13" s="661"/>
      <c r="Z13" s="661"/>
      <c r="AA13" s="661" t="s">
        <v>203</v>
      </c>
      <c r="AB13" s="673">
        <v>0</v>
      </c>
      <c r="AC13" s="673">
        <v>0</v>
      </c>
      <c r="AD13" s="673">
        <v>0</v>
      </c>
      <c r="AE13" s="673">
        <v>0</v>
      </c>
      <c r="AF13" s="673">
        <v>0</v>
      </c>
      <c r="AG13" s="673">
        <v>0</v>
      </c>
      <c r="AH13" s="673">
        <v>0</v>
      </c>
      <c r="AI13" s="673">
        <v>0</v>
      </c>
      <c r="AJ13" s="673">
        <v>0</v>
      </c>
      <c r="AK13" s="673">
        <v>0</v>
      </c>
    </row>
    <row r="14" spans="1:37" x14ac:dyDescent="0.25">
      <c r="A14" s="603"/>
      <c r="B14" s="656"/>
      <c r="C14" s="604"/>
      <c r="D14" s="604"/>
      <c r="E14" s="604"/>
      <c r="F14" s="604"/>
      <c r="G14" s="604"/>
      <c r="H14" s="604"/>
      <c r="I14" s="604"/>
      <c r="J14" s="564"/>
      <c r="K14" s="603"/>
      <c r="L14" s="603"/>
      <c r="M14" s="677"/>
      <c r="Y14" s="661"/>
      <c r="Z14" s="661"/>
      <c r="AA14" s="661"/>
      <c r="AB14" s="661"/>
      <c r="AC14" s="661"/>
      <c r="AD14" s="661"/>
      <c r="AE14" s="661"/>
      <c r="AF14" s="661"/>
      <c r="AG14" s="661"/>
      <c r="AH14" s="661"/>
      <c r="AI14" s="661"/>
      <c r="AJ14" s="661"/>
      <c r="AK14" s="661"/>
    </row>
    <row r="15" spans="1:37" x14ac:dyDescent="0.25">
      <c r="A15" s="640" t="s">
        <v>172</v>
      </c>
      <c r="B15" s="763"/>
      <c r="C15" s="589" t="str">
        <f>IF($B15="","",VLOOKUP($B15,'1MD ELO (4)'!$A$7:$O$22,5))</f>
        <v/>
      </c>
      <c r="D15" s="762" t="str">
        <f>IF($B15="","",VLOOKUP($B15,'1MD ELO (4)'!$A$7:$O$22,15))</f>
        <v/>
      </c>
      <c r="E15" s="585" t="str">
        <f>UPPER(IF($B15="","",VLOOKUP($B15,'1MD ELO (4)'!$A$7:$O$22,2)))</f>
        <v/>
      </c>
      <c r="F15" s="588"/>
      <c r="G15" s="585" t="str">
        <f>IF($B15="","",VLOOKUP($B15,'1MD ELO (4)'!$A$7:$O$22,3))</f>
        <v/>
      </c>
      <c r="H15" s="588"/>
      <c r="I15" s="585" t="str">
        <f>IF($B15="","",VLOOKUP($B15,'1MD ELO (4)'!$A$7:$O$22,4))</f>
        <v/>
      </c>
      <c r="J15" s="564"/>
      <c r="K15" s="675"/>
      <c r="L15" s="663" t="str">
        <f>IF(K15="","",CONCATENATE(VLOOKUP($Y$3,$AB$1:$AK$1,K15)," pont"))</f>
        <v/>
      </c>
      <c r="M15" s="676"/>
      <c r="Y15" s="661"/>
      <c r="Z15" s="661"/>
      <c r="AA15" s="661"/>
      <c r="AB15" s="661"/>
      <c r="AC15" s="661"/>
      <c r="AD15" s="661"/>
      <c r="AE15" s="661"/>
      <c r="AF15" s="661"/>
      <c r="AG15" s="661"/>
      <c r="AH15" s="661"/>
      <c r="AI15" s="661"/>
      <c r="AJ15" s="661"/>
      <c r="AK15" s="661"/>
    </row>
    <row r="16" spans="1:37" x14ac:dyDescent="0.25">
      <c r="A16" s="603"/>
      <c r="B16" s="656"/>
      <c r="C16" s="604"/>
      <c r="D16" s="604"/>
      <c r="E16" s="604"/>
      <c r="F16" s="604"/>
      <c r="G16" s="604"/>
      <c r="H16" s="604"/>
      <c r="I16" s="604"/>
      <c r="J16" s="564"/>
      <c r="K16" s="603"/>
      <c r="L16" s="603"/>
      <c r="M16" s="677"/>
      <c r="Y16" s="661"/>
      <c r="Z16" s="661"/>
      <c r="AA16" s="661" t="s">
        <v>164</v>
      </c>
      <c r="AB16" s="661">
        <v>300</v>
      </c>
      <c r="AC16" s="661">
        <v>250</v>
      </c>
      <c r="AD16" s="661">
        <v>220</v>
      </c>
      <c r="AE16" s="661">
        <v>180</v>
      </c>
      <c r="AF16" s="661">
        <v>160</v>
      </c>
      <c r="AG16" s="661">
        <v>150</v>
      </c>
      <c r="AH16" s="661">
        <v>140</v>
      </c>
      <c r="AI16" s="661">
        <v>130</v>
      </c>
      <c r="AJ16" s="661">
        <v>120</v>
      </c>
      <c r="AK16" s="661">
        <v>110</v>
      </c>
    </row>
    <row r="17" spans="1:37" x14ac:dyDescent="0.25">
      <c r="A17" s="603" t="s">
        <v>173</v>
      </c>
      <c r="B17" s="657"/>
      <c r="C17" s="589" t="str">
        <f>IF($B17="","",VLOOKUP($B17,'1MD ELO (4)'!$A$7:$O$22,5))</f>
        <v/>
      </c>
      <c r="D17" s="589" t="str">
        <f>IF($B17="","",VLOOKUP($B17,'1MD ELO (4)'!$A$7:$O$22,15))</f>
        <v/>
      </c>
      <c r="E17" s="584" t="str">
        <f>UPPER(IF($B17="","",VLOOKUP($B17,'1MD ELO (4)'!$A$7:$O$22,2)))</f>
        <v/>
      </c>
      <c r="F17" s="590"/>
      <c r="G17" s="584" t="str">
        <f>IF($B17="","",VLOOKUP($B17,'1MD ELO (4)'!$A$7:$O$22,3))</f>
        <v/>
      </c>
      <c r="H17" s="590"/>
      <c r="I17" s="584" t="str">
        <f>IF($B17="","",VLOOKUP($B17,'1MD ELO (4)'!$A$7:$O$22,4))</f>
        <v/>
      </c>
      <c r="J17" s="564"/>
      <c r="K17" s="675"/>
      <c r="L17" s="663" t="str">
        <f>IF(K17="","",CONCATENATE(VLOOKUP($Y$3,$AB$1:$AK$1,K17)," pont"))</f>
        <v/>
      </c>
      <c r="M17" s="676"/>
      <c r="Y17" s="661"/>
      <c r="Z17" s="661"/>
      <c r="AA17" s="661" t="s">
        <v>194</v>
      </c>
      <c r="AB17" s="661">
        <v>250</v>
      </c>
      <c r="AC17" s="661">
        <v>200</v>
      </c>
      <c r="AD17" s="661">
        <v>160</v>
      </c>
      <c r="AE17" s="661">
        <v>140</v>
      </c>
      <c r="AF17" s="661">
        <v>120</v>
      </c>
      <c r="AG17" s="661">
        <v>110</v>
      </c>
      <c r="AH17" s="661">
        <v>100</v>
      </c>
      <c r="AI17" s="661">
        <v>90</v>
      </c>
      <c r="AJ17" s="661">
        <v>80</v>
      </c>
      <c r="AK17" s="661">
        <v>70</v>
      </c>
    </row>
    <row r="18" spans="1:37" x14ac:dyDescent="0.25">
      <c r="A18" s="603"/>
      <c r="B18" s="656"/>
      <c r="C18" s="604"/>
      <c r="D18" s="604"/>
      <c r="E18" s="604"/>
      <c r="F18" s="604"/>
      <c r="G18" s="604"/>
      <c r="H18" s="604"/>
      <c r="I18" s="604"/>
      <c r="J18" s="564"/>
      <c r="K18" s="603"/>
      <c r="L18" s="603"/>
      <c r="M18" s="677"/>
      <c r="Y18" s="661"/>
      <c r="Z18" s="661"/>
      <c r="AA18" s="661" t="s">
        <v>195</v>
      </c>
      <c r="AB18" s="661">
        <v>200</v>
      </c>
      <c r="AC18" s="661">
        <v>150</v>
      </c>
      <c r="AD18" s="661">
        <v>130</v>
      </c>
      <c r="AE18" s="661">
        <v>110</v>
      </c>
      <c r="AF18" s="661">
        <v>95</v>
      </c>
      <c r="AG18" s="661">
        <v>80</v>
      </c>
      <c r="AH18" s="661">
        <v>70</v>
      </c>
      <c r="AI18" s="661">
        <v>60</v>
      </c>
      <c r="AJ18" s="661">
        <v>55</v>
      </c>
      <c r="AK18" s="661">
        <v>50</v>
      </c>
    </row>
    <row r="19" spans="1:37" x14ac:dyDescent="0.25">
      <c r="A19" s="761" t="s">
        <v>177</v>
      </c>
      <c r="B19" s="657"/>
      <c r="C19" s="589" t="str">
        <f>IF($B19="","",VLOOKUP($B19,'1MD ELO (4)'!$A$7:$O$22,5))</f>
        <v/>
      </c>
      <c r="D19" s="589" t="str">
        <f>IF($B19="","",VLOOKUP($B19,'1MD ELO (4)'!$A$7:$O$22,15))</f>
        <v/>
      </c>
      <c r="E19" s="584" t="str">
        <f>UPPER(IF($B19="","",VLOOKUP($B19,'1MD ELO (4)'!$A$7:$O$22,2)))</f>
        <v/>
      </c>
      <c r="F19" s="590"/>
      <c r="G19" s="584" t="str">
        <f>IF($B19="","",VLOOKUP($B19,'1MD ELO (4)'!$A$7:$O$22,3))</f>
        <v/>
      </c>
      <c r="H19" s="590"/>
      <c r="I19" s="584" t="str">
        <f>IF($B19="","",VLOOKUP($B19,'1MD ELO (4)'!$A$7:$O$22,4))</f>
        <v/>
      </c>
      <c r="J19" s="564"/>
      <c r="K19" s="675"/>
      <c r="L19" s="663" t="str">
        <f>IF(K19="","",CONCATENATE(VLOOKUP($Y$3,$AB$1:$AK$1,K19)," pont"))</f>
        <v/>
      </c>
      <c r="M19" s="676"/>
      <c r="Y19" s="661"/>
      <c r="Z19" s="661"/>
      <c r="AA19" s="661" t="s">
        <v>196</v>
      </c>
      <c r="AB19" s="661">
        <v>150</v>
      </c>
      <c r="AC19" s="661">
        <v>120</v>
      </c>
      <c r="AD19" s="661">
        <v>100</v>
      </c>
      <c r="AE19" s="661">
        <v>80</v>
      </c>
      <c r="AF19" s="661">
        <v>70</v>
      </c>
      <c r="AG19" s="661">
        <v>60</v>
      </c>
      <c r="AH19" s="661">
        <v>55</v>
      </c>
      <c r="AI19" s="661">
        <v>50</v>
      </c>
      <c r="AJ19" s="661">
        <v>45</v>
      </c>
      <c r="AK19" s="661">
        <v>40</v>
      </c>
    </row>
    <row r="20" spans="1:37" x14ac:dyDescent="0.25">
      <c r="A20" s="603"/>
      <c r="B20" s="656"/>
      <c r="C20" s="604"/>
      <c r="D20" s="604"/>
      <c r="E20" s="604"/>
      <c r="F20" s="604"/>
      <c r="G20" s="604"/>
      <c r="H20" s="604"/>
      <c r="I20" s="604"/>
      <c r="J20" s="564"/>
      <c r="K20" s="603"/>
      <c r="L20" s="603"/>
      <c r="M20" s="677"/>
      <c r="Y20" s="661"/>
      <c r="Z20" s="661"/>
      <c r="AA20" s="661" t="s">
        <v>195</v>
      </c>
      <c r="AB20" s="661">
        <v>200</v>
      </c>
      <c r="AC20" s="661">
        <v>150</v>
      </c>
      <c r="AD20" s="661">
        <v>130</v>
      </c>
      <c r="AE20" s="661">
        <v>110</v>
      </c>
      <c r="AF20" s="661">
        <v>95</v>
      </c>
      <c r="AG20" s="661">
        <v>80</v>
      </c>
      <c r="AH20" s="661">
        <v>70</v>
      </c>
      <c r="AI20" s="661">
        <v>60</v>
      </c>
      <c r="AJ20" s="661">
        <v>55</v>
      </c>
      <c r="AK20" s="661">
        <v>50</v>
      </c>
    </row>
    <row r="21" spans="1:37" x14ac:dyDescent="0.25">
      <c r="A21" s="761" t="s">
        <v>216</v>
      </c>
      <c r="B21" s="657"/>
      <c r="C21" s="589" t="str">
        <f>IF($B21="","",VLOOKUP($B21,'1MD ELO (4)'!$A$7:$O$22,5))</f>
        <v/>
      </c>
      <c r="D21" s="589" t="str">
        <f>IF($B21="","",VLOOKUP($B21,'1MD ELO (4)'!$A$7:$O$22,15))</f>
        <v/>
      </c>
      <c r="E21" s="584" t="str">
        <f>UPPER(IF($B21="","",VLOOKUP($B21,'1MD ELO (4)'!$A$7:$O$22,2)))</f>
        <v/>
      </c>
      <c r="F21" s="590"/>
      <c r="G21" s="584" t="str">
        <f>IF($B21="","",VLOOKUP($B21,'1MD ELO (4)'!$A$7:$O$22,3))</f>
        <v/>
      </c>
      <c r="H21" s="590"/>
      <c r="I21" s="584" t="str">
        <f>IF($B21="","",VLOOKUP($B21,'1MD ELO (4)'!$A$7:$O$22,4))</f>
        <v/>
      </c>
      <c r="J21" s="564"/>
      <c r="K21" s="675"/>
      <c r="L21" s="663" t="str">
        <f>IF(K21="","",CONCATENATE(VLOOKUP($Y$3,$AB$1:$AK$1,K21)," pont"))</f>
        <v/>
      </c>
      <c r="M21" s="676"/>
      <c r="Y21" s="661"/>
      <c r="Z21" s="661"/>
      <c r="AA21" s="661" t="s">
        <v>196</v>
      </c>
      <c r="AB21" s="661">
        <v>150</v>
      </c>
      <c r="AC21" s="661">
        <v>120</v>
      </c>
      <c r="AD21" s="661">
        <v>100</v>
      </c>
      <c r="AE21" s="661">
        <v>80</v>
      </c>
      <c r="AF21" s="661">
        <v>70</v>
      </c>
      <c r="AG21" s="661">
        <v>60</v>
      </c>
      <c r="AH21" s="661">
        <v>55</v>
      </c>
      <c r="AI21" s="661">
        <v>50</v>
      </c>
      <c r="AJ21" s="661">
        <v>45</v>
      </c>
      <c r="AK21" s="661">
        <v>40</v>
      </c>
    </row>
    <row r="22" spans="1:37" x14ac:dyDescent="0.25">
      <c r="A22" s="564"/>
      <c r="B22" s="564"/>
      <c r="C22" s="564"/>
      <c r="D22" s="564"/>
      <c r="E22" s="564"/>
      <c r="F22" s="564"/>
      <c r="G22" s="564"/>
      <c r="H22" s="564"/>
      <c r="I22" s="564"/>
      <c r="J22" s="564"/>
      <c r="K22" s="564"/>
      <c r="L22" s="564"/>
      <c r="M22" s="564"/>
      <c r="Y22" s="661"/>
      <c r="Z22" s="661"/>
      <c r="AA22" s="661" t="s">
        <v>197</v>
      </c>
      <c r="AB22" s="661">
        <v>120</v>
      </c>
      <c r="AC22" s="661">
        <v>90</v>
      </c>
      <c r="AD22" s="661">
        <v>65</v>
      </c>
      <c r="AE22" s="661">
        <v>55</v>
      </c>
      <c r="AF22" s="661">
        <v>50</v>
      </c>
      <c r="AG22" s="661">
        <v>45</v>
      </c>
      <c r="AH22" s="661">
        <v>40</v>
      </c>
      <c r="AI22" s="661">
        <v>35</v>
      </c>
      <c r="AJ22" s="661">
        <v>25</v>
      </c>
      <c r="AK22" s="661">
        <v>20</v>
      </c>
    </row>
    <row r="23" spans="1:37" x14ac:dyDescent="0.25">
      <c r="A23" s="564"/>
      <c r="B23" s="564"/>
      <c r="C23" s="564"/>
      <c r="D23" s="564"/>
      <c r="E23" s="564"/>
      <c r="F23" s="564"/>
      <c r="G23" s="564"/>
      <c r="H23" s="564"/>
      <c r="I23" s="564"/>
      <c r="J23" s="564"/>
      <c r="K23" s="564"/>
      <c r="L23" s="564"/>
      <c r="M23" s="564"/>
      <c r="Y23" s="661"/>
      <c r="Z23" s="661"/>
      <c r="AA23" s="661" t="s">
        <v>198</v>
      </c>
      <c r="AB23" s="661">
        <v>90</v>
      </c>
      <c r="AC23" s="661">
        <v>60</v>
      </c>
      <c r="AD23" s="661">
        <v>45</v>
      </c>
      <c r="AE23" s="661">
        <v>34</v>
      </c>
      <c r="AF23" s="661">
        <v>27</v>
      </c>
      <c r="AG23" s="661">
        <v>22</v>
      </c>
      <c r="AH23" s="661">
        <v>18</v>
      </c>
      <c r="AI23" s="661">
        <v>15</v>
      </c>
      <c r="AJ23" s="661">
        <v>12</v>
      </c>
      <c r="AK23" s="661">
        <v>9</v>
      </c>
    </row>
    <row r="24" spans="1:37" ht="18.75" customHeight="1" x14ac:dyDescent="0.25">
      <c r="A24" s="564"/>
      <c r="B24" s="811"/>
      <c r="C24" s="811"/>
      <c r="D24" s="809" t="str">
        <f>E7</f>
        <v/>
      </c>
      <c r="E24" s="809"/>
      <c r="F24" s="809" t="str">
        <f>E9</f>
        <v/>
      </c>
      <c r="G24" s="809"/>
      <c r="H24" s="809" t="str">
        <f>E11</f>
        <v/>
      </c>
      <c r="I24" s="809"/>
      <c r="J24" s="809" t="str">
        <f>E13</f>
        <v/>
      </c>
      <c r="K24" s="809"/>
      <c r="L24" s="564"/>
      <c r="M24" s="641" t="s">
        <v>168</v>
      </c>
      <c r="Y24" s="661"/>
      <c r="Z24" s="661"/>
      <c r="AA24" s="661" t="s">
        <v>199</v>
      </c>
      <c r="AB24" s="661">
        <v>60</v>
      </c>
      <c r="AC24" s="661">
        <v>40</v>
      </c>
      <c r="AD24" s="661">
        <v>30</v>
      </c>
      <c r="AE24" s="661">
        <v>20</v>
      </c>
      <c r="AF24" s="661">
        <v>18</v>
      </c>
      <c r="AG24" s="661">
        <v>15</v>
      </c>
      <c r="AH24" s="661">
        <v>12</v>
      </c>
      <c r="AI24" s="661">
        <v>10</v>
      </c>
      <c r="AJ24" s="661">
        <v>8</v>
      </c>
      <c r="AK24" s="661">
        <v>6</v>
      </c>
    </row>
    <row r="25" spans="1:37" ht="18.75" customHeight="1" x14ac:dyDescent="0.25">
      <c r="A25" s="639" t="s">
        <v>164</v>
      </c>
      <c r="B25" s="807" t="str">
        <f>E7</f>
        <v/>
      </c>
      <c r="C25" s="807"/>
      <c r="D25" s="810"/>
      <c r="E25" s="810"/>
      <c r="F25" s="808"/>
      <c r="G25" s="808"/>
      <c r="H25" s="808"/>
      <c r="I25" s="808"/>
      <c r="J25" s="809"/>
      <c r="K25" s="809"/>
      <c r="L25" s="564"/>
      <c r="M25" s="643"/>
      <c r="Y25" s="661"/>
      <c r="Z25" s="661"/>
      <c r="AA25" s="661" t="s">
        <v>200</v>
      </c>
      <c r="AB25" s="661">
        <v>40</v>
      </c>
      <c r="AC25" s="661">
        <v>25</v>
      </c>
      <c r="AD25" s="661">
        <v>18</v>
      </c>
      <c r="AE25" s="661">
        <v>13</v>
      </c>
      <c r="AF25" s="661">
        <v>8</v>
      </c>
      <c r="AG25" s="661">
        <v>7</v>
      </c>
      <c r="AH25" s="661">
        <v>6</v>
      </c>
      <c r="AI25" s="661">
        <v>5</v>
      </c>
      <c r="AJ25" s="661">
        <v>4</v>
      </c>
      <c r="AK25" s="661">
        <v>3</v>
      </c>
    </row>
    <row r="26" spans="1:37" ht="18.75" customHeight="1" x14ac:dyDescent="0.25">
      <c r="A26" s="639" t="s">
        <v>165</v>
      </c>
      <c r="B26" s="807" t="str">
        <f>E9</f>
        <v/>
      </c>
      <c r="C26" s="807"/>
      <c r="D26" s="808"/>
      <c r="E26" s="808"/>
      <c r="F26" s="810"/>
      <c r="G26" s="810"/>
      <c r="H26" s="808"/>
      <c r="I26" s="808"/>
      <c r="J26" s="808"/>
      <c r="K26" s="808"/>
      <c r="L26" s="564"/>
      <c r="M26" s="643"/>
      <c r="Y26" s="661"/>
      <c r="Z26" s="661"/>
      <c r="AA26" s="661" t="s">
        <v>201</v>
      </c>
      <c r="AB26" s="661">
        <v>25</v>
      </c>
      <c r="AC26" s="661">
        <v>15</v>
      </c>
      <c r="AD26" s="661">
        <v>13</v>
      </c>
      <c r="AE26" s="661">
        <v>7</v>
      </c>
      <c r="AF26" s="661">
        <v>6</v>
      </c>
      <c r="AG26" s="661">
        <v>5</v>
      </c>
      <c r="AH26" s="661">
        <v>4</v>
      </c>
      <c r="AI26" s="661">
        <v>3</v>
      </c>
      <c r="AJ26" s="661">
        <v>2</v>
      </c>
      <c r="AK26" s="661">
        <v>1</v>
      </c>
    </row>
    <row r="27" spans="1:37" ht="18.75" customHeight="1" x14ac:dyDescent="0.25">
      <c r="A27" s="639" t="s">
        <v>166</v>
      </c>
      <c r="B27" s="807" t="str">
        <f>E11</f>
        <v/>
      </c>
      <c r="C27" s="807"/>
      <c r="D27" s="808"/>
      <c r="E27" s="808"/>
      <c r="F27" s="808"/>
      <c r="G27" s="808"/>
      <c r="H27" s="810"/>
      <c r="I27" s="810"/>
      <c r="J27" s="808"/>
      <c r="K27" s="808"/>
      <c r="L27" s="564"/>
      <c r="M27" s="643"/>
      <c r="Y27" s="661"/>
      <c r="Z27" s="661"/>
      <c r="AA27" s="661" t="s">
        <v>206</v>
      </c>
      <c r="AB27" s="661">
        <v>15</v>
      </c>
      <c r="AC27" s="661">
        <v>10</v>
      </c>
      <c r="AD27" s="661">
        <v>8</v>
      </c>
      <c r="AE27" s="661">
        <v>4</v>
      </c>
      <c r="AF27" s="661">
        <v>3</v>
      </c>
      <c r="AG27" s="661">
        <v>2</v>
      </c>
      <c r="AH27" s="661">
        <v>1</v>
      </c>
      <c r="AI27" s="661">
        <v>0</v>
      </c>
      <c r="AJ27" s="661">
        <v>0</v>
      </c>
      <c r="AK27" s="661">
        <v>0</v>
      </c>
    </row>
    <row r="28" spans="1:37" ht="18.75" customHeight="1" x14ac:dyDescent="0.25">
      <c r="A28" s="760" t="s">
        <v>171</v>
      </c>
      <c r="B28" s="807" t="str">
        <f>E13</f>
        <v/>
      </c>
      <c r="C28" s="807"/>
      <c r="D28" s="808"/>
      <c r="E28" s="808"/>
      <c r="F28" s="808"/>
      <c r="G28" s="808"/>
      <c r="H28" s="809"/>
      <c r="I28" s="809"/>
      <c r="J28" s="810"/>
      <c r="K28" s="810"/>
      <c r="L28" s="564"/>
      <c r="M28" s="643"/>
      <c r="Y28" s="661"/>
      <c r="Z28" s="661"/>
      <c r="AA28" s="661" t="s">
        <v>206</v>
      </c>
      <c r="AB28" s="661">
        <v>15</v>
      </c>
      <c r="AC28" s="661">
        <v>10</v>
      </c>
      <c r="AD28" s="661">
        <v>8</v>
      </c>
      <c r="AE28" s="661">
        <v>4</v>
      </c>
      <c r="AF28" s="661">
        <v>3</v>
      </c>
      <c r="AG28" s="661">
        <v>2</v>
      </c>
      <c r="AH28" s="661">
        <v>1</v>
      </c>
      <c r="AI28" s="661">
        <v>0</v>
      </c>
      <c r="AJ28" s="661">
        <v>0</v>
      </c>
      <c r="AK28" s="661">
        <v>0</v>
      </c>
    </row>
    <row r="29" spans="1:37" x14ac:dyDescent="0.25">
      <c r="A29" s="564"/>
      <c r="B29" s="564"/>
      <c r="C29" s="564"/>
      <c r="D29" s="564"/>
      <c r="E29" s="564"/>
      <c r="F29" s="564"/>
      <c r="G29" s="564"/>
      <c r="H29" s="564"/>
      <c r="I29" s="564"/>
      <c r="J29" s="564"/>
      <c r="K29" s="564"/>
      <c r="L29" s="564"/>
      <c r="M29" s="644"/>
      <c r="Y29" s="661"/>
      <c r="Z29" s="661"/>
      <c r="AA29" s="661" t="s">
        <v>202</v>
      </c>
      <c r="AB29" s="661">
        <v>10</v>
      </c>
      <c r="AC29" s="661">
        <v>6</v>
      </c>
      <c r="AD29" s="661">
        <v>4</v>
      </c>
      <c r="AE29" s="661">
        <v>2</v>
      </c>
      <c r="AF29" s="661">
        <v>1</v>
      </c>
      <c r="AG29" s="661">
        <v>0</v>
      </c>
      <c r="AH29" s="661">
        <v>0</v>
      </c>
      <c r="AI29" s="661">
        <v>0</v>
      </c>
      <c r="AJ29" s="661">
        <v>0</v>
      </c>
      <c r="AK29" s="661">
        <v>0</v>
      </c>
    </row>
    <row r="30" spans="1:37" ht="18.75" customHeight="1" x14ac:dyDescent="0.25">
      <c r="A30" s="564"/>
      <c r="B30" s="811"/>
      <c r="C30" s="811"/>
      <c r="D30" s="809" t="str">
        <f>E15</f>
        <v/>
      </c>
      <c r="E30" s="809"/>
      <c r="F30" s="809" t="str">
        <f>E17</f>
        <v/>
      </c>
      <c r="G30" s="809"/>
      <c r="H30" s="816" t="str">
        <f>E19</f>
        <v/>
      </c>
      <c r="I30" s="817"/>
      <c r="J30" s="809" t="str">
        <f>E21</f>
        <v/>
      </c>
      <c r="K30" s="809"/>
      <c r="L30" s="564"/>
      <c r="M30" s="644"/>
      <c r="Y30" s="661"/>
      <c r="Z30" s="661"/>
      <c r="AA30" s="661" t="s">
        <v>203</v>
      </c>
      <c r="AB30" s="661">
        <v>3</v>
      </c>
      <c r="AC30" s="661">
        <v>2</v>
      </c>
      <c r="AD30" s="661">
        <v>1</v>
      </c>
      <c r="AE30" s="661">
        <v>0</v>
      </c>
      <c r="AF30" s="661">
        <v>0</v>
      </c>
      <c r="AG30" s="661">
        <v>0</v>
      </c>
      <c r="AH30" s="661">
        <v>0</v>
      </c>
      <c r="AI30" s="661">
        <v>0</v>
      </c>
      <c r="AJ30" s="661">
        <v>0</v>
      </c>
      <c r="AK30" s="661">
        <v>0</v>
      </c>
    </row>
    <row r="31" spans="1:37" ht="18.75" customHeight="1" x14ac:dyDescent="0.25">
      <c r="A31" s="760" t="s">
        <v>172</v>
      </c>
      <c r="B31" s="818" t="str">
        <f>E15</f>
        <v/>
      </c>
      <c r="C31" s="819"/>
      <c r="D31" s="810"/>
      <c r="E31" s="810"/>
      <c r="F31" s="808"/>
      <c r="G31" s="808"/>
      <c r="H31" s="808"/>
      <c r="I31" s="808"/>
      <c r="J31" s="809"/>
      <c r="K31" s="809"/>
      <c r="L31" s="564"/>
      <c r="M31" s="643"/>
    </row>
    <row r="32" spans="1:37" ht="18.75" customHeight="1" x14ac:dyDescent="0.25">
      <c r="A32" s="760" t="s">
        <v>173</v>
      </c>
      <c r="B32" s="807" t="str">
        <f>E17</f>
        <v/>
      </c>
      <c r="C32" s="807"/>
      <c r="D32" s="808"/>
      <c r="E32" s="808"/>
      <c r="F32" s="810"/>
      <c r="G32" s="810"/>
      <c r="H32" s="808"/>
      <c r="I32" s="808"/>
      <c r="J32" s="808"/>
      <c r="K32" s="808"/>
      <c r="L32" s="564"/>
      <c r="M32" s="643"/>
    </row>
    <row r="33" spans="1:19" ht="18.75" customHeight="1" x14ac:dyDescent="0.25">
      <c r="A33" s="760" t="s">
        <v>177</v>
      </c>
      <c r="B33" s="807" t="str">
        <f>E19</f>
        <v/>
      </c>
      <c r="C33" s="807"/>
      <c r="D33" s="808"/>
      <c r="E33" s="808"/>
      <c r="F33" s="808"/>
      <c r="G33" s="808"/>
      <c r="H33" s="810"/>
      <c r="I33" s="810"/>
      <c r="J33" s="808"/>
      <c r="K33" s="808"/>
      <c r="L33" s="564"/>
      <c r="M33" s="643"/>
    </row>
    <row r="34" spans="1:19" ht="18.75" customHeight="1" x14ac:dyDescent="0.25">
      <c r="A34" s="760" t="s">
        <v>216</v>
      </c>
      <c r="B34" s="807" t="str">
        <f>E21</f>
        <v/>
      </c>
      <c r="C34" s="807"/>
      <c r="D34" s="808"/>
      <c r="E34" s="808"/>
      <c r="F34" s="808"/>
      <c r="G34" s="808"/>
      <c r="H34" s="809"/>
      <c r="I34" s="809"/>
      <c r="J34" s="810"/>
      <c r="K34" s="810"/>
      <c r="L34" s="564"/>
      <c r="M34" s="643"/>
    </row>
    <row r="35" spans="1:19" ht="18.75" customHeight="1" x14ac:dyDescent="0.25">
      <c r="A35" s="645"/>
      <c r="B35" s="646"/>
      <c r="C35" s="646"/>
      <c r="D35" s="645"/>
      <c r="E35" s="645"/>
      <c r="F35" s="645"/>
      <c r="G35" s="645"/>
      <c r="H35" s="645"/>
      <c r="I35" s="645"/>
      <c r="J35" s="564"/>
      <c r="K35" s="564"/>
      <c r="L35" s="564"/>
      <c r="M35" s="647"/>
    </row>
    <row r="36" spans="1:19" x14ac:dyDescent="0.25">
      <c r="A36" s="564"/>
      <c r="B36" s="564"/>
      <c r="C36" s="564"/>
      <c r="D36" s="564"/>
      <c r="E36" s="564"/>
      <c r="F36" s="564"/>
      <c r="G36" s="564"/>
      <c r="H36" s="564"/>
      <c r="I36" s="564"/>
      <c r="J36" s="564"/>
      <c r="K36" s="564"/>
      <c r="L36" s="564"/>
      <c r="M36" s="564"/>
    </row>
    <row r="37" spans="1:19" x14ac:dyDescent="0.25">
      <c r="A37" s="564" t="s">
        <v>129</v>
      </c>
      <c r="B37" s="564"/>
      <c r="C37" s="820" t="str">
        <f>IF(M25=1,B25,IF(M26=1,B26,IF(M27=1,B27,IF(M28=1,B28,""))))</f>
        <v/>
      </c>
      <c r="D37" s="820"/>
      <c r="E37" s="603" t="s">
        <v>175</v>
      </c>
      <c r="F37" s="820" t="str">
        <f>IF(M31=1,B31,IF(M32=1,B32,IF(M33=1,B33,IF(M34=1,B34,""))))</f>
        <v/>
      </c>
      <c r="G37" s="820"/>
      <c r="H37" s="564"/>
      <c r="I37" s="542"/>
      <c r="J37" s="564"/>
      <c r="K37" s="564"/>
      <c r="L37" s="564"/>
      <c r="M37" s="564"/>
    </row>
    <row r="38" spans="1:19" x14ac:dyDescent="0.25">
      <c r="A38" s="564"/>
      <c r="B38" s="564"/>
      <c r="C38" s="564"/>
      <c r="D38" s="564"/>
      <c r="E38" s="564"/>
      <c r="F38" s="603"/>
      <c r="G38" s="603"/>
      <c r="H38" s="564"/>
      <c r="I38" s="564"/>
      <c r="J38" s="564"/>
      <c r="K38" s="564"/>
      <c r="L38" s="564"/>
      <c r="M38" s="564"/>
    </row>
    <row r="39" spans="1:19" x14ac:dyDescent="0.25">
      <c r="A39" s="564" t="s">
        <v>174</v>
      </c>
      <c r="B39" s="564"/>
      <c r="C39" s="820" t="str">
        <f>IF(M25=2,B25,IF(M26=2,B26,IF(M27=2,B27,IF(M28=2,B28,""))))</f>
        <v/>
      </c>
      <c r="D39" s="820"/>
      <c r="E39" s="603" t="s">
        <v>175</v>
      </c>
      <c r="F39" s="820" t="str">
        <f>IF(M31=2,B31,IF(M32=2,B32,IF(M33=2,B33,IF(M34=2,B34,""))))</f>
        <v/>
      </c>
      <c r="G39" s="820"/>
      <c r="H39" s="564"/>
      <c r="I39" s="542"/>
      <c r="J39" s="564"/>
      <c r="K39" s="564"/>
      <c r="L39" s="564"/>
      <c r="M39" s="564"/>
    </row>
    <row r="40" spans="1:19" x14ac:dyDescent="0.25">
      <c r="A40" s="564"/>
      <c r="B40" s="564"/>
      <c r="C40" s="642"/>
      <c r="D40" s="642"/>
      <c r="E40" s="603"/>
      <c r="F40" s="642"/>
      <c r="G40" s="642"/>
      <c r="H40" s="564"/>
      <c r="I40" s="564"/>
      <c r="J40" s="564"/>
      <c r="K40" s="564"/>
      <c r="L40" s="564"/>
      <c r="M40" s="564"/>
    </row>
    <row r="41" spans="1:19" x14ac:dyDescent="0.25">
      <c r="A41" s="564" t="s">
        <v>176</v>
      </c>
      <c r="B41" s="564"/>
      <c r="C41" s="820" t="str">
        <f>IF(M25=3,B25,IF(M26=3,B26,IF(M27=3,B27,IF(M28=3,B28,""))))</f>
        <v/>
      </c>
      <c r="D41" s="820"/>
      <c r="E41" s="603" t="s">
        <v>175</v>
      </c>
      <c r="F41" s="820" t="str">
        <f>IF(M31=3,B31,IF(M32=3,B32,IF(M33=3,B33,IF(M34=3,B34,""))))</f>
        <v/>
      </c>
      <c r="G41" s="820"/>
      <c r="H41" s="564"/>
      <c r="I41" s="542"/>
      <c r="J41" s="564"/>
      <c r="K41" s="564"/>
      <c r="L41" s="564"/>
      <c r="M41" s="564"/>
    </row>
    <row r="42" spans="1:19" x14ac:dyDescent="0.25">
      <c r="A42" s="564"/>
      <c r="B42" s="564"/>
      <c r="C42" s="564"/>
      <c r="D42" s="564"/>
      <c r="E42" s="564"/>
      <c r="F42" s="564"/>
      <c r="G42" s="564"/>
      <c r="H42" s="564"/>
      <c r="I42" s="564"/>
      <c r="J42" s="564"/>
      <c r="K42" s="564"/>
      <c r="L42" s="564"/>
      <c r="M42" s="564"/>
    </row>
    <row r="43" spans="1:19" x14ac:dyDescent="0.25">
      <c r="A43" s="604" t="s">
        <v>217</v>
      </c>
      <c r="B43" s="564"/>
      <c r="C43" s="820">
        <f>IF(M25=4,B25,IF(M26=4,B26,IF(M27=4,B27,IF(M28=4,B28,))))</f>
        <v>0</v>
      </c>
      <c r="D43" s="820"/>
      <c r="E43" s="603" t="s">
        <v>175</v>
      </c>
      <c r="F43" s="820" t="str">
        <f>IF(M31=3,B31,IF(M32=3,B32,IF(M33=4,B33,IF(M34=4,B34,""))))</f>
        <v/>
      </c>
      <c r="G43" s="820"/>
      <c r="H43" s="564"/>
      <c r="I43" s="542"/>
      <c r="J43" s="564"/>
      <c r="K43" s="564"/>
      <c r="L43" s="564"/>
      <c r="M43" s="564"/>
      <c r="O43" s="595"/>
      <c r="P43" s="595"/>
      <c r="Q43" s="595"/>
      <c r="R43" s="595"/>
      <c r="S43" s="595"/>
    </row>
    <row r="44" spans="1:19" x14ac:dyDescent="0.25">
      <c r="A44" s="564"/>
      <c r="B44" s="564"/>
      <c r="C44" s="564"/>
      <c r="D44" s="564"/>
      <c r="E44" s="564"/>
      <c r="F44" s="564"/>
      <c r="G44" s="564"/>
      <c r="H44" s="564"/>
      <c r="I44" s="564"/>
      <c r="J44" s="564"/>
      <c r="K44" s="564"/>
      <c r="L44" s="542"/>
      <c r="M44" s="564"/>
      <c r="O44" s="595"/>
      <c r="P44" s="605"/>
      <c r="Q44" s="605"/>
      <c r="R44" s="606"/>
      <c r="S44" s="595"/>
    </row>
    <row r="45" spans="1:19" x14ac:dyDescent="0.25">
      <c r="A45" s="214" t="s">
        <v>105</v>
      </c>
      <c r="B45" s="215"/>
      <c r="C45" s="456"/>
      <c r="D45" s="611" t="s">
        <v>6</v>
      </c>
      <c r="E45" s="612" t="s">
        <v>107</v>
      </c>
      <c r="F45" s="630"/>
      <c r="G45" s="611" t="s">
        <v>6</v>
      </c>
      <c r="H45" s="612" t="s">
        <v>125</v>
      </c>
      <c r="I45" s="369"/>
      <c r="J45" s="612" t="s">
        <v>126</v>
      </c>
      <c r="K45" s="368" t="s">
        <v>127</v>
      </c>
      <c r="L45" s="37"/>
      <c r="M45" s="630"/>
      <c r="O45" s="595"/>
      <c r="P45" s="607"/>
      <c r="Q45" s="607"/>
      <c r="R45" s="608"/>
      <c r="S45" s="595"/>
    </row>
    <row r="46" spans="1:19" x14ac:dyDescent="0.25">
      <c r="A46" s="575" t="s">
        <v>106</v>
      </c>
      <c r="B46" s="576"/>
      <c r="C46" s="578"/>
      <c r="D46" s="613">
        <v>1</v>
      </c>
      <c r="E46" s="805" t="str">
        <f>IF(D46&gt;$R$47,,UPPER(VLOOKUP(D46,'1MD ELO (4)'!$A$7:$Q$134,2)))</f>
        <v/>
      </c>
      <c r="F46" s="805"/>
      <c r="G46" s="624" t="s">
        <v>7</v>
      </c>
      <c r="H46" s="576"/>
      <c r="I46" s="614"/>
      <c r="J46" s="625"/>
      <c r="K46" s="570" t="s">
        <v>111</v>
      </c>
      <c r="L46" s="631"/>
      <c r="M46" s="615"/>
      <c r="O46" s="595"/>
      <c r="P46" s="608"/>
      <c r="Q46" s="609"/>
      <c r="R46" s="608"/>
      <c r="S46" s="595"/>
    </row>
    <row r="47" spans="1:19" x14ac:dyDescent="0.25">
      <c r="A47" s="579" t="s">
        <v>124</v>
      </c>
      <c r="B47" s="340"/>
      <c r="C47" s="581"/>
      <c r="D47" s="616">
        <v>2</v>
      </c>
      <c r="E47" s="806" t="str">
        <f>IF(D47&gt;$R$47,,UPPER(VLOOKUP(D47,'1MD ELO (4)'!$A$7:$Q$134,2)))</f>
        <v/>
      </c>
      <c r="F47" s="806"/>
      <c r="G47" s="626" t="s">
        <v>8</v>
      </c>
      <c r="H47" s="617"/>
      <c r="I47" s="618"/>
      <c r="J47" s="91"/>
      <c r="K47" s="628"/>
      <c r="L47" s="542"/>
      <c r="M47" s="623"/>
      <c r="O47" s="595"/>
      <c r="P47" s="607"/>
      <c r="Q47" s="607"/>
      <c r="R47" s="610">
        <f>MIN(4,'1MD ELO (4)'!Q2)</f>
        <v>4</v>
      </c>
      <c r="S47" s="595"/>
    </row>
    <row r="48" spans="1:19" x14ac:dyDescent="0.25">
      <c r="A48" s="384"/>
      <c r="B48" s="385"/>
      <c r="C48" s="386"/>
      <c r="D48" s="616"/>
      <c r="E48" s="620"/>
      <c r="F48" s="621"/>
      <c r="G48" s="626" t="s">
        <v>9</v>
      </c>
      <c r="H48" s="617"/>
      <c r="I48" s="618"/>
      <c r="J48" s="91"/>
      <c r="K48" s="570" t="s">
        <v>112</v>
      </c>
      <c r="L48" s="631"/>
      <c r="M48" s="615"/>
      <c r="O48" s="595"/>
      <c r="P48" s="608"/>
      <c r="Q48" s="609"/>
      <c r="R48" s="608"/>
      <c r="S48" s="595"/>
    </row>
    <row r="49" spans="1:19" x14ac:dyDescent="0.25">
      <c r="A49" s="243"/>
      <c r="B49" s="448"/>
      <c r="C49" s="244"/>
      <c r="D49" s="616"/>
      <c r="E49" s="620"/>
      <c r="F49" s="621"/>
      <c r="G49" s="626" t="s">
        <v>10</v>
      </c>
      <c r="H49" s="617"/>
      <c r="I49" s="618"/>
      <c r="J49" s="91"/>
      <c r="K49" s="629"/>
      <c r="L49" s="621"/>
      <c r="M49" s="619"/>
      <c r="O49" s="595"/>
      <c r="P49" s="608"/>
      <c r="Q49" s="609"/>
      <c r="R49" s="608"/>
      <c r="S49" s="595"/>
    </row>
    <row r="50" spans="1:19" x14ac:dyDescent="0.25">
      <c r="A50" s="371"/>
      <c r="B50" s="387"/>
      <c r="C50" s="455"/>
      <c r="D50" s="616"/>
      <c r="E50" s="620"/>
      <c r="F50" s="621"/>
      <c r="G50" s="626" t="s">
        <v>11</v>
      </c>
      <c r="H50" s="617"/>
      <c r="I50" s="618"/>
      <c r="J50" s="91"/>
      <c r="K50" s="579"/>
      <c r="L50" s="542"/>
      <c r="M50" s="623"/>
      <c r="O50" s="595"/>
      <c r="P50" s="607"/>
      <c r="Q50" s="607"/>
      <c r="R50" s="608"/>
      <c r="S50" s="595"/>
    </row>
    <row r="51" spans="1:19" x14ac:dyDescent="0.25">
      <c r="A51" s="372"/>
      <c r="B51" s="393"/>
      <c r="C51" s="244"/>
      <c r="D51" s="616"/>
      <c r="E51" s="620"/>
      <c r="F51" s="621"/>
      <c r="G51" s="626" t="s">
        <v>12</v>
      </c>
      <c r="H51" s="617"/>
      <c r="I51" s="618"/>
      <c r="J51" s="91"/>
      <c r="K51" s="570" t="s">
        <v>92</v>
      </c>
      <c r="L51" s="631"/>
      <c r="M51" s="615"/>
      <c r="O51" s="595"/>
      <c r="P51" s="608"/>
      <c r="Q51" s="609"/>
      <c r="R51" s="608"/>
      <c r="S51" s="595"/>
    </row>
    <row r="52" spans="1:19" x14ac:dyDescent="0.25">
      <c r="A52" s="372"/>
      <c r="B52" s="393"/>
      <c r="C52" s="382"/>
      <c r="D52" s="616"/>
      <c r="E52" s="620"/>
      <c r="F52" s="621"/>
      <c r="G52" s="626" t="s">
        <v>13</v>
      </c>
      <c r="H52" s="617"/>
      <c r="I52" s="618"/>
      <c r="J52" s="91"/>
      <c r="K52" s="629"/>
      <c r="L52" s="621"/>
      <c r="M52" s="619"/>
      <c r="O52" s="595"/>
      <c r="P52" s="608"/>
      <c r="Q52" s="609"/>
      <c r="R52" s="610"/>
      <c r="S52" s="595"/>
    </row>
    <row r="53" spans="1:19" x14ac:dyDescent="0.25">
      <c r="A53" s="373"/>
      <c r="B53" s="370"/>
      <c r="C53" s="383"/>
      <c r="D53" s="622"/>
      <c r="E53" s="246"/>
      <c r="F53" s="542"/>
      <c r="G53" s="627" t="s">
        <v>14</v>
      </c>
      <c r="H53" s="340"/>
      <c r="I53" s="572"/>
      <c r="J53" s="248"/>
      <c r="K53" s="579" t="str">
        <f>L4</f>
        <v>Lakatosné Klopcsik Diana</v>
      </c>
      <c r="L53" s="542"/>
      <c r="M53" s="623"/>
      <c r="O53" s="595"/>
      <c r="P53" s="595"/>
      <c r="Q53" s="595"/>
      <c r="R53" s="595"/>
      <c r="S53" s="595"/>
    </row>
    <row r="54" spans="1:19" x14ac:dyDescent="0.25">
      <c r="O54" s="595"/>
      <c r="P54" s="595"/>
      <c r="Q54" s="595"/>
      <c r="R54" s="595"/>
      <c r="S54" s="595"/>
    </row>
  </sheetData>
  <mergeCells count="62">
    <mergeCell ref="C43:D43"/>
    <mergeCell ref="F43:G43"/>
    <mergeCell ref="E46:F46"/>
    <mergeCell ref="E47:F47"/>
    <mergeCell ref="C37:D37"/>
    <mergeCell ref="F37:G37"/>
    <mergeCell ref="C39:D39"/>
    <mergeCell ref="F39:G39"/>
    <mergeCell ref="C41:D41"/>
    <mergeCell ref="F41:G41"/>
    <mergeCell ref="B33:C33"/>
    <mergeCell ref="D33:E33"/>
    <mergeCell ref="F33:G33"/>
    <mergeCell ref="H33:I33"/>
    <mergeCell ref="J33:K33"/>
    <mergeCell ref="B34:C34"/>
    <mergeCell ref="D34:E34"/>
    <mergeCell ref="F34:G34"/>
    <mergeCell ref="H34:I34"/>
    <mergeCell ref="J34:K34"/>
    <mergeCell ref="B31:C31"/>
    <mergeCell ref="D31:E31"/>
    <mergeCell ref="F31:G31"/>
    <mergeCell ref="H31:I31"/>
    <mergeCell ref="J31:K31"/>
    <mergeCell ref="B32:C32"/>
    <mergeCell ref="D32:E32"/>
    <mergeCell ref="F32:G32"/>
    <mergeCell ref="H32:I32"/>
    <mergeCell ref="J32:K32"/>
    <mergeCell ref="B28:C28"/>
    <mergeCell ref="D28:E28"/>
    <mergeCell ref="F28:G28"/>
    <mergeCell ref="H28:I28"/>
    <mergeCell ref="J28:K28"/>
    <mergeCell ref="B30:C30"/>
    <mergeCell ref="D30:E30"/>
    <mergeCell ref="F30:G30"/>
    <mergeCell ref="H30:I30"/>
    <mergeCell ref="J30:K30"/>
    <mergeCell ref="B26:C26"/>
    <mergeCell ref="D26:E26"/>
    <mergeCell ref="F26:G26"/>
    <mergeCell ref="H26:I26"/>
    <mergeCell ref="J26:K26"/>
    <mergeCell ref="B27:C27"/>
    <mergeCell ref="D27:E27"/>
    <mergeCell ref="F27:G27"/>
    <mergeCell ref="H27:I27"/>
    <mergeCell ref="J27:K27"/>
    <mergeCell ref="J24:K24"/>
    <mergeCell ref="B25:C25"/>
    <mergeCell ref="D25:E25"/>
    <mergeCell ref="F25:G25"/>
    <mergeCell ref="H25:I25"/>
    <mergeCell ref="J25:K25"/>
    <mergeCell ref="A1:F1"/>
    <mergeCell ref="A4:C4"/>
    <mergeCell ref="B24:C24"/>
    <mergeCell ref="D24:E24"/>
    <mergeCell ref="F24:G24"/>
    <mergeCell ref="H24:I24"/>
  </mergeCells>
  <conditionalFormatting sqref="R52 R47">
    <cfRule type="expression" dxfId="290" priority="2" stopIfTrue="1">
      <formula>$O$1="CU"</formula>
    </cfRule>
  </conditionalFormatting>
  <conditionalFormatting sqref="E7 E9 E11 E13 E15 E17 E19:E21">
    <cfRule type="cellIs" dxfId="289" priority="1" stopIfTrue="1" operator="equal">
      <formula>"Bye"</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1321C-B1EE-4696-94F6-4714532ADA56}">
  <sheetPr codeName="Munka39">
    <tabColor indexed="11"/>
  </sheetPr>
  <dimension ref="A1:AS140"/>
  <sheetViews>
    <sheetView workbookViewId="0">
      <selection activeCell="E7" sqref="E7"/>
    </sheetView>
  </sheetViews>
  <sheetFormatPr defaultRowHeight="13.2" x14ac:dyDescent="0.25"/>
  <cols>
    <col min="1" max="2" width="3.33203125" customWidth="1"/>
    <col min="3" max="4" width="4.6640625" customWidth="1"/>
    <col min="5" max="5" width="4.33203125" customWidth="1"/>
    <col min="6" max="6" width="12.6640625" customWidth="1"/>
    <col min="7" max="7" width="2.6640625" customWidth="1"/>
    <col min="8" max="8" width="7.6640625" customWidth="1"/>
    <col min="9" max="9" width="5.88671875" customWidth="1"/>
    <col min="10" max="10" width="1.6640625" style="134" customWidth="1"/>
    <col min="11" max="11" width="10.6640625" customWidth="1"/>
    <col min="12" max="12" width="1.6640625" style="134" customWidth="1"/>
    <col min="13" max="13" width="10.6640625" customWidth="1"/>
    <col min="14" max="14" width="1.6640625" style="135" customWidth="1"/>
    <col min="15" max="15" width="10.6640625" customWidth="1"/>
    <col min="16" max="16" width="1.6640625" style="134" customWidth="1"/>
    <col min="17" max="17" width="10.6640625" customWidth="1"/>
    <col min="18" max="18" width="1.6640625" style="135" customWidth="1"/>
    <col min="19" max="19" width="9.109375" hidden="1" customWidth="1"/>
    <col min="20" max="20" width="8.6640625" customWidth="1"/>
    <col min="21" max="21" width="9.109375" hidden="1" customWidth="1"/>
    <col min="25" max="27" width="0" hidden="1" customWidth="1"/>
    <col min="28" max="28" width="10.33203125" hidden="1" customWidth="1"/>
    <col min="29" max="34" width="0" hidden="1" customWidth="1"/>
    <col min="35" max="37" width="9.109375" style="691" customWidth="1"/>
  </cols>
  <sheetData>
    <row r="1" spans="1:45" s="136" customFormat="1" ht="21.75" customHeight="1" x14ac:dyDescent="0.25">
      <c r="A1" s="512" t="str">
        <f>Altalanos!$A$6</f>
        <v xml:space="preserve">Diákolimpia Tolna megye - Paks </v>
      </c>
      <c r="B1" s="512"/>
      <c r="C1" s="513"/>
      <c r="D1" s="513"/>
      <c r="E1" s="513"/>
      <c r="F1" s="513"/>
      <c r="G1" s="513"/>
      <c r="H1" s="512"/>
      <c r="I1" s="514"/>
      <c r="J1" s="515"/>
      <c r="K1" s="516" t="s">
        <v>123</v>
      </c>
      <c r="L1" s="517"/>
      <c r="M1" s="518"/>
      <c r="N1" s="515"/>
      <c r="O1" s="515" t="s">
        <v>71</v>
      </c>
      <c r="P1" s="515"/>
      <c r="Q1" s="513"/>
      <c r="R1" s="515"/>
      <c r="T1" s="565"/>
      <c r="U1" s="565"/>
      <c r="V1" s="565"/>
      <c r="W1" s="565"/>
      <c r="X1" s="565"/>
      <c r="Y1" s="565"/>
      <c r="Z1" s="565"/>
      <c r="AA1" s="565"/>
      <c r="AB1" s="674" t="e">
        <f>IF($Y$5=1,CONCATENATE(VLOOKUP($Y$3,$AA$2:$AH$14,2)),CONCATENATE(VLOOKUP($Y$3,$AA$16:$AH$25,2)))</f>
        <v>#N/A</v>
      </c>
      <c r="AC1" s="674" t="e">
        <f>IF($Y$5=1,CONCATENATE(VLOOKUP($Y$3,$AA$2:$AH$14,3)),CONCATENATE(VLOOKUP($Y$3,$AA$16:$AH$25,3)))</f>
        <v>#N/A</v>
      </c>
      <c r="AD1" s="674" t="e">
        <f>IF($Y$5=1,CONCATENATE(VLOOKUP($Y$3,$AA$2:$AH$14,4)),CONCATENATE(VLOOKUP($Y$3,$AA$16:$AH$25,4)))</f>
        <v>#N/A</v>
      </c>
      <c r="AE1" s="674" t="e">
        <f>IF($Y$5=1,CONCATENATE(VLOOKUP($Y$3,$AA$2:$AH$14,5)),CONCATENATE(VLOOKUP($Y$3,$AA$16:$AH$25,5)))</f>
        <v>#N/A</v>
      </c>
      <c r="AF1" s="674" t="e">
        <f>IF($Y$5=1,CONCATENATE(VLOOKUP($Y$3,$AA$2:$AH$14,6)),CONCATENATE(VLOOKUP($Y$3,$AA$16:$AH$25,6)))</f>
        <v>#N/A</v>
      </c>
      <c r="AG1" s="674" t="e">
        <f>IF($Y$5=1,CONCATENATE(VLOOKUP($Y$3,$AA$2:$AH$14,7)),CONCATENATE(VLOOKUP($Y$3,$AA$16:$AH$25,7)))</f>
        <v>#N/A</v>
      </c>
      <c r="AH1" s="674" t="e">
        <f>IF($Y$5=1,CONCATENATE(VLOOKUP($Y$3,$AA$2:$AH$14,8)),CONCATENATE(VLOOKUP($Y$3,$AA$16:$AH$25,8)))</f>
        <v>#N/A</v>
      </c>
      <c r="AI1" s="688"/>
      <c r="AJ1" s="688"/>
      <c r="AK1" s="688"/>
    </row>
    <row r="2" spans="1:45" s="108" customFormat="1" x14ac:dyDescent="0.25">
      <c r="A2" s="519" t="s">
        <v>122</v>
      </c>
      <c r="B2" s="520"/>
      <c r="C2" s="520"/>
      <c r="D2" s="520"/>
      <c r="E2" s="791">
        <f>Altalanos!$D$8</f>
        <v>0</v>
      </c>
      <c r="F2" s="520"/>
      <c r="G2" s="521"/>
      <c r="H2" s="522"/>
      <c r="I2" s="522"/>
      <c r="J2" s="523"/>
      <c r="K2" s="517"/>
      <c r="L2" s="517"/>
      <c r="M2" s="517"/>
      <c r="N2" s="523"/>
      <c r="O2" s="522"/>
      <c r="P2" s="523"/>
      <c r="Q2" s="522"/>
      <c r="R2" s="523"/>
      <c r="T2" s="558"/>
      <c r="U2" s="558"/>
      <c r="V2" s="558"/>
      <c r="W2" s="558"/>
      <c r="X2" s="558"/>
      <c r="Y2" s="662"/>
      <c r="Z2" s="661"/>
      <c r="AA2" s="661" t="s">
        <v>164</v>
      </c>
      <c r="AB2" s="672">
        <v>300</v>
      </c>
      <c r="AC2" s="672">
        <v>250</v>
      </c>
      <c r="AD2" s="672">
        <v>200</v>
      </c>
      <c r="AE2" s="672">
        <v>150</v>
      </c>
      <c r="AF2" s="672">
        <v>120</v>
      </c>
      <c r="AG2" s="672">
        <v>90</v>
      </c>
      <c r="AH2" s="672">
        <v>40</v>
      </c>
      <c r="AI2" s="632"/>
      <c r="AJ2" s="632"/>
      <c r="AK2" s="632"/>
      <c r="AL2" s="558"/>
      <c r="AM2" s="558"/>
      <c r="AN2" s="558"/>
      <c r="AO2" s="558"/>
      <c r="AP2" s="558"/>
      <c r="AQ2" s="558"/>
      <c r="AR2" s="558"/>
      <c r="AS2" s="558"/>
    </row>
    <row r="3" spans="1:45" s="19" customFormat="1" ht="11.25" customHeight="1" x14ac:dyDescent="0.25">
      <c r="A3" s="55" t="s">
        <v>82</v>
      </c>
      <c r="B3" s="55"/>
      <c r="C3" s="55"/>
      <c r="D3" s="55"/>
      <c r="E3" s="792"/>
      <c r="F3" s="55"/>
      <c r="G3" s="55" t="s">
        <v>79</v>
      </c>
      <c r="H3" s="55"/>
      <c r="I3" s="55"/>
      <c r="J3" s="144"/>
      <c r="K3" s="55" t="s">
        <v>87</v>
      </c>
      <c r="L3" s="144"/>
      <c r="M3" s="55"/>
      <c r="N3" s="144"/>
      <c r="O3" s="55"/>
      <c r="P3" s="144"/>
      <c r="Q3" s="55"/>
      <c r="R3" s="56" t="s">
        <v>88</v>
      </c>
      <c r="T3" s="559"/>
      <c r="U3" s="559"/>
      <c r="V3" s="559"/>
      <c r="W3" s="559"/>
      <c r="X3" s="559"/>
      <c r="Y3" s="661" t="str">
        <f>IF(K4="OB","A",IF(K4="IX","W",IF(K4="","",K4)))</f>
        <v/>
      </c>
      <c r="Z3" s="661"/>
      <c r="AA3" s="661" t="s">
        <v>165</v>
      </c>
      <c r="AB3" s="672">
        <v>280</v>
      </c>
      <c r="AC3" s="672">
        <v>230</v>
      </c>
      <c r="AD3" s="672">
        <v>180</v>
      </c>
      <c r="AE3" s="672">
        <v>140</v>
      </c>
      <c r="AF3" s="672">
        <v>80</v>
      </c>
      <c r="AG3" s="672">
        <v>0</v>
      </c>
      <c r="AH3" s="672">
        <v>0</v>
      </c>
      <c r="AI3" s="632"/>
      <c r="AJ3" s="632"/>
      <c r="AK3" s="632"/>
      <c r="AL3" s="559"/>
      <c r="AM3" s="559"/>
      <c r="AN3" s="559"/>
      <c r="AO3" s="559"/>
      <c r="AP3" s="559"/>
      <c r="AQ3" s="559"/>
      <c r="AR3" s="559"/>
      <c r="AS3" s="559"/>
    </row>
    <row r="4" spans="1:45" s="31" customFormat="1" ht="11.25" customHeight="1" thickBot="1" x14ac:dyDescent="0.3">
      <c r="A4" s="815" t="str">
        <f>Altalanos!$A$10</f>
        <v>2025.04.28-29</v>
      </c>
      <c r="B4" s="815"/>
      <c r="C4" s="815"/>
      <c r="D4" s="524"/>
      <c r="E4" s="525"/>
      <c r="F4" s="525"/>
      <c r="G4" s="525" t="str">
        <f>Altalanos!$C$10</f>
        <v>Paks</v>
      </c>
      <c r="H4" s="526"/>
      <c r="I4" s="525"/>
      <c r="J4" s="527"/>
      <c r="K4" s="528"/>
      <c r="L4" s="527"/>
      <c r="M4" s="529"/>
      <c r="N4" s="527"/>
      <c r="O4" s="525"/>
      <c r="P4" s="527"/>
      <c r="Q4" s="525"/>
      <c r="R4" s="530" t="str">
        <f>Altalanos!$E$10</f>
        <v>Lakatosné Klopcsik Diana</v>
      </c>
      <c r="T4" s="560"/>
      <c r="U4" s="560"/>
      <c r="V4" s="560"/>
      <c r="W4" s="560"/>
      <c r="X4" s="560"/>
      <c r="Y4" s="661"/>
      <c r="Z4" s="661"/>
      <c r="AA4" s="661" t="s">
        <v>194</v>
      </c>
      <c r="AB4" s="672">
        <v>250</v>
      </c>
      <c r="AC4" s="672">
        <v>200</v>
      </c>
      <c r="AD4" s="672">
        <v>150</v>
      </c>
      <c r="AE4" s="672">
        <v>120</v>
      </c>
      <c r="AF4" s="672">
        <v>90</v>
      </c>
      <c r="AG4" s="672">
        <v>60</v>
      </c>
      <c r="AH4" s="672">
        <v>25</v>
      </c>
      <c r="AI4" s="632"/>
      <c r="AJ4" s="632"/>
      <c r="AK4" s="632"/>
      <c r="AL4" s="560"/>
      <c r="AM4" s="560"/>
      <c r="AN4" s="560"/>
      <c r="AO4" s="560"/>
      <c r="AP4" s="560"/>
      <c r="AQ4" s="560"/>
      <c r="AR4" s="560"/>
      <c r="AS4" s="560"/>
    </row>
    <row r="5" spans="1:45" s="19" customFormat="1" x14ac:dyDescent="0.25">
      <c r="A5" s="150"/>
      <c r="B5" s="151" t="s">
        <v>4</v>
      </c>
      <c r="C5" s="464" t="s">
        <v>105</v>
      </c>
      <c r="D5" s="151" t="s">
        <v>104</v>
      </c>
      <c r="E5" s="151" t="s">
        <v>101</v>
      </c>
      <c r="F5" s="152" t="s">
        <v>85</v>
      </c>
      <c r="G5" s="152" t="s">
        <v>86</v>
      </c>
      <c r="H5" s="152"/>
      <c r="I5" s="152" t="s">
        <v>90</v>
      </c>
      <c r="J5" s="152"/>
      <c r="K5" s="151" t="s">
        <v>102</v>
      </c>
      <c r="L5" s="153"/>
      <c r="M5" s="151" t="s">
        <v>129</v>
      </c>
      <c r="N5" s="153"/>
      <c r="O5" s="151" t="s">
        <v>128</v>
      </c>
      <c r="P5" s="153"/>
      <c r="Q5" s="151"/>
      <c r="R5" s="154"/>
      <c r="T5" s="559"/>
      <c r="U5" s="559"/>
      <c r="V5" s="559"/>
      <c r="W5" s="559"/>
      <c r="X5" s="559"/>
      <c r="Y5" s="661">
        <f>IF(OR(Altalanos!$A$8="F1",Altalanos!$A$8="F2",Altalanos!$A$8="N1",Altalanos!$A$8="N2"),1,2)</f>
        <v>2</v>
      </c>
      <c r="Z5" s="661"/>
      <c r="AA5" s="661" t="s">
        <v>195</v>
      </c>
      <c r="AB5" s="672">
        <v>200</v>
      </c>
      <c r="AC5" s="672">
        <v>150</v>
      </c>
      <c r="AD5" s="672">
        <v>120</v>
      </c>
      <c r="AE5" s="672">
        <v>90</v>
      </c>
      <c r="AF5" s="672">
        <v>60</v>
      </c>
      <c r="AG5" s="672">
        <v>40</v>
      </c>
      <c r="AH5" s="672">
        <v>15</v>
      </c>
      <c r="AI5" s="632"/>
      <c r="AJ5" s="632"/>
      <c r="AK5" s="632"/>
      <c r="AL5" s="559"/>
      <c r="AM5" s="559"/>
      <c r="AN5" s="559"/>
      <c r="AO5" s="559"/>
      <c r="AP5" s="559"/>
      <c r="AQ5" s="559"/>
      <c r="AR5" s="559"/>
      <c r="AS5" s="559"/>
    </row>
    <row r="6" spans="1:45" s="19" customFormat="1" ht="11.1" customHeight="1" thickBot="1" x14ac:dyDescent="0.3">
      <c r="A6" s="666"/>
      <c r="B6" s="667"/>
      <c r="C6" s="667"/>
      <c r="D6" s="667"/>
      <c r="E6" s="667"/>
      <c r="F6" s="666" t="str">
        <f>IF(Y3="","",CONCATENATE(VLOOKUP(Y3,AB1:AH1,4)," pont"))</f>
        <v/>
      </c>
      <c r="G6" s="668"/>
      <c r="H6" s="669"/>
      <c r="I6" s="668"/>
      <c r="J6" s="670"/>
      <c r="K6" s="667" t="str">
        <f>IF(Y3="","",CONCATENATE(VLOOKUP(Y3,AB1:AH1,3)," pont"))</f>
        <v/>
      </c>
      <c r="L6" s="670"/>
      <c r="M6" s="667" t="str">
        <f>IF(Y3="","",CONCATENATE(VLOOKUP(Y3,AB1:AH1,2)," pont"))</f>
        <v/>
      </c>
      <c r="N6" s="670"/>
      <c r="O6" s="667" t="str">
        <f>IF(Y3="","",CONCATENATE(VLOOKUP(Y3,AB1:AH1,1)," pont"))</f>
        <v/>
      </c>
      <c r="P6" s="670"/>
      <c r="Q6" s="667"/>
      <c r="R6" s="671"/>
      <c r="T6" s="559"/>
      <c r="U6" s="559"/>
      <c r="V6" s="559"/>
      <c r="W6" s="559"/>
      <c r="X6" s="559"/>
      <c r="Y6" s="661"/>
      <c r="Z6" s="661"/>
      <c r="AA6" s="661" t="s">
        <v>196</v>
      </c>
      <c r="AB6" s="672">
        <v>150</v>
      </c>
      <c r="AC6" s="672">
        <v>120</v>
      </c>
      <c r="AD6" s="672">
        <v>90</v>
      </c>
      <c r="AE6" s="672">
        <v>60</v>
      </c>
      <c r="AF6" s="672">
        <v>40</v>
      </c>
      <c r="AG6" s="672">
        <v>25</v>
      </c>
      <c r="AH6" s="672">
        <v>10</v>
      </c>
      <c r="AI6" s="632"/>
      <c r="AJ6" s="632"/>
      <c r="AK6" s="632"/>
      <c r="AL6" s="559"/>
      <c r="AM6" s="559"/>
      <c r="AN6" s="559"/>
      <c r="AO6" s="559"/>
      <c r="AP6" s="559"/>
      <c r="AQ6" s="559"/>
      <c r="AR6" s="559"/>
      <c r="AS6" s="559"/>
    </row>
    <row r="7" spans="1:45" s="38" customFormat="1" ht="12.9" customHeight="1" x14ac:dyDescent="0.25">
      <c r="A7" s="162">
        <v>1</v>
      </c>
      <c r="B7" s="531" t="str">
        <f>IF($E7="","",VLOOKUP($E7,'1MD ELO (4)'!$A$7:$O$22,14))</f>
        <v/>
      </c>
      <c r="C7" s="532" t="str">
        <f>IF($E7="","",VLOOKUP($E7,'1MD ELO (4)'!$A$7:$O$22,15))</f>
        <v/>
      </c>
      <c r="D7" s="532" t="str">
        <f>IF($E7="","",VLOOKUP($E7,'1MD ELO (4)'!$A$7:$O$22,5))</f>
        <v/>
      </c>
      <c r="E7" s="533"/>
      <c r="F7" s="534" t="str">
        <f>UPPER(IF($E7="","",VLOOKUP($E7,'1MD ELO (4)'!$A$7:$O$22,2)))</f>
        <v/>
      </c>
      <c r="G7" s="534" t="str">
        <f>IF($E7="","",VLOOKUP($E7,'1MD ELO (4)'!$A$7:$O$22,3))</f>
        <v/>
      </c>
      <c r="H7" s="534"/>
      <c r="I7" s="534" t="str">
        <f>IF($E7="","",VLOOKUP($E7,'1MD ELO (4)'!$A$7:$O$22,4))</f>
        <v/>
      </c>
      <c r="J7" s="535"/>
      <c r="K7" s="536"/>
      <c r="L7" s="536"/>
      <c r="M7" s="536"/>
      <c r="N7" s="536"/>
      <c r="O7" s="169"/>
      <c r="P7" s="171"/>
      <c r="Q7" s="172"/>
      <c r="R7" s="173"/>
      <c r="S7" s="174"/>
      <c r="T7" s="174"/>
      <c r="U7" s="561" t="str">
        <f>Birók!P21</f>
        <v>Bíró</v>
      </c>
      <c r="V7" s="174"/>
      <c r="W7" s="174"/>
      <c r="X7" s="174"/>
      <c r="Y7" s="661"/>
      <c r="Z7" s="661"/>
      <c r="AA7" s="661" t="s">
        <v>197</v>
      </c>
      <c r="AB7" s="672">
        <v>120</v>
      </c>
      <c r="AC7" s="672">
        <v>90</v>
      </c>
      <c r="AD7" s="672">
        <v>60</v>
      </c>
      <c r="AE7" s="672">
        <v>40</v>
      </c>
      <c r="AF7" s="672">
        <v>25</v>
      </c>
      <c r="AG7" s="672">
        <v>10</v>
      </c>
      <c r="AH7" s="672">
        <v>5</v>
      </c>
      <c r="AI7" s="632"/>
      <c r="AJ7" s="632"/>
      <c r="AK7" s="632"/>
      <c r="AL7" s="174"/>
      <c r="AM7" s="174"/>
      <c r="AN7" s="174"/>
      <c r="AO7" s="174"/>
      <c r="AP7" s="174"/>
      <c r="AQ7" s="174"/>
      <c r="AR7" s="174"/>
      <c r="AS7" s="174"/>
    </row>
    <row r="8" spans="1:45" s="38" customFormat="1" ht="12.9" customHeight="1" x14ac:dyDescent="0.25">
      <c r="A8" s="176"/>
      <c r="B8" s="537"/>
      <c r="C8" s="538"/>
      <c r="D8" s="538"/>
      <c r="E8" s="333"/>
      <c r="F8" s="539"/>
      <c r="G8" s="539"/>
      <c r="H8" s="540"/>
      <c r="I8" s="756" t="s">
        <v>0</v>
      </c>
      <c r="J8" s="181"/>
      <c r="K8" s="541" t="str">
        <f>UPPER(IF(OR(J8="a",J8="as"),F7,IF(OR(J8="b",J8="bs"),F9,)))</f>
        <v/>
      </c>
      <c r="L8" s="541"/>
      <c r="M8" s="536"/>
      <c r="N8" s="536"/>
      <c r="O8" s="169"/>
      <c r="P8" s="171"/>
      <c r="Q8" s="172"/>
      <c r="R8" s="173"/>
      <c r="S8" s="174"/>
      <c r="T8" s="174"/>
      <c r="U8" s="562" t="str">
        <f>Birók!P22</f>
        <v xml:space="preserve">T Lisztmajer </v>
      </c>
      <c r="V8" s="174"/>
      <c r="W8" s="174"/>
      <c r="X8" s="174"/>
      <c r="Y8" s="661"/>
      <c r="Z8" s="661"/>
      <c r="AA8" s="661" t="s">
        <v>198</v>
      </c>
      <c r="AB8" s="672">
        <v>90</v>
      </c>
      <c r="AC8" s="672">
        <v>60</v>
      </c>
      <c r="AD8" s="672">
        <v>40</v>
      </c>
      <c r="AE8" s="672">
        <v>25</v>
      </c>
      <c r="AF8" s="672">
        <v>10</v>
      </c>
      <c r="AG8" s="672">
        <v>5</v>
      </c>
      <c r="AH8" s="672">
        <v>2</v>
      </c>
      <c r="AI8" s="632"/>
      <c r="AJ8" s="632"/>
      <c r="AK8" s="632"/>
      <c r="AL8" s="174"/>
      <c r="AM8" s="174"/>
      <c r="AN8" s="174"/>
      <c r="AO8" s="174"/>
      <c r="AP8" s="174"/>
      <c r="AQ8" s="174"/>
      <c r="AR8" s="174"/>
      <c r="AS8" s="174"/>
    </row>
    <row r="9" spans="1:45" s="38" customFormat="1" ht="12.9" customHeight="1" x14ac:dyDescent="0.25">
      <c r="A9" s="176">
        <v>2</v>
      </c>
      <c r="B9" s="531" t="str">
        <f>IF($E9="","",VLOOKUP($E9,'1MD ELO (4)'!$A$7:$O$22,14))</f>
        <v/>
      </c>
      <c r="C9" s="532" t="str">
        <f>IF($E9="","",VLOOKUP($E9,'1MD ELO (4)'!$A$7:$O$22,15))</f>
        <v/>
      </c>
      <c r="D9" s="532" t="str">
        <f>IF($E9="","",VLOOKUP($E9,'1MD ELO (4)'!$A$7:$O$22,5))</f>
        <v/>
      </c>
      <c r="E9" s="736"/>
      <c r="F9" s="584" t="str">
        <f>UPPER(IF($E9="","",VLOOKUP($E9,'1MD ELO (4)'!$A$7:$O$22,2)))</f>
        <v/>
      </c>
      <c r="G9" s="584" t="str">
        <f>IF($E9="","",VLOOKUP($E9,'1MD ELO (4)'!$A$7:$O$22,3))</f>
        <v/>
      </c>
      <c r="H9" s="584"/>
      <c r="I9" s="584" t="str">
        <f>IF($E9="","",VLOOKUP($E9,'1MD ELO (4)'!$A$7:$O$22,4))</f>
        <v/>
      </c>
      <c r="J9" s="543"/>
      <c r="K9" s="536"/>
      <c r="L9" s="544"/>
      <c r="M9" s="536"/>
      <c r="N9" s="536"/>
      <c r="O9" s="169"/>
      <c r="P9" s="171"/>
      <c r="Q9" s="172"/>
      <c r="R9" s="173"/>
      <c r="S9" s="174"/>
      <c r="T9" s="174"/>
      <c r="U9" s="562" t="str">
        <f>Birók!P23</f>
        <v xml:space="preserve">P Lisztmajer </v>
      </c>
      <c r="V9" s="174"/>
      <c r="W9" s="174"/>
      <c r="X9" s="174"/>
      <c r="Y9" s="661"/>
      <c r="Z9" s="661"/>
      <c r="AA9" s="661" t="s">
        <v>199</v>
      </c>
      <c r="AB9" s="672">
        <v>60</v>
      </c>
      <c r="AC9" s="672">
        <v>40</v>
      </c>
      <c r="AD9" s="672">
        <v>25</v>
      </c>
      <c r="AE9" s="672">
        <v>10</v>
      </c>
      <c r="AF9" s="672">
        <v>5</v>
      </c>
      <c r="AG9" s="672">
        <v>2</v>
      </c>
      <c r="AH9" s="672">
        <v>1</v>
      </c>
      <c r="AI9" s="632"/>
      <c r="AJ9" s="632"/>
      <c r="AK9" s="632"/>
      <c r="AL9" s="174"/>
      <c r="AM9" s="174"/>
      <c r="AN9" s="174"/>
      <c r="AO9" s="174"/>
      <c r="AP9" s="174"/>
      <c r="AQ9" s="174"/>
      <c r="AR9" s="174"/>
      <c r="AS9" s="174"/>
    </row>
    <row r="10" spans="1:45" s="38" customFormat="1" ht="12.9" customHeight="1" x14ac:dyDescent="0.25">
      <c r="A10" s="176"/>
      <c r="B10" s="537"/>
      <c r="C10" s="538"/>
      <c r="D10" s="538"/>
      <c r="E10" s="737"/>
      <c r="F10" s="738"/>
      <c r="G10" s="738"/>
      <c r="H10" s="739"/>
      <c r="I10" s="738"/>
      <c r="J10" s="545"/>
      <c r="K10" s="756" t="s">
        <v>0</v>
      </c>
      <c r="L10" s="189"/>
      <c r="M10" s="541" t="str">
        <f>UPPER(IF(OR(L10="a",L10="as"),K8,IF(OR(L10="b",L10="bs"),K12,)))</f>
        <v/>
      </c>
      <c r="N10" s="546"/>
      <c r="O10" s="547"/>
      <c r="P10" s="547"/>
      <c r="Q10" s="172"/>
      <c r="R10" s="173"/>
      <c r="S10" s="174"/>
      <c r="T10" s="174"/>
      <c r="U10" s="562" t="str">
        <f>Birók!P24</f>
        <v xml:space="preserve">N Németh </v>
      </c>
      <c r="V10" s="174"/>
      <c r="W10" s="174"/>
      <c r="X10" s="174"/>
      <c r="Y10" s="661"/>
      <c r="Z10" s="661"/>
      <c r="AA10" s="661" t="s">
        <v>200</v>
      </c>
      <c r="AB10" s="672">
        <v>40</v>
      </c>
      <c r="AC10" s="672">
        <v>25</v>
      </c>
      <c r="AD10" s="672">
        <v>15</v>
      </c>
      <c r="AE10" s="672">
        <v>7</v>
      </c>
      <c r="AF10" s="672">
        <v>4</v>
      </c>
      <c r="AG10" s="672">
        <v>1</v>
      </c>
      <c r="AH10" s="672">
        <v>0</v>
      </c>
      <c r="AI10" s="632"/>
      <c r="AJ10" s="632"/>
      <c r="AK10" s="632"/>
      <c r="AL10" s="174"/>
      <c r="AM10" s="174"/>
      <c r="AN10" s="174"/>
      <c r="AO10" s="174"/>
      <c r="AP10" s="174"/>
      <c r="AQ10" s="174"/>
      <c r="AR10" s="174"/>
      <c r="AS10" s="174"/>
    </row>
    <row r="11" spans="1:45" s="38" customFormat="1" ht="12.9" customHeight="1" x14ac:dyDescent="0.25">
      <c r="A11" s="176">
        <v>3</v>
      </c>
      <c r="B11" s="531" t="str">
        <f>IF($E11="","",VLOOKUP($E11,'1MD ELO (4)'!$A$7:$O$22,14))</f>
        <v/>
      </c>
      <c r="C11" s="532" t="str">
        <f>IF($E11="","",VLOOKUP($E11,'1MD ELO (4)'!$A$7:$O$22,15))</f>
        <v/>
      </c>
      <c r="D11" s="532" t="str">
        <f>IF($E11="","",VLOOKUP($E11,'1MD ELO (4)'!$A$7:$O$22,5))</f>
        <v/>
      </c>
      <c r="E11" s="736"/>
      <c r="F11" s="584" t="str">
        <f>UPPER(IF($E11="","",VLOOKUP($E11,'1MD ELO (4)'!$A$7:$O$22,2)))</f>
        <v/>
      </c>
      <c r="G11" s="584" t="str">
        <f>IF($E11="","",VLOOKUP($E11,'1MD ELO (4)'!$A$7:$O$22,3))</f>
        <v/>
      </c>
      <c r="H11" s="584"/>
      <c r="I11" s="584" t="str">
        <f>IF($E11="","",VLOOKUP($E11,'1MD ELO (4)'!$A$7:$O$22,4))</f>
        <v/>
      </c>
      <c r="J11" s="535"/>
      <c r="K11" s="536"/>
      <c r="L11" s="548"/>
      <c r="M11" s="536"/>
      <c r="N11" s="549"/>
      <c r="O11" s="547"/>
      <c r="P11" s="547"/>
      <c r="Q11" s="172"/>
      <c r="R11" s="173"/>
      <c r="S11" s="174"/>
      <c r="T11" s="174"/>
      <c r="U11" s="562" t="str">
        <f>Birók!P25</f>
        <v xml:space="preserve">D Gerzsei </v>
      </c>
      <c r="V11" s="174"/>
      <c r="W11" s="174"/>
      <c r="X11" s="174"/>
      <c r="Y11" s="661"/>
      <c r="Z11" s="661"/>
      <c r="AA11" s="661" t="s">
        <v>201</v>
      </c>
      <c r="AB11" s="672">
        <v>25</v>
      </c>
      <c r="AC11" s="672">
        <v>15</v>
      </c>
      <c r="AD11" s="672">
        <v>10</v>
      </c>
      <c r="AE11" s="672">
        <v>6</v>
      </c>
      <c r="AF11" s="672">
        <v>3</v>
      </c>
      <c r="AG11" s="672">
        <v>1</v>
      </c>
      <c r="AH11" s="672">
        <v>0</v>
      </c>
      <c r="AI11" s="632"/>
      <c r="AJ11" s="632"/>
      <c r="AK11" s="632"/>
      <c r="AL11" s="174"/>
      <c r="AM11" s="174"/>
      <c r="AN11" s="174"/>
      <c r="AO11" s="174"/>
      <c r="AP11" s="174"/>
      <c r="AQ11" s="174"/>
      <c r="AR11" s="174"/>
      <c r="AS11" s="174"/>
    </row>
    <row r="12" spans="1:45" s="38" customFormat="1" ht="12.9" customHeight="1" x14ac:dyDescent="0.25">
      <c r="A12" s="176"/>
      <c r="B12" s="537"/>
      <c r="C12" s="538"/>
      <c r="D12" s="538"/>
      <c r="E12" s="737"/>
      <c r="F12" s="738"/>
      <c r="G12" s="738"/>
      <c r="H12" s="739"/>
      <c r="I12" s="756" t="s">
        <v>0</v>
      </c>
      <c r="J12" s="181"/>
      <c r="K12" s="541" t="str">
        <f>UPPER(IF(OR(J12="a",J12="as"),F11,IF(OR(J12="b",J12="bs"),F13,)))</f>
        <v/>
      </c>
      <c r="L12" s="550"/>
      <c r="M12" s="536"/>
      <c r="N12" s="549"/>
      <c r="O12" s="547"/>
      <c r="P12" s="547"/>
      <c r="Q12" s="172"/>
      <c r="R12" s="173"/>
      <c r="S12" s="174"/>
      <c r="T12" s="174"/>
      <c r="U12" s="562" t="str">
        <f>Birók!P26</f>
        <v>G Rosta</v>
      </c>
      <c r="V12" s="174"/>
      <c r="W12" s="174"/>
      <c r="X12" s="174"/>
      <c r="Y12" s="661"/>
      <c r="Z12" s="661"/>
      <c r="AA12" s="661" t="s">
        <v>206</v>
      </c>
      <c r="AB12" s="672">
        <v>15</v>
      </c>
      <c r="AC12" s="672">
        <v>10</v>
      </c>
      <c r="AD12" s="672">
        <v>6</v>
      </c>
      <c r="AE12" s="672">
        <v>3</v>
      </c>
      <c r="AF12" s="672">
        <v>1</v>
      </c>
      <c r="AG12" s="672">
        <v>0</v>
      </c>
      <c r="AH12" s="672">
        <v>0</v>
      </c>
      <c r="AI12" s="632"/>
      <c r="AJ12" s="632"/>
      <c r="AK12" s="632"/>
      <c r="AL12" s="174"/>
      <c r="AM12" s="174"/>
      <c r="AN12" s="174"/>
      <c r="AO12" s="174"/>
      <c r="AP12" s="174"/>
      <c r="AQ12" s="174"/>
      <c r="AR12" s="174"/>
      <c r="AS12" s="174"/>
    </row>
    <row r="13" spans="1:45" s="38" customFormat="1" ht="12.9" customHeight="1" x14ac:dyDescent="0.25">
      <c r="A13" s="176">
        <v>4</v>
      </c>
      <c r="B13" s="531" t="str">
        <f>IF($E13="","",VLOOKUP($E13,'1MD ELO (4)'!$A$7:$O$22,14))</f>
        <v/>
      </c>
      <c r="C13" s="532" t="str">
        <f>IF($E13="","",VLOOKUP($E13,'1MD ELO (4)'!$A$7:$O$22,15))</f>
        <v/>
      </c>
      <c r="D13" s="532" t="str">
        <f>IF($E13="","",VLOOKUP($E13,'1MD ELO (4)'!$A$7:$O$22,5))</f>
        <v/>
      </c>
      <c r="E13" s="736"/>
      <c r="F13" s="584" t="str">
        <f>UPPER(IF($E13="","",VLOOKUP($E13,'1MD ELO (4)'!$A$7:$O$22,2)))</f>
        <v/>
      </c>
      <c r="G13" s="584" t="str">
        <f>IF($E13="","",VLOOKUP($E13,'1MD ELO (4)'!$A$7:$O$22,3))</f>
        <v/>
      </c>
      <c r="H13" s="584"/>
      <c r="I13" s="584" t="str">
        <f>IF($E13="","",VLOOKUP($E13,'1MD ELO (4)'!$A$7:$O$22,4))</f>
        <v/>
      </c>
      <c r="J13" s="551"/>
      <c r="K13" s="536"/>
      <c r="L13" s="536"/>
      <c r="M13" s="536"/>
      <c r="N13" s="549"/>
      <c r="O13" s="547"/>
      <c r="P13" s="547"/>
      <c r="Q13" s="172"/>
      <c r="R13" s="173"/>
      <c r="S13" s="174"/>
      <c r="T13" s="174"/>
      <c r="U13" s="562" t="str">
        <f>Birók!P27</f>
        <v>A Korpácsi</v>
      </c>
      <c r="V13" s="174"/>
      <c r="W13" s="174"/>
      <c r="X13" s="174"/>
      <c r="Y13" s="661"/>
      <c r="Z13" s="661"/>
      <c r="AA13" s="661" t="s">
        <v>202</v>
      </c>
      <c r="AB13" s="672">
        <v>10</v>
      </c>
      <c r="AC13" s="672">
        <v>6</v>
      </c>
      <c r="AD13" s="672">
        <v>3</v>
      </c>
      <c r="AE13" s="672">
        <v>1</v>
      </c>
      <c r="AF13" s="672">
        <v>0</v>
      </c>
      <c r="AG13" s="672">
        <v>0</v>
      </c>
      <c r="AH13" s="672">
        <v>0</v>
      </c>
      <c r="AI13" s="632"/>
      <c r="AJ13" s="632"/>
      <c r="AK13" s="632"/>
      <c r="AL13" s="174"/>
      <c r="AM13" s="174"/>
      <c r="AN13" s="174"/>
      <c r="AO13" s="174"/>
      <c r="AP13" s="174"/>
      <c r="AQ13" s="174"/>
      <c r="AR13" s="174"/>
      <c r="AS13" s="174"/>
    </row>
    <row r="14" spans="1:45" s="38" customFormat="1" ht="12.9" customHeight="1" x14ac:dyDescent="0.25">
      <c r="A14" s="176"/>
      <c r="B14" s="537"/>
      <c r="C14" s="538"/>
      <c r="D14" s="538"/>
      <c r="E14" s="737"/>
      <c r="F14" s="738"/>
      <c r="G14" s="738"/>
      <c r="H14" s="739"/>
      <c r="I14" s="738"/>
      <c r="J14" s="545"/>
      <c r="K14" s="536"/>
      <c r="L14" s="536"/>
      <c r="M14" s="756" t="s">
        <v>0</v>
      </c>
      <c r="N14" s="189"/>
      <c r="O14" s="541" t="str">
        <f>UPPER(IF(OR(N14="a",N14="as"),M10,IF(OR(N14="b",N14="bs"),M18,)))</f>
        <v/>
      </c>
      <c r="P14" s="546"/>
      <c r="Q14" s="172"/>
      <c r="R14" s="173"/>
      <c r="S14" s="174"/>
      <c r="T14" s="174"/>
      <c r="U14" s="562" t="str">
        <f>Birók!P28</f>
        <v xml:space="preserve">L Gáspár </v>
      </c>
      <c r="V14" s="174"/>
      <c r="W14" s="174"/>
      <c r="X14" s="174"/>
      <c r="Y14" s="661"/>
      <c r="Z14" s="661"/>
      <c r="AA14" s="661" t="s">
        <v>203</v>
      </c>
      <c r="AB14" s="672">
        <v>3</v>
      </c>
      <c r="AC14" s="672">
        <v>2</v>
      </c>
      <c r="AD14" s="672">
        <v>1</v>
      </c>
      <c r="AE14" s="672">
        <v>0</v>
      </c>
      <c r="AF14" s="672">
        <v>0</v>
      </c>
      <c r="AG14" s="672">
        <v>0</v>
      </c>
      <c r="AH14" s="672">
        <v>0</v>
      </c>
      <c r="AI14" s="632"/>
      <c r="AJ14" s="632"/>
      <c r="AK14" s="632"/>
      <c r="AL14" s="174"/>
      <c r="AM14" s="174"/>
      <c r="AN14" s="174"/>
      <c r="AO14" s="174"/>
      <c r="AP14" s="174"/>
      <c r="AQ14" s="174"/>
      <c r="AR14" s="174"/>
      <c r="AS14" s="174"/>
    </row>
    <row r="15" spans="1:45" s="38" customFormat="1" ht="12.9" customHeight="1" x14ac:dyDescent="0.25">
      <c r="A15" s="583">
        <v>5</v>
      </c>
      <c r="B15" s="531" t="str">
        <f>IF($E15="","",VLOOKUP($E15,'1MD ELO (4)'!$A$7:$O$22,14))</f>
        <v/>
      </c>
      <c r="C15" s="532" t="str">
        <f>IF($E15="","",VLOOKUP($E15,'1MD ELO (4)'!$A$7:$O$22,15))</f>
        <v/>
      </c>
      <c r="D15" s="532" t="str">
        <f>IF($E15="","",VLOOKUP($E15,'1MD ELO (4)'!$A$7:$O$22,5))</f>
        <v/>
      </c>
      <c r="E15" s="736"/>
      <c r="F15" s="584" t="str">
        <f>UPPER(IF($E15="","",VLOOKUP($E15,'1MD ELO (4)'!$A$7:$O$22,2)))</f>
        <v/>
      </c>
      <c r="G15" s="584" t="str">
        <f>IF($E15="","",VLOOKUP($E15,'1MD ELO (4)'!$A$7:$O$22,3))</f>
        <v/>
      </c>
      <c r="H15" s="584"/>
      <c r="I15" s="584" t="str">
        <f>IF($E15="","",VLOOKUP($E15,'1MD ELO (4)'!$A$7:$O$22,4))</f>
        <v/>
      </c>
      <c r="J15" s="553"/>
      <c r="K15" s="536"/>
      <c r="L15" s="536"/>
      <c r="M15" s="536"/>
      <c r="N15" s="549"/>
      <c r="O15" s="536"/>
      <c r="P15" s="582"/>
      <c r="Q15" s="419"/>
      <c r="R15" s="173"/>
      <c r="S15" s="174"/>
      <c r="T15" s="174"/>
      <c r="U15" s="562" t="str">
        <f>Birók!P29</f>
        <v xml:space="preserve"> </v>
      </c>
      <c r="V15" s="174"/>
      <c r="W15" s="174"/>
      <c r="X15" s="174"/>
      <c r="Y15" s="661"/>
      <c r="Z15" s="661"/>
      <c r="AA15" s="661"/>
      <c r="AB15" s="661"/>
      <c r="AC15" s="661"/>
      <c r="AD15" s="661"/>
      <c r="AE15" s="661"/>
      <c r="AF15" s="661"/>
      <c r="AG15" s="661"/>
      <c r="AH15" s="661"/>
      <c r="AI15" s="632"/>
      <c r="AJ15" s="632"/>
      <c r="AK15" s="632"/>
      <c r="AL15" s="174"/>
      <c r="AM15" s="174"/>
      <c r="AN15" s="174"/>
      <c r="AO15" s="174"/>
      <c r="AP15" s="174"/>
      <c r="AQ15" s="174"/>
      <c r="AR15" s="174"/>
      <c r="AS15" s="174"/>
    </row>
    <row r="16" spans="1:45" s="38" customFormat="1" ht="12.9" customHeight="1" thickBot="1" x14ac:dyDescent="0.3">
      <c r="A16" s="176"/>
      <c r="B16" s="537"/>
      <c r="C16" s="538"/>
      <c r="D16" s="538"/>
      <c r="E16" s="737"/>
      <c r="F16" s="738"/>
      <c r="G16" s="738"/>
      <c r="H16" s="739"/>
      <c r="I16" s="756" t="s">
        <v>0</v>
      </c>
      <c r="J16" s="181"/>
      <c r="K16" s="541" t="str">
        <f>UPPER(IF(OR(J16="a",J16="as"),F15,IF(OR(J16="b",J16="bs"),F17,)))</f>
        <v/>
      </c>
      <c r="L16" s="541"/>
      <c r="M16" s="536"/>
      <c r="N16" s="549"/>
      <c r="O16" s="756"/>
      <c r="P16" s="582"/>
      <c r="Q16" s="419"/>
      <c r="R16" s="173"/>
      <c r="S16" s="174"/>
      <c r="T16" s="174"/>
      <c r="U16" s="563" t="str">
        <f>Birók!P30</f>
        <v>Egyik sem</v>
      </c>
      <c r="V16" s="174"/>
      <c r="W16" s="174"/>
      <c r="X16" s="174"/>
      <c r="Y16" s="661"/>
      <c r="Z16" s="661"/>
      <c r="AA16" s="661" t="s">
        <v>164</v>
      </c>
      <c r="AB16" s="672">
        <v>150</v>
      </c>
      <c r="AC16" s="672">
        <v>120</v>
      </c>
      <c r="AD16" s="672">
        <v>90</v>
      </c>
      <c r="AE16" s="672">
        <v>60</v>
      </c>
      <c r="AF16" s="672">
        <v>40</v>
      </c>
      <c r="AG16" s="672">
        <v>25</v>
      </c>
      <c r="AH16" s="672">
        <v>15</v>
      </c>
      <c r="AI16" s="632"/>
      <c r="AJ16" s="632"/>
      <c r="AK16" s="632"/>
      <c r="AL16" s="174"/>
      <c r="AM16" s="174"/>
      <c r="AN16" s="174"/>
      <c r="AO16" s="174"/>
      <c r="AP16" s="174"/>
      <c r="AQ16" s="174"/>
      <c r="AR16" s="174"/>
      <c r="AS16" s="174"/>
    </row>
    <row r="17" spans="1:45" s="38" customFormat="1" ht="12.9" customHeight="1" x14ac:dyDescent="0.25">
      <c r="A17" s="176">
        <v>6</v>
      </c>
      <c r="B17" s="531" t="str">
        <f>IF($E17="","",VLOOKUP($E17,'1MD ELO (4)'!$A$7:$O$22,14))</f>
        <v/>
      </c>
      <c r="C17" s="532" t="str">
        <f>IF($E17="","",VLOOKUP($E17,'1MD ELO (4)'!$A$7:$O$22,15))</f>
        <v/>
      </c>
      <c r="D17" s="532" t="str">
        <f>IF($E17="","",VLOOKUP($E17,'1MD ELO (4)'!$A$7:$O$22,5))</f>
        <v/>
      </c>
      <c r="E17" s="736"/>
      <c r="F17" s="584" t="str">
        <f>UPPER(IF($E17="","",VLOOKUP($E17,'1MD ELO (4)'!$A$7:$O$22,2)))</f>
        <v/>
      </c>
      <c r="G17" s="584" t="str">
        <f>IF($E17="","",VLOOKUP($E17,'1MD ELO (4)'!$A$7:$O$22,3))</f>
        <v/>
      </c>
      <c r="H17" s="584"/>
      <c r="I17" s="584" t="str">
        <f>IF($E17="","",VLOOKUP($E17,'1MD ELO (4)'!$A$7:$O$22,4))</f>
        <v/>
      </c>
      <c r="J17" s="543"/>
      <c r="K17" s="536"/>
      <c r="L17" s="544"/>
      <c r="M17" s="536"/>
      <c r="N17" s="549"/>
      <c r="O17" s="547"/>
      <c r="P17" s="582"/>
      <c r="Q17" s="419"/>
      <c r="R17" s="173"/>
      <c r="S17" s="174"/>
      <c r="T17" s="174"/>
      <c r="U17" s="174"/>
      <c r="V17" s="174"/>
      <c r="W17" s="174"/>
      <c r="X17" s="174"/>
      <c r="Y17" s="661"/>
      <c r="Z17" s="661"/>
      <c r="AA17" s="661" t="s">
        <v>194</v>
      </c>
      <c r="AB17" s="672">
        <v>120</v>
      </c>
      <c r="AC17" s="672">
        <v>90</v>
      </c>
      <c r="AD17" s="672">
        <v>60</v>
      </c>
      <c r="AE17" s="672">
        <v>40</v>
      </c>
      <c r="AF17" s="672">
        <v>25</v>
      </c>
      <c r="AG17" s="672">
        <v>15</v>
      </c>
      <c r="AH17" s="672">
        <v>8</v>
      </c>
      <c r="AI17" s="632"/>
      <c r="AJ17" s="632"/>
      <c r="AK17" s="632"/>
      <c r="AL17" s="174"/>
      <c r="AM17" s="174"/>
      <c r="AN17" s="174"/>
      <c r="AO17" s="174"/>
      <c r="AP17" s="174"/>
      <c r="AQ17" s="174"/>
      <c r="AR17" s="174"/>
      <c r="AS17" s="174"/>
    </row>
    <row r="18" spans="1:45" s="38" customFormat="1" ht="12.9" customHeight="1" x14ac:dyDescent="0.25">
      <c r="A18" s="176"/>
      <c r="B18" s="537"/>
      <c r="C18" s="538"/>
      <c r="D18" s="538"/>
      <c r="E18" s="737"/>
      <c r="F18" s="738"/>
      <c r="G18" s="738"/>
      <c r="H18" s="739"/>
      <c r="I18" s="738"/>
      <c r="J18" s="545"/>
      <c r="K18" s="756" t="s">
        <v>0</v>
      </c>
      <c r="L18" s="189"/>
      <c r="M18" s="541" t="str">
        <f>UPPER(IF(OR(L18="a",L18="as"),K16,IF(OR(L18="b",L18="bs"),K20,)))</f>
        <v/>
      </c>
      <c r="N18" s="554"/>
      <c r="O18" s="547"/>
      <c r="P18" s="582"/>
      <c r="Q18" s="419"/>
      <c r="R18" s="173"/>
      <c r="S18" s="174"/>
      <c r="T18" s="174"/>
      <c r="U18" s="174"/>
      <c r="V18" s="174"/>
      <c r="W18" s="174"/>
      <c r="X18" s="174"/>
      <c r="Y18" s="661"/>
      <c r="Z18" s="661"/>
      <c r="AA18" s="661" t="s">
        <v>195</v>
      </c>
      <c r="AB18" s="672">
        <v>90</v>
      </c>
      <c r="AC18" s="672">
        <v>60</v>
      </c>
      <c r="AD18" s="672">
        <v>40</v>
      </c>
      <c r="AE18" s="672">
        <v>25</v>
      </c>
      <c r="AF18" s="672">
        <v>15</v>
      </c>
      <c r="AG18" s="672">
        <v>8</v>
      </c>
      <c r="AH18" s="672">
        <v>4</v>
      </c>
      <c r="AI18" s="632"/>
      <c r="AJ18" s="632"/>
      <c r="AK18" s="632"/>
      <c r="AL18" s="174"/>
      <c r="AM18" s="174"/>
      <c r="AN18" s="174"/>
      <c r="AO18" s="174"/>
      <c r="AP18" s="174"/>
      <c r="AQ18" s="174"/>
      <c r="AR18" s="174"/>
      <c r="AS18" s="174"/>
    </row>
    <row r="19" spans="1:45" s="38" customFormat="1" ht="12.9" customHeight="1" x14ac:dyDescent="0.25">
      <c r="A19" s="176">
        <v>7</v>
      </c>
      <c r="B19" s="531" t="str">
        <f>IF($E19="","",VLOOKUP($E19,'1MD ELO (4)'!$A$7:$O$22,14))</f>
        <v/>
      </c>
      <c r="C19" s="532" t="str">
        <f>IF($E19="","",VLOOKUP($E19,'1MD ELO (4)'!$A$7:$O$22,15))</f>
        <v/>
      </c>
      <c r="D19" s="532" t="str">
        <f>IF($E19="","",VLOOKUP($E19,'1MD ELO (4)'!$A$7:$O$22,5))</f>
        <v/>
      </c>
      <c r="E19" s="736"/>
      <c r="F19" s="584" t="str">
        <f>UPPER(IF($E19="","",VLOOKUP($E19,'1MD ELO (4)'!$A$7:$O$22,2)))</f>
        <v/>
      </c>
      <c r="G19" s="584" t="str">
        <f>IF($E19="","",VLOOKUP($E19,'1MD ELO (4)'!$A$7:$O$22,3))</f>
        <v/>
      </c>
      <c r="H19" s="584"/>
      <c r="I19" s="584" t="str">
        <f>IF($E19="","",VLOOKUP($E19,'1MD ELO (4)'!$A$7:$O$22,4))</f>
        <v/>
      </c>
      <c r="J19" s="535"/>
      <c r="K19" s="536"/>
      <c r="L19" s="548"/>
      <c r="M19" s="536"/>
      <c r="N19" s="547"/>
      <c r="O19" s="547"/>
      <c r="P19" s="582"/>
      <c r="Q19" s="419"/>
      <c r="R19" s="173"/>
      <c r="S19" s="174"/>
      <c r="T19" s="174"/>
      <c r="U19" s="174"/>
      <c r="V19" s="174"/>
      <c r="W19" s="174"/>
      <c r="X19" s="174"/>
      <c r="Y19" s="661"/>
      <c r="Z19" s="661"/>
      <c r="AA19" s="661" t="s">
        <v>196</v>
      </c>
      <c r="AB19" s="672">
        <v>60</v>
      </c>
      <c r="AC19" s="672">
        <v>40</v>
      </c>
      <c r="AD19" s="672">
        <v>25</v>
      </c>
      <c r="AE19" s="672">
        <v>15</v>
      </c>
      <c r="AF19" s="672">
        <v>8</v>
      </c>
      <c r="AG19" s="672">
        <v>4</v>
      </c>
      <c r="AH19" s="672">
        <v>2</v>
      </c>
      <c r="AI19" s="632"/>
      <c r="AJ19" s="632"/>
      <c r="AK19" s="632"/>
      <c r="AL19" s="174"/>
      <c r="AM19" s="174"/>
      <c r="AN19" s="174"/>
      <c r="AO19" s="174"/>
      <c r="AP19" s="174"/>
      <c r="AQ19" s="174"/>
      <c r="AR19" s="174"/>
      <c r="AS19" s="174"/>
    </row>
    <row r="20" spans="1:45" s="38" customFormat="1" ht="12.9" customHeight="1" x14ac:dyDescent="0.25">
      <c r="A20" s="176"/>
      <c r="B20" s="537"/>
      <c r="C20" s="538"/>
      <c r="D20" s="538"/>
      <c r="E20" s="333"/>
      <c r="F20" s="539"/>
      <c r="G20" s="539"/>
      <c r="H20" s="540"/>
      <c r="I20" s="756" t="s">
        <v>0</v>
      </c>
      <c r="J20" s="181"/>
      <c r="K20" s="541" t="str">
        <f>UPPER(IF(OR(J20="a",J20="as"),F19,IF(OR(J20="b",J20="bs"),F21,)))</f>
        <v/>
      </c>
      <c r="L20" s="550"/>
      <c r="M20" s="536"/>
      <c r="N20" s="547"/>
      <c r="O20" s="547"/>
      <c r="P20" s="582"/>
      <c r="Q20" s="419"/>
      <c r="R20" s="173"/>
      <c r="S20" s="174"/>
      <c r="T20" s="174"/>
      <c r="U20" s="174"/>
      <c r="V20" s="174"/>
      <c r="W20" s="174"/>
      <c r="X20" s="174"/>
      <c r="Y20" s="661"/>
      <c r="Z20" s="661"/>
      <c r="AA20" s="661" t="s">
        <v>197</v>
      </c>
      <c r="AB20" s="672">
        <v>40</v>
      </c>
      <c r="AC20" s="672">
        <v>25</v>
      </c>
      <c r="AD20" s="672">
        <v>15</v>
      </c>
      <c r="AE20" s="672">
        <v>8</v>
      </c>
      <c r="AF20" s="672">
        <v>4</v>
      </c>
      <c r="AG20" s="672">
        <v>2</v>
      </c>
      <c r="AH20" s="672">
        <v>1</v>
      </c>
      <c r="AI20" s="632"/>
      <c r="AJ20" s="632"/>
      <c r="AK20" s="632"/>
      <c r="AL20" s="174"/>
      <c r="AM20" s="174"/>
      <c r="AN20" s="174"/>
      <c r="AO20" s="174"/>
      <c r="AP20" s="174"/>
      <c r="AQ20" s="174"/>
      <c r="AR20" s="174"/>
      <c r="AS20" s="174"/>
    </row>
    <row r="21" spans="1:45" s="38" customFormat="1" ht="12.9" customHeight="1" x14ac:dyDescent="0.25">
      <c r="A21" s="586">
        <v>8</v>
      </c>
      <c r="B21" s="531" t="str">
        <f>IF($E21="","",VLOOKUP($E21,'1MD ELO (4)'!$A$7:$O$22,14))</f>
        <v/>
      </c>
      <c r="C21" s="532" t="str">
        <f>IF($E21="","",VLOOKUP($E21,'1MD ELO (4)'!$A$7:$O$22,15))</f>
        <v/>
      </c>
      <c r="D21" s="532" t="str">
        <f>IF($E21="","",VLOOKUP($E21,'1MD ELO (4)'!$A$7:$O$22,5))</f>
        <v/>
      </c>
      <c r="E21" s="533"/>
      <c r="F21" s="585" t="str">
        <f>UPPER(IF($E21="","",VLOOKUP($E21,'1MD ELO (4)'!$A$7:$O$22,2)))</f>
        <v/>
      </c>
      <c r="G21" s="585" t="str">
        <f>IF($E21="","",VLOOKUP($E21,'1MD ELO (4)'!$A$7:$O$22,3))</f>
        <v/>
      </c>
      <c r="H21" s="585"/>
      <c r="I21" s="585" t="str">
        <f>IF($E21="","",VLOOKUP($E21,'1MD ELO (4)'!$A$7:$O$22,4))</f>
        <v/>
      </c>
      <c r="J21" s="551"/>
      <c r="K21" s="536"/>
      <c r="L21" s="536"/>
      <c r="M21" s="536"/>
      <c r="N21" s="547"/>
      <c r="O21" s="547"/>
      <c r="P21" s="582"/>
      <c r="Q21" s="419"/>
      <c r="R21" s="173"/>
      <c r="S21" s="174"/>
      <c r="T21" s="174"/>
      <c r="U21" s="174"/>
      <c r="V21" s="174"/>
      <c r="W21" s="174"/>
      <c r="X21" s="174"/>
      <c r="Y21" s="661"/>
      <c r="Z21" s="661"/>
      <c r="AA21" s="661" t="s">
        <v>198</v>
      </c>
      <c r="AB21" s="672">
        <v>25</v>
      </c>
      <c r="AC21" s="672">
        <v>15</v>
      </c>
      <c r="AD21" s="672">
        <v>10</v>
      </c>
      <c r="AE21" s="672">
        <v>6</v>
      </c>
      <c r="AF21" s="672">
        <v>3</v>
      </c>
      <c r="AG21" s="672">
        <v>1</v>
      </c>
      <c r="AH21" s="672">
        <v>0</v>
      </c>
      <c r="AI21" s="632"/>
      <c r="AJ21" s="632"/>
      <c r="AK21" s="632"/>
      <c r="AL21" s="174"/>
      <c r="AM21" s="174"/>
      <c r="AN21" s="174"/>
      <c r="AO21" s="174"/>
      <c r="AP21" s="174"/>
      <c r="AQ21" s="174"/>
      <c r="AR21" s="174"/>
      <c r="AS21" s="174"/>
    </row>
    <row r="22" spans="1:45" s="38" customFormat="1" ht="9.6" customHeight="1" x14ac:dyDescent="0.25">
      <c r="A22" s="566"/>
      <c r="B22" s="169"/>
      <c r="C22" s="169"/>
      <c r="D22" s="169"/>
      <c r="E22" s="333"/>
      <c r="F22" s="169"/>
      <c r="G22" s="169"/>
      <c r="H22" s="169"/>
      <c r="I22" s="169"/>
      <c r="J22" s="333"/>
      <c r="K22" s="169"/>
      <c r="L22" s="169"/>
      <c r="M22" s="169"/>
      <c r="N22" s="172"/>
      <c r="O22" s="172"/>
      <c r="P22" s="172"/>
      <c r="Q22" s="172"/>
      <c r="R22" s="173"/>
      <c r="S22" s="174"/>
      <c r="T22" s="174"/>
      <c r="U22" s="174"/>
      <c r="V22" s="174"/>
      <c r="W22" s="174"/>
      <c r="X22" s="174"/>
      <c r="Y22" s="661"/>
      <c r="Z22" s="661"/>
      <c r="AA22" s="661" t="s">
        <v>199</v>
      </c>
      <c r="AB22" s="672">
        <v>15</v>
      </c>
      <c r="AC22" s="672">
        <v>10</v>
      </c>
      <c r="AD22" s="672">
        <v>6</v>
      </c>
      <c r="AE22" s="672">
        <v>3</v>
      </c>
      <c r="AF22" s="672">
        <v>1</v>
      </c>
      <c r="AG22" s="672">
        <v>0</v>
      </c>
      <c r="AH22" s="672">
        <v>0</v>
      </c>
      <c r="AI22" s="632"/>
      <c r="AJ22" s="632"/>
      <c r="AK22" s="632"/>
      <c r="AL22" s="174"/>
      <c r="AM22" s="174"/>
      <c r="AN22" s="174"/>
      <c r="AO22" s="174"/>
      <c r="AP22" s="174"/>
      <c r="AQ22" s="174"/>
      <c r="AR22" s="174"/>
      <c r="AS22" s="174"/>
    </row>
    <row r="23" spans="1:45" s="38" customFormat="1" ht="9.6" customHeight="1" x14ac:dyDescent="0.25">
      <c r="A23" s="334"/>
      <c r="B23" s="333"/>
      <c r="C23" s="333"/>
      <c r="D23" s="333"/>
      <c r="E23" s="333"/>
      <c r="F23" s="169"/>
      <c r="G23" s="169"/>
      <c r="H23" s="174"/>
      <c r="I23" s="556"/>
      <c r="J23" s="333"/>
      <c r="K23" s="169"/>
      <c r="L23" s="169"/>
      <c r="M23" s="169"/>
      <c r="N23" s="172"/>
      <c r="O23" s="172"/>
      <c r="P23" s="172"/>
      <c r="Q23" s="172"/>
      <c r="R23" s="173"/>
      <c r="S23" s="174"/>
      <c r="T23" s="174"/>
      <c r="U23" s="174"/>
      <c r="V23" s="174"/>
      <c r="W23" s="174"/>
      <c r="X23" s="174"/>
      <c r="Y23" s="661"/>
      <c r="Z23" s="661"/>
      <c r="AA23" s="661" t="s">
        <v>200</v>
      </c>
      <c r="AB23" s="672">
        <v>10</v>
      </c>
      <c r="AC23" s="672">
        <v>6</v>
      </c>
      <c r="AD23" s="672">
        <v>3</v>
      </c>
      <c r="AE23" s="672">
        <v>1</v>
      </c>
      <c r="AF23" s="672">
        <v>0</v>
      </c>
      <c r="AG23" s="672">
        <v>0</v>
      </c>
      <c r="AH23" s="672">
        <v>0</v>
      </c>
      <c r="AI23" s="632"/>
      <c r="AJ23" s="632"/>
      <c r="AK23" s="632"/>
      <c r="AL23" s="174"/>
      <c r="AM23" s="174"/>
      <c r="AN23" s="174"/>
      <c r="AO23" s="174"/>
      <c r="AP23" s="174"/>
      <c r="AQ23" s="174"/>
      <c r="AR23" s="174"/>
      <c r="AS23" s="174"/>
    </row>
    <row r="24" spans="1:45" s="38" customFormat="1" ht="9.6" customHeight="1" x14ac:dyDescent="0.25">
      <c r="A24" s="334"/>
      <c r="B24" s="169"/>
      <c r="C24" s="169"/>
      <c r="D24" s="169"/>
      <c r="E24" s="333"/>
      <c r="F24" s="169"/>
      <c r="G24" s="169"/>
      <c r="H24" s="169"/>
      <c r="I24" s="169"/>
      <c r="J24" s="333"/>
      <c r="K24" s="169"/>
      <c r="L24" s="557"/>
      <c r="M24" s="169"/>
      <c r="N24" s="172"/>
      <c r="O24" s="172"/>
      <c r="P24" s="172"/>
      <c r="Q24" s="172"/>
      <c r="R24" s="173"/>
      <c r="S24" s="174"/>
      <c r="T24" s="174"/>
      <c r="U24" s="174"/>
      <c r="V24" s="174"/>
      <c r="W24" s="174"/>
      <c r="X24" s="174"/>
      <c r="Y24" s="661"/>
      <c r="Z24" s="661"/>
      <c r="AA24" s="661" t="s">
        <v>201</v>
      </c>
      <c r="AB24" s="672">
        <v>6</v>
      </c>
      <c r="AC24" s="672">
        <v>3</v>
      </c>
      <c r="AD24" s="672">
        <v>1</v>
      </c>
      <c r="AE24" s="672">
        <v>0</v>
      </c>
      <c r="AF24" s="672">
        <v>0</v>
      </c>
      <c r="AG24" s="672">
        <v>0</v>
      </c>
      <c r="AH24" s="672">
        <v>0</v>
      </c>
      <c r="AI24" s="632"/>
      <c r="AJ24" s="632"/>
      <c r="AK24" s="632"/>
      <c r="AL24" s="174"/>
      <c r="AM24" s="174"/>
      <c r="AN24" s="174"/>
      <c r="AO24" s="174"/>
      <c r="AP24" s="174"/>
      <c r="AQ24" s="174"/>
      <c r="AR24" s="174"/>
      <c r="AS24" s="174"/>
    </row>
    <row r="25" spans="1:45" s="38" customFormat="1" ht="9.6" customHeight="1" x14ac:dyDescent="0.25">
      <c r="A25" s="334"/>
      <c r="B25" s="333"/>
      <c r="C25" s="333"/>
      <c r="D25" s="333"/>
      <c r="E25" s="333"/>
      <c r="F25" s="169"/>
      <c r="G25" s="169"/>
      <c r="H25" s="174"/>
      <c r="I25" s="169"/>
      <c r="J25" s="333"/>
      <c r="K25" s="556"/>
      <c r="L25" s="333"/>
      <c r="M25" s="169"/>
      <c r="N25" s="172"/>
      <c r="O25" s="172"/>
      <c r="P25" s="172"/>
      <c r="Q25" s="172"/>
      <c r="R25" s="173"/>
      <c r="S25" s="174"/>
      <c r="T25" s="174"/>
      <c r="U25" s="174"/>
      <c r="V25" s="174"/>
      <c r="W25" s="174"/>
      <c r="X25" s="174"/>
      <c r="Y25" s="661"/>
      <c r="Z25" s="661"/>
      <c r="AA25" s="661" t="s">
        <v>206</v>
      </c>
      <c r="AB25" s="672">
        <v>3</v>
      </c>
      <c r="AC25" s="672">
        <v>2</v>
      </c>
      <c r="AD25" s="672">
        <v>1</v>
      </c>
      <c r="AE25" s="672">
        <v>0</v>
      </c>
      <c r="AF25" s="672">
        <v>0</v>
      </c>
      <c r="AG25" s="672">
        <v>0</v>
      </c>
      <c r="AH25" s="672">
        <v>0</v>
      </c>
      <c r="AI25" s="632"/>
      <c r="AJ25" s="632"/>
      <c r="AK25" s="632"/>
      <c r="AL25" s="174"/>
      <c r="AM25" s="174"/>
      <c r="AN25" s="174"/>
      <c r="AO25" s="174"/>
      <c r="AP25" s="174"/>
      <c r="AQ25" s="174"/>
      <c r="AR25" s="174"/>
      <c r="AS25" s="174"/>
    </row>
    <row r="26" spans="1:45" s="38" customFormat="1" ht="9.6" customHeight="1" x14ac:dyDescent="0.25">
      <c r="A26" s="334"/>
      <c r="B26" s="169"/>
      <c r="C26" s="169"/>
      <c r="D26" s="169"/>
      <c r="E26" s="333"/>
      <c r="F26" s="169"/>
      <c r="G26" s="169"/>
      <c r="H26" s="169"/>
      <c r="I26" s="169"/>
      <c r="J26" s="333"/>
      <c r="K26" s="169"/>
      <c r="L26" s="169"/>
      <c r="M26" s="169"/>
      <c r="N26" s="172"/>
      <c r="O26" s="172"/>
      <c r="P26" s="172"/>
      <c r="Q26" s="172"/>
      <c r="R26" s="173"/>
      <c r="S26" s="207"/>
      <c r="T26" s="174"/>
      <c r="U26" s="174"/>
      <c r="V26" s="174"/>
      <c r="W26" s="174"/>
      <c r="X26" s="174"/>
      <c r="Y26" s="660"/>
      <c r="Z26" s="660"/>
      <c r="AA26" s="660"/>
      <c r="AB26" s="660"/>
      <c r="AC26" s="660"/>
      <c r="AD26" s="660"/>
      <c r="AE26" s="660"/>
      <c r="AF26" s="660"/>
      <c r="AG26" s="660"/>
      <c r="AH26" s="660"/>
      <c r="AI26" s="632"/>
      <c r="AJ26" s="632"/>
      <c r="AK26" s="632"/>
      <c r="AL26" s="174"/>
      <c r="AM26" s="174"/>
      <c r="AN26" s="174"/>
      <c r="AO26" s="174"/>
      <c r="AP26" s="174"/>
      <c r="AQ26" s="174"/>
      <c r="AR26" s="174"/>
      <c r="AS26" s="174"/>
    </row>
    <row r="27" spans="1:45" s="38" customFormat="1" ht="9.6" customHeight="1" x14ac:dyDescent="0.25">
      <c r="A27" s="334"/>
      <c r="B27" s="333"/>
      <c r="C27" s="333"/>
      <c r="D27" s="333"/>
      <c r="E27" s="333"/>
      <c r="F27" s="169"/>
      <c r="G27" s="169"/>
      <c r="H27" s="174"/>
      <c r="I27" s="556"/>
      <c r="J27" s="333"/>
      <c r="K27" s="169"/>
      <c r="L27" s="169"/>
      <c r="M27" s="169"/>
      <c r="N27" s="172"/>
      <c r="O27" s="172"/>
      <c r="P27" s="172"/>
      <c r="Q27" s="172"/>
      <c r="R27" s="173"/>
      <c r="S27" s="174"/>
      <c r="T27" s="174"/>
      <c r="U27" s="174"/>
      <c r="V27" s="174"/>
      <c r="W27" s="174"/>
      <c r="X27" s="174"/>
      <c r="Y27" s="660"/>
      <c r="Z27" s="660"/>
      <c r="AA27" s="660"/>
      <c r="AB27" s="660"/>
      <c r="AC27" s="660"/>
      <c r="AD27" s="660"/>
      <c r="AE27" s="660"/>
      <c r="AF27" s="660"/>
      <c r="AG27" s="660"/>
      <c r="AH27" s="660"/>
      <c r="AI27" s="632"/>
      <c r="AJ27" s="632"/>
      <c r="AK27" s="632"/>
      <c r="AL27" s="174"/>
      <c r="AM27" s="174"/>
      <c r="AN27" s="174"/>
      <c r="AO27" s="174"/>
      <c r="AP27" s="174"/>
      <c r="AQ27" s="174"/>
      <c r="AR27" s="174"/>
      <c r="AS27" s="174"/>
    </row>
    <row r="28" spans="1:45" s="38" customFormat="1" ht="9.6" customHeight="1" x14ac:dyDescent="0.25">
      <c r="A28" s="334"/>
      <c r="B28" s="169"/>
      <c r="C28" s="169"/>
      <c r="D28" s="169"/>
      <c r="E28" s="333"/>
      <c r="F28" s="169"/>
      <c r="G28" s="169"/>
      <c r="H28" s="169"/>
      <c r="I28" s="169"/>
      <c r="J28" s="333"/>
      <c r="K28" s="169"/>
      <c r="L28" s="169"/>
      <c r="M28" s="169"/>
      <c r="N28" s="172"/>
      <c r="O28" s="172"/>
      <c r="P28" s="172"/>
      <c r="Q28" s="172"/>
      <c r="R28" s="173"/>
      <c r="S28" s="174"/>
      <c r="T28" s="174"/>
      <c r="U28" s="174"/>
      <c r="V28" s="174"/>
      <c r="W28" s="174"/>
      <c r="X28" s="174"/>
      <c r="Y28" s="174"/>
      <c r="Z28" s="174"/>
      <c r="AA28" s="174"/>
      <c r="AB28" s="174"/>
      <c r="AC28" s="174"/>
      <c r="AD28" s="174"/>
      <c r="AE28" s="174"/>
      <c r="AF28" s="174"/>
      <c r="AG28" s="174"/>
      <c r="AH28" s="174"/>
      <c r="AI28" s="689"/>
      <c r="AJ28" s="689"/>
      <c r="AK28" s="689"/>
      <c r="AL28" s="174"/>
      <c r="AM28" s="174"/>
      <c r="AN28" s="174"/>
      <c r="AO28" s="174"/>
      <c r="AP28" s="174"/>
      <c r="AQ28" s="174"/>
      <c r="AR28" s="174"/>
      <c r="AS28" s="174"/>
    </row>
    <row r="29" spans="1:45" s="38" customFormat="1" ht="9.6" customHeight="1" x14ac:dyDescent="0.25">
      <c r="A29" s="334"/>
      <c r="B29" s="333"/>
      <c r="C29" s="333"/>
      <c r="D29" s="333"/>
      <c r="E29" s="333"/>
      <c r="F29" s="169"/>
      <c r="G29" s="169"/>
      <c r="H29" s="174"/>
      <c r="I29" s="169"/>
      <c r="J29" s="333"/>
      <c r="K29" s="169"/>
      <c r="L29" s="169"/>
      <c r="M29" s="556"/>
      <c r="N29" s="333"/>
      <c r="O29" s="169"/>
      <c r="P29" s="172"/>
      <c r="Q29" s="172"/>
      <c r="R29" s="173"/>
      <c r="S29" s="174"/>
      <c r="T29" s="174"/>
      <c r="U29" s="174"/>
      <c r="V29" s="174"/>
      <c r="W29" s="174"/>
      <c r="X29" s="174"/>
      <c r="Y29" s="174"/>
      <c r="Z29" s="174"/>
      <c r="AA29" s="174"/>
      <c r="AB29" s="174"/>
      <c r="AC29" s="174"/>
      <c r="AD29" s="174"/>
      <c r="AE29" s="174"/>
      <c r="AF29" s="174"/>
      <c r="AG29" s="174"/>
      <c r="AH29" s="174"/>
      <c r="AI29" s="689"/>
      <c r="AJ29" s="689"/>
      <c r="AK29" s="689"/>
      <c r="AL29" s="174"/>
      <c r="AM29" s="174"/>
      <c r="AN29" s="174"/>
      <c r="AO29" s="174"/>
      <c r="AP29" s="174"/>
      <c r="AQ29" s="174"/>
      <c r="AR29" s="174"/>
      <c r="AS29" s="174"/>
    </row>
    <row r="30" spans="1:45" s="38" customFormat="1" ht="9.6" customHeight="1" x14ac:dyDescent="0.25">
      <c r="A30" s="334"/>
      <c r="B30" s="169"/>
      <c r="C30" s="169"/>
      <c r="D30" s="169"/>
      <c r="E30" s="333"/>
      <c r="F30" s="169"/>
      <c r="G30" s="169"/>
      <c r="H30" s="169"/>
      <c r="I30" s="169"/>
      <c r="J30" s="333"/>
      <c r="K30" s="169"/>
      <c r="L30" s="169"/>
      <c r="M30" s="169"/>
      <c r="N30" s="172"/>
      <c r="O30" s="169"/>
      <c r="P30" s="172"/>
      <c r="Q30" s="172"/>
      <c r="R30" s="173"/>
      <c r="S30" s="174"/>
      <c r="T30" s="174"/>
      <c r="U30" s="174"/>
      <c r="V30" s="174"/>
      <c r="W30" s="174"/>
      <c r="X30" s="174"/>
      <c r="Y30" s="174"/>
      <c r="Z30" s="174"/>
      <c r="AA30" s="174"/>
      <c r="AB30" s="174"/>
      <c r="AC30" s="174"/>
      <c r="AD30" s="174"/>
      <c r="AE30" s="174"/>
      <c r="AF30" s="174"/>
      <c r="AG30" s="174"/>
      <c r="AH30" s="174"/>
      <c r="AI30" s="689"/>
      <c r="AJ30" s="689"/>
      <c r="AK30" s="689"/>
      <c r="AL30" s="174"/>
      <c r="AM30" s="174"/>
      <c r="AN30" s="174"/>
      <c r="AO30" s="174"/>
      <c r="AP30" s="174"/>
      <c r="AQ30" s="174"/>
      <c r="AR30" s="174"/>
      <c r="AS30" s="174"/>
    </row>
    <row r="31" spans="1:45" s="38" customFormat="1" ht="9.6" customHeight="1" x14ac:dyDescent="0.25">
      <c r="A31" s="334"/>
      <c r="B31" s="333"/>
      <c r="C31" s="333"/>
      <c r="D31" s="333"/>
      <c r="E31" s="333"/>
      <c r="F31" s="169"/>
      <c r="G31" s="169"/>
      <c r="H31" s="174"/>
      <c r="I31" s="556"/>
      <c r="J31" s="333"/>
      <c r="K31" s="169"/>
      <c r="L31" s="169"/>
      <c r="M31" s="169"/>
      <c r="N31" s="172"/>
      <c r="O31" s="172"/>
      <c r="P31" s="172"/>
      <c r="Q31" s="172"/>
      <c r="R31" s="173"/>
      <c r="S31" s="174"/>
      <c r="T31" s="174"/>
      <c r="U31" s="174"/>
      <c r="V31" s="174"/>
      <c r="W31" s="174"/>
      <c r="X31" s="174"/>
      <c r="Y31" s="174"/>
      <c r="Z31" s="174"/>
      <c r="AA31" s="174"/>
      <c r="AB31" s="174"/>
      <c r="AC31" s="174"/>
      <c r="AD31" s="174"/>
      <c r="AE31" s="174"/>
      <c r="AF31" s="174"/>
      <c r="AG31" s="174"/>
      <c r="AH31" s="174"/>
      <c r="AI31" s="689"/>
      <c r="AJ31" s="689"/>
      <c r="AK31" s="689"/>
      <c r="AL31" s="174"/>
      <c r="AM31" s="174"/>
      <c r="AN31" s="174"/>
      <c r="AO31" s="174"/>
      <c r="AP31" s="174"/>
      <c r="AQ31" s="174"/>
      <c r="AR31" s="174"/>
      <c r="AS31" s="174"/>
    </row>
    <row r="32" spans="1:45" s="38" customFormat="1" ht="9.6" customHeight="1" x14ac:dyDescent="0.25">
      <c r="A32" s="334"/>
      <c r="B32" s="169"/>
      <c r="C32" s="169"/>
      <c r="D32" s="169"/>
      <c r="E32" s="333"/>
      <c r="F32" s="169"/>
      <c r="G32" s="169"/>
      <c r="H32" s="169"/>
      <c r="I32" s="169"/>
      <c r="J32" s="333"/>
      <c r="K32" s="169"/>
      <c r="L32" s="557"/>
      <c r="M32" s="169"/>
      <c r="N32" s="172"/>
      <c r="O32" s="172"/>
      <c r="P32" s="172"/>
      <c r="Q32" s="172"/>
      <c r="R32" s="173"/>
      <c r="S32" s="174"/>
      <c r="T32" s="174"/>
      <c r="U32" s="174"/>
      <c r="V32" s="174"/>
      <c r="W32" s="174"/>
      <c r="X32" s="174"/>
      <c r="Y32" s="174"/>
      <c r="Z32" s="174"/>
      <c r="AA32" s="174"/>
      <c r="AB32" s="174"/>
      <c r="AC32" s="174"/>
      <c r="AD32" s="174"/>
      <c r="AE32" s="174"/>
      <c r="AF32" s="174"/>
      <c r="AG32" s="174"/>
      <c r="AH32" s="174"/>
      <c r="AI32" s="689"/>
      <c r="AJ32" s="689"/>
      <c r="AK32" s="689"/>
      <c r="AL32" s="174"/>
      <c r="AM32" s="174"/>
      <c r="AN32" s="174"/>
      <c r="AO32" s="174"/>
      <c r="AP32" s="174"/>
      <c r="AQ32" s="174"/>
      <c r="AR32" s="174"/>
      <c r="AS32" s="174"/>
    </row>
    <row r="33" spans="1:45" s="38" customFormat="1" ht="9.6" customHeight="1" x14ac:dyDescent="0.25">
      <c r="A33" s="334"/>
      <c r="B33" s="333"/>
      <c r="C33" s="333"/>
      <c r="D33" s="333"/>
      <c r="E33" s="333"/>
      <c r="F33" s="169"/>
      <c r="G33" s="169"/>
      <c r="H33" s="174"/>
      <c r="I33" s="169"/>
      <c r="J33" s="333"/>
      <c r="K33" s="556"/>
      <c r="L33" s="333"/>
      <c r="M33" s="169"/>
      <c r="N33" s="172"/>
      <c r="O33" s="172"/>
      <c r="P33" s="172"/>
      <c r="Q33" s="172"/>
      <c r="R33" s="173"/>
      <c r="S33" s="174"/>
      <c r="T33" s="174"/>
      <c r="U33" s="174"/>
      <c r="V33" s="174"/>
      <c r="W33" s="174"/>
      <c r="X33" s="174"/>
      <c r="Y33" s="174"/>
      <c r="Z33" s="174"/>
      <c r="AA33" s="174"/>
      <c r="AB33" s="174"/>
      <c r="AC33" s="174"/>
      <c r="AD33" s="174"/>
      <c r="AE33" s="174"/>
      <c r="AF33" s="174"/>
      <c r="AG33" s="174"/>
      <c r="AH33" s="174"/>
      <c r="AI33" s="689"/>
      <c r="AJ33" s="689"/>
      <c r="AK33" s="689"/>
      <c r="AL33" s="174"/>
      <c r="AM33" s="174"/>
      <c r="AN33" s="174"/>
      <c r="AO33" s="174"/>
      <c r="AP33" s="174"/>
      <c r="AQ33" s="174"/>
      <c r="AR33" s="174"/>
      <c r="AS33" s="174"/>
    </row>
    <row r="34" spans="1:45" s="38" customFormat="1" ht="9.6" customHeight="1" x14ac:dyDescent="0.25">
      <c r="A34" s="334"/>
      <c r="B34" s="169"/>
      <c r="C34" s="169"/>
      <c r="D34" s="169"/>
      <c r="E34" s="333"/>
      <c r="F34" s="169"/>
      <c r="G34" s="169"/>
      <c r="H34" s="169"/>
      <c r="I34" s="169"/>
      <c r="J34" s="333"/>
      <c r="K34" s="169"/>
      <c r="L34" s="169"/>
      <c r="M34" s="169"/>
      <c r="N34" s="172"/>
      <c r="O34" s="172"/>
      <c r="P34" s="172"/>
      <c r="Q34" s="172"/>
      <c r="R34" s="173"/>
      <c r="S34" s="174"/>
      <c r="T34" s="174"/>
      <c r="U34" s="174"/>
      <c r="V34" s="174"/>
      <c r="W34" s="174"/>
      <c r="X34" s="174"/>
      <c r="Y34" s="174"/>
      <c r="Z34" s="174"/>
      <c r="AA34" s="174"/>
      <c r="AB34" s="174"/>
      <c r="AC34" s="174"/>
      <c r="AD34" s="174"/>
      <c r="AE34" s="174"/>
      <c r="AF34" s="174"/>
      <c r="AG34" s="174"/>
      <c r="AH34" s="174"/>
      <c r="AI34" s="689"/>
      <c r="AJ34" s="689"/>
      <c r="AK34" s="689"/>
      <c r="AL34" s="174"/>
      <c r="AM34" s="174"/>
      <c r="AN34" s="174"/>
      <c r="AO34" s="174"/>
      <c r="AP34" s="174"/>
      <c r="AQ34" s="174"/>
      <c r="AR34" s="174"/>
      <c r="AS34" s="174"/>
    </row>
    <row r="35" spans="1:45" s="38" customFormat="1" ht="9.6" customHeight="1" x14ac:dyDescent="0.25">
      <c r="A35" s="334"/>
      <c r="B35" s="333"/>
      <c r="C35" s="333"/>
      <c r="D35" s="333"/>
      <c r="E35" s="333"/>
      <c r="F35" s="169"/>
      <c r="G35" s="169"/>
      <c r="H35" s="174"/>
      <c r="I35" s="556"/>
      <c r="J35" s="333"/>
      <c r="K35" s="169"/>
      <c r="L35" s="169"/>
      <c r="M35" s="169"/>
      <c r="N35" s="172"/>
      <c r="O35" s="172"/>
      <c r="P35" s="172"/>
      <c r="Q35" s="172"/>
      <c r="R35" s="173"/>
      <c r="S35" s="174"/>
      <c r="T35" s="174"/>
      <c r="U35" s="174"/>
      <c r="V35" s="174"/>
      <c r="W35" s="174"/>
      <c r="X35" s="174"/>
      <c r="Y35" s="174"/>
      <c r="Z35" s="174"/>
      <c r="AA35" s="174"/>
      <c r="AB35" s="174"/>
      <c r="AC35" s="174"/>
      <c r="AD35" s="174"/>
      <c r="AE35" s="174"/>
      <c r="AF35" s="174"/>
      <c r="AG35" s="174"/>
      <c r="AH35" s="174"/>
      <c r="AI35" s="689"/>
      <c r="AJ35" s="689"/>
      <c r="AK35" s="689"/>
      <c r="AL35" s="174"/>
      <c r="AM35" s="174"/>
      <c r="AN35" s="174"/>
      <c r="AO35" s="174"/>
      <c r="AP35" s="174"/>
      <c r="AQ35" s="174"/>
      <c r="AR35" s="174"/>
      <c r="AS35" s="174"/>
    </row>
    <row r="36" spans="1:45" s="38" customFormat="1" ht="9.6" customHeight="1" x14ac:dyDescent="0.25">
      <c r="A36" s="566"/>
      <c r="B36" s="169"/>
      <c r="C36" s="169"/>
      <c r="D36" s="169"/>
      <c r="E36" s="333"/>
      <c r="F36" s="169"/>
      <c r="G36" s="169"/>
      <c r="H36" s="169"/>
      <c r="I36" s="169"/>
      <c r="J36" s="333"/>
      <c r="K36" s="169"/>
      <c r="L36" s="169"/>
      <c r="M36" s="169"/>
      <c r="N36" s="169"/>
      <c r="O36" s="169"/>
      <c r="P36" s="169"/>
      <c r="Q36" s="172"/>
      <c r="R36" s="173"/>
      <c r="S36" s="174"/>
      <c r="T36" s="174"/>
      <c r="U36" s="174"/>
      <c r="V36" s="174"/>
      <c r="W36" s="174"/>
      <c r="X36" s="174"/>
      <c r="Y36" s="174"/>
      <c r="Z36" s="174"/>
      <c r="AA36" s="174"/>
      <c r="AB36" s="174"/>
      <c r="AC36" s="174"/>
      <c r="AD36" s="174"/>
      <c r="AE36" s="174"/>
      <c r="AF36" s="174"/>
      <c r="AG36" s="174"/>
      <c r="AH36" s="174"/>
      <c r="AI36" s="689"/>
      <c r="AJ36" s="689"/>
      <c r="AK36" s="689"/>
      <c r="AL36" s="174"/>
      <c r="AM36" s="174"/>
      <c r="AN36" s="174"/>
      <c r="AO36" s="174"/>
      <c r="AP36" s="174"/>
      <c r="AQ36" s="174"/>
      <c r="AR36" s="174"/>
      <c r="AS36" s="174"/>
    </row>
    <row r="37" spans="1:45" s="38" customFormat="1" ht="9.6" customHeight="1" x14ac:dyDescent="0.25">
      <c r="A37" s="334"/>
      <c r="B37" s="333"/>
      <c r="C37" s="333"/>
      <c r="D37" s="333"/>
      <c r="E37" s="333"/>
      <c r="F37" s="552"/>
      <c r="G37" s="552"/>
      <c r="H37" s="555"/>
      <c r="I37" s="536"/>
      <c r="J37" s="545"/>
      <c r="K37" s="536"/>
      <c r="L37" s="536"/>
      <c r="M37" s="536"/>
      <c r="N37" s="547"/>
      <c r="O37" s="547"/>
      <c r="P37" s="547"/>
      <c r="Q37" s="172"/>
      <c r="R37" s="173"/>
      <c r="S37" s="174"/>
      <c r="T37" s="174"/>
      <c r="U37" s="174"/>
      <c r="V37" s="174"/>
      <c r="W37" s="174"/>
      <c r="X37" s="174"/>
      <c r="Y37" s="174"/>
      <c r="Z37" s="174"/>
      <c r="AA37" s="174"/>
      <c r="AB37" s="174"/>
      <c r="AC37" s="174"/>
      <c r="AD37" s="174"/>
      <c r="AE37" s="174"/>
      <c r="AF37" s="174"/>
      <c r="AG37" s="174"/>
      <c r="AH37" s="174"/>
      <c r="AI37" s="689"/>
      <c r="AJ37" s="689"/>
      <c r="AK37" s="689"/>
      <c r="AL37" s="174"/>
      <c r="AM37" s="174"/>
      <c r="AN37" s="174"/>
      <c r="AO37" s="174"/>
      <c r="AP37" s="174"/>
      <c r="AQ37" s="174"/>
      <c r="AR37" s="174"/>
      <c r="AS37" s="174"/>
    </row>
    <row r="38" spans="1:45" s="38" customFormat="1" ht="9.6" customHeight="1" x14ac:dyDescent="0.25">
      <c r="A38" s="566"/>
      <c r="B38" s="169"/>
      <c r="C38" s="169"/>
      <c r="D38" s="169"/>
      <c r="E38" s="333"/>
      <c r="F38" s="169"/>
      <c r="G38" s="169"/>
      <c r="H38" s="169"/>
      <c r="I38" s="169"/>
      <c r="J38" s="333"/>
      <c r="K38" s="169"/>
      <c r="L38" s="169"/>
      <c r="M38" s="169"/>
      <c r="N38" s="172"/>
      <c r="O38" s="172"/>
      <c r="P38" s="172"/>
      <c r="Q38" s="172"/>
      <c r="R38" s="173"/>
      <c r="S38" s="174"/>
      <c r="T38" s="174"/>
      <c r="U38" s="174"/>
      <c r="V38" s="174"/>
      <c r="W38" s="174"/>
      <c r="X38" s="174"/>
      <c r="Y38" s="174"/>
      <c r="Z38" s="174"/>
      <c r="AA38" s="174"/>
      <c r="AB38" s="174"/>
      <c r="AC38" s="174"/>
      <c r="AD38" s="174"/>
      <c r="AE38" s="174"/>
      <c r="AF38" s="174"/>
      <c r="AG38" s="174"/>
      <c r="AH38" s="174"/>
      <c r="AI38" s="689"/>
      <c r="AJ38" s="689"/>
      <c r="AK38" s="689"/>
      <c r="AL38" s="174"/>
      <c r="AM38" s="174"/>
      <c r="AN38" s="174"/>
      <c r="AO38" s="174"/>
      <c r="AP38" s="174"/>
      <c r="AQ38" s="174"/>
      <c r="AR38" s="174"/>
      <c r="AS38" s="174"/>
    </row>
    <row r="39" spans="1:45" s="38" customFormat="1" ht="9.6" customHeight="1" x14ac:dyDescent="0.25">
      <c r="A39" s="334"/>
      <c r="B39" s="333"/>
      <c r="C39" s="333"/>
      <c r="D39" s="333"/>
      <c r="E39" s="333"/>
      <c r="F39" s="169"/>
      <c r="G39" s="169"/>
      <c r="H39" s="174"/>
      <c r="I39" s="556"/>
      <c r="J39" s="333"/>
      <c r="K39" s="169"/>
      <c r="L39" s="169"/>
      <c r="M39" s="169"/>
      <c r="N39" s="172"/>
      <c r="O39" s="172"/>
      <c r="P39" s="172"/>
      <c r="Q39" s="172"/>
      <c r="R39" s="173"/>
      <c r="S39" s="174"/>
      <c r="T39" s="174"/>
      <c r="U39" s="174"/>
      <c r="V39" s="174"/>
      <c r="W39" s="174"/>
      <c r="X39" s="174"/>
      <c r="Y39" s="174"/>
      <c r="Z39" s="174"/>
      <c r="AA39" s="174"/>
      <c r="AB39" s="174"/>
      <c r="AC39" s="174"/>
      <c r="AD39" s="174"/>
      <c r="AE39" s="174"/>
      <c r="AF39" s="174"/>
      <c r="AG39" s="174"/>
      <c r="AH39" s="174"/>
      <c r="AI39" s="689"/>
      <c r="AJ39" s="689"/>
      <c r="AK39" s="689"/>
      <c r="AL39" s="174"/>
      <c r="AM39" s="174"/>
      <c r="AN39" s="174"/>
      <c r="AO39" s="174"/>
      <c r="AP39" s="174"/>
      <c r="AQ39" s="174"/>
      <c r="AR39" s="174"/>
      <c r="AS39" s="174"/>
    </row>
    <row r="40" spans="1:45" s="38" customFormat="1" ht="9.6" customHeight="1" x14ac:dyDescent="0.25">
      <c r="A40" s="334"/>
      <c r="B40" s="169"/>
      <c r="C40" s="169"/>
      <c r="D40" s="169"/>
      <c r="E40" s="333"/>
      <c r="F40" s="169"/>
      <c r="G40" s="169"/>
      <c r="H40" s="169"/>
      <c r="I40" s="169"/>
      <c r="J40" s="333"/>
      <c r="K40" s="169"/>
      <c r="L40" s="557"/>
      <c r="M40" s="169"/>
      <c r="N40" s="172"/>
      <c r="O40" s="172"/>
      <c r="P40" s="172"/>
      <c r="Q40" s="172"/>
      <c r="R40" s="173"/>
      <c r="S40" s="174"/>
      <c r="T40" s="174"/>
      <c r="U40" s="174"/>
      <c r="V40" s="174"/>
      <c r="W40" s="174"/>
      <c r="X40" s="174"/>
      <c r="Y40" s="174"/>
      <c r="Z40" s="174"/>
      <c r="AA40" s="174"/>
      <c r="AB40" s="174"/>
      <c r="AC40" s="174"/>
      <c r="AD40" s="174"/>
      <c r="AE40" s="174"/>
      <c r="AF40" s="174"/>
      <c r="AG40" s="174"/>
      <c r="AH40" s="174"/>
      <c r="AI40" s="689"/>
      <c r="AJ40" s="689"/>
      <c r="AK40" s="689"/>
      <c r="AL40" s="174"/>
      <c r="AM40" s="174"/>
      <c r="AN40" s="174"/>
      <c r="AO40" s="174"/>
      <c r="AP40" s="174"/>
      <c r="AQ40" s="174"/>
      <c r="AR40" s="174"/>
      <c r="AS40" s="174"/>
    </row>
    <row r="41" spans="1:45" s="38" customFormat="1" ht="9.6" customHeight="1" x14ac:dyDescent="0.25">
      <c r="A41" s="334"/>
      <c r="B41" s="333"/>
      <c r="C41" s="333"/>
      <c r="D41" s="333"/>
      <c r="E41" s="333"/>
      <c r="F41" s="169"/>
      <c r="G41" s="169"/>
      <c r="H41" s="174"/>
      <c r="I41" s="169"/>
      <c r="J41" s="333"/>
      <c r="K41" s="556"/>
      <c r="L41" s="333"/>
      <c r="M41" s="169"/>
      <c r="N41" s="172"/>
      <c r="O41" s="172"/>
      <c r="P41" s="172"/>
      <c r="Q41" s="172"/>
      <c r="R41" s="173"/>
      <c r="S41" s="174"/>
      <c r="T41" s="174"/>
      <c r="U41" s="174"/>
      <c r="V41" s="174"/>
      <c r="W41" s="174"/>
      <c r="X41" s="174"/>
      <c r="Y41" s="174"/>
      <c r="Z41" s="174"/>
      <c r="AA41" s="174"/>
      <c r="AB41" s="174"/>
      <c r="AC41" s="174"/>
      <c r="AD41" s="174"/>
      <c r="AE41" s="174"/>
      <c r="AF41" s="174"/>
      <c r="AG41" s="174"/>
      <c r="AH41" s="174"/>
      <c r="AI41" s="689"/>
      <c r="AJ41" s="689"/>
      <c r="AK41" s="689"/>
      <c r="AL41" s="174"/>
      <c r="AM41" s="174"/>
      <c r="AN41" s="174"/>
      <c r="AO41" s="174"/>
      <c r="AP41" s="174"/>
      <c r="AQ41" s="174"/>
      <c r="AR41" s="174"/>
      <c r="AS41" s="174"/>
    </row>
    <row r="42" spans="1:45" s="38" customFormat="1" ht="9.6" customHeight="1" x14ac:dyDescent="0.25">
      <c r="A42" s="334"/>
      <c r="B42" s="169"/>
      <c r="C42" s="169"/>
      <c r="D42" s="169"/>
      <c r="E42" s="333"/>
      <c r="F42" s="169"/>
      <c r="G42" s="169"/>
      <c r="H42" s="169"/>
      <c r="I42" s="169"/>
      <c r="J42" s="333"/>
      <c r="K42" s="169"/>
      <c r="L42" s="169"/>
      <c r="M42" s="169"/>
      <c r="N42" s="172"/>
      <c r="O42" s="172"/>
      <c r="P42" s="172"/>
      <c r="Q42" s="172"/>
      <c r="R42" s="173"/>
      <c r="S42" s="207"/>
      <c r="T42" s="174"/>
      <c r="U42" s="174"/>
      <c r="V42" s="174"/>
      <c r="W42" s="174"/>
      <c r="X42" s="174"/>
      <c r="Y42" s="174"/>
      <c r="Z42" s="174"/>
      <c r="AA42" s="174"/>
      <c r="AB42" s="174"/>
      <c r="AC42" s="174"/>
      <c r="AD42" s="174"/>
      <c r="AE42" s="174"/>
      <c r="AF42" s="174"/>
      <c r="AG42" s="174"/>
      <c r="AH42" s="174"/>
      <c r="AI42" s="689"/>
      <c r="AJ42" s="689"/>
      <c r="AK42" s="689"/>
      <c r="AL42" s="174"/>
      <c r="AM42" s="174"/>
      <c r="AN42" s="174"/>
      <c r="AO42" s="174"/>
      <c r="AP42" s="174"/>
      <c r="AQ42" s="174"/>
      <c r="AR42" s="174"/>
      <c r="AS42" s="174"/>
    </row>
    <row r="43" spans="1:45" s="38" customFormat="1" ht="9.6" customHeight="1" x14ac:dyDescent="0.25">
      <c r="A43" s="334"/>
      <c r="B43" s="333"/>
      <c r="C43" s="333"/>
      <c r="D43" s="333"/>
      <c r="E43" s="333"/>
      <c r="F43" s="169"/>
      <c r="G43" s="169"/>
      <c r="H43" s="174"/>
      <c r="I43" s="556"/>
      <c r="J43" s="333"/>
      <c r="K43" s="169"/>
      <c r="L43" s="169"/>
      <c r="M43" s="169"/>
      <c r="N43" s="172"/>
      <c r="O43" s="172"/>
      <c r="P43" s="172"/>
      <c r="Q43" s="172"/>
      <c r="R43" s="173"/>
      <c r="S43" s="174"/>
      <c r="T43" s="174"/>
      <c r="U43" s="174"/>
      <c r="V43" s="174"/>
      <c r="W43" s="174"/>
      <c r="X43" s="174"/>
      <c r="Y43" s="174"/>
      <c r="Z43" s="174"/>
      <c r="AA43" s="174"/>
      <c r="AB43" s="174"/>
      <c r="AC43" s="174"/>
      <c r="AD43" s="174"/>
      <c r="AE43" s="174"/>
      <c r="AF43" s="174"/>
      <c r="AG43" s="174"/>
      <c r="AH43" s="174"/>
      <c r="AI43" s="689"/>
      <c r="AJ43" s="689"/>
      <c r="AK43" s="689"/>
      <c r="AL43" s="174"/>
      <c r="AM43" s="174"/>
      <c r="AN43" s="174"/>
      <c r="AO43" s="174"/>
      <c r="AP43" s="174"/>
      <c r="AQ43" s="174"/>
      <c r="AR43" s="174"/>
      <c r="AS43" s="174"/>
    </row>
    <row r="44" spans="1:45" s="38" customFormat="1" ht="9.6" customHeight="1" x14ac:dyDescent="0.25">
      <c r="A44" s="334"/>
      <c r="B44" s="169"/>
      <c r="C44" s="169"/>
      <c r="D44" s="169"/>
      <c r="E44" s="333"/>
      <c r="F44" s="169"/>
      <c r="G44" s="169"/>
      <c r="H44" s="169"/>
      <c r="I44" s="169"/>
      <c r="J44" s="333"/>
      <c r="K44" s="169"/>
      <c r="L44" s="169"/>
      <c r="M44" s="169"/>
      <c r="N44" s="172"/>
      <c r="O44" s="172"/>
      <c r="P44" s="172"/>
      <c r="Q44" s="172"/>
      <c r="R44" s="173"/>
      <c r="S44" s="174"/>
      <c r="T44" s="174"/>
      <c r="U44" s="174"/>
      <c r="V44" s="174"/>
      <c r="W44" s="174"/>
      <c r="X44" s="174"/>
      <c r="Y44" s="174"/>
      <c r="Z44" s="174"/>
      <c r="AA44" s="174"/>
      <c r="AB44" s="174"/>
      <c r="AC44" s="174"/>
      <c r="AD44" s="174"/>
      <c r="AE44" s="174"/>
      <c r="AF44" s="174"/>
      <c r="AG44" s="174"/>
      <c r="AH44" s="174"/>
      <c r="AI44" s="689"/>
      <c r="AJ44" s="689"/>
      <c r="AK44" s="689"/>
      <c r="AL44" s="174"/>
      <c r="AM44" s="174"/>
      <c r="AN44" s="174"/>
      <c r="AO44" s="174"/>
      <c r="AP44" s="174"/>
      <c r="AQ44" s="174"/>
      <c r="AR44" s="174"/>
      <c r="AS44" s="174"/>
    </row>
    <row r="45" spans="1:45" s="38" customFormat="1" ht="9.6" customHeight="1" x14ac:dyDescent="0.25">
      <c r="A45" s="334"/>
      <c r="B45" s="333"/>
      <c r="C45" s="333"/>
      <c r="D45" s="333"/>
      <c r="E45" s="333"/>
      <c r="F45" s="169"/>
      <c r="G45" s="169"/>
      <c r="H45" s="174"/>
      <c r="I45" s="169"/>
      <c r="J45" s="333"/>
      <c r="K45" s="169"/>
      <c r="L45" s="169"/>
      <c r="M45" s="556"/>
      <c r="N45" s="333"/>
      <c r="O45" s="169"/>
      <c r="P45" s="172"/>
      <c r="Q45" s="172"/>
      <c r="R45" s="173"/>
      <c r="S45" s="174"/>
      <c r="T45" s="174"/>
      <c r="U45" s="174"/>
      <c r="V45" s="174"/>
      <c r="W45" s="174"/>
      <c r="X45" s="174"/>
      <c r="Y45" s="174"/>
      <c r="Z45" s="174"/>
      <c r="AA45" s="174"/>
      <c r="AB45" s="174"/>
      <c r="AC45" s="174"/>
      <c r="AD45" s="174"/>
      <c r="AE45" s="174"/>
      <c r="AF45" s="174"/>
      <c r="AG45" s="174"/>
      <c r="AH45" s="174"/>
      <c r="AI45" s="689"/>
      <c r="AJ45" s="689"/>
      <c r="AK45" s="689"/>
      <c r="AL45" s="174"/>
      <c r="AM45" s="174"/>
      <c r="AN45" s="174"/>
      <c r="AO45" s="174"/>
      <c r="AP45" s="174"/>
      <c r="AQ45" s="174"/>
      <c r="AR45" s="174"/>
      <c r="AS45" s="174"/>
    </row>
    <row r="46" spans="1:45" s="38" customFormat="1" ht="9.6" customHeight="1" x14ac:dyDescent="0.25">
      <c r="A46" s="334"/>
      <c r="B46" s="169"/>
      <c r="C46" s="169"/>
      <c r="D46" s="169"/>
      <c r="E46" s="333"/>
      <c r="F46" s="169"/>
      <c r="G46" s="169"/>
      <c r="H46" s="169"/>
      <c r="I46" s="169"/>
      <c r="J46" s="333"/>
      <c r="K46" s="169"/>
      <c r="L46" s="169"/>
      <c r="M46" s="169"/>
      <c r="N46" s="172"/>
      <c r="O46" s="169"/>
      <c r="P46" s="172"/>
      <c r="Q46" s="172"/>
      <c r="R46" s="173"/>
      <c r="S46" s="174"/>
      <c r="T46" s="174"/>
      <c r="U46" s="174"/>
      <c r="V46" s="174"/>
      <c r="W46" s="174"/>
      <c r="X46" s="174"/>
      <c r="Y46" s="174"/>
      <c r="Z46" s="174"/>
      <c r="AA46" s="174"/>
      <c r="AB46" s="174"/>
      <c r="AC46" s="174"/>
      <c r="AD46" s="174"/>
      <c r="AE46" s="174"/>
      <c r="AF46" s="174"/>
      <c r="AG46" s="174"/>
      <c r="AH46" s="174"/>
      <c r="AI46" s="689"/>
      <c r="AJ46" s="689"/>
      <c r="AK46" s="689"/>
      <c r="AL46" s="174"/>
      <c r="AM46" s="174"/>
      <c r="AN46" s="174"/>
      <c r="AO46" s="174"/>
      <c r="AP46" s="174"/>
      <c r="AQ46" s="174"/>
      <c r="AR46" s="174"/>
      <c r="AS46" s="174"/>
    </row>
    <row r="47" spans="1:45" s="38" customFormat="1" ht="9.6" customHeight="1" x14ac:dyDescent="0.25">
      <c r="A47" s="334"/>
      <c r="B47" s="333"/>
      <c r="C47" s="333"/>
      <c r="D47" s="333"/>
      <c r="E47" s="333"/>
      <c r="F47" s="169"/>
      <c r="G47" s="169"/>
      <c r="H47" s="174"/>
      <c r="I47" s="556"/>
      <c r="J47" s="333"/>
      <c r="K47" s="169"/>
      <c r="L47" s="169"/>
      <c r="M47" s="169"/>
      <c r="N47" s="172"/>
      <c r="O47" s="172"/>
      <c r="P47" s="172"/>
      <c r="Q47" s="172"/>
      <c r="R47" s="173"/>
      <c r="S47" s="174"/>
      <c r="T47" s="174"/>
      <c r="U47" s="174"/>
      <c r="V47" s="174"/>
      <c r="W47" s="174"/>
      <c r="X47" s="174"/>
      <c r="Y47" s="174"/>
      <c r="Z47" s="174"/>
      <c r="AA47" s="174"/>
      <c r="AB47" s="174"/>
      <c r="AC47" s="174"/>
      <c r="AD47" s="174"/>
      <c r="AE47" s="174"/>
      <c r="AF47" s="174"/>
      <c r="AG47" s="174"/>
      <c r="AH47" s="174"/>
      <c r="AI47" s="689"/>
      <c r="AJ47" s="689"/>
      <c r="AK47" s="689"/>
      <c r="AL47" s="174"/>
      <c r="AM47" s="174"/>
      <c r="AN47" s="174"/>
      <c r="AO47" s="174"/>
      <c r="AP47" s="174"/>
      <c r="AQ47" s="174"/>
      <c r="AR47" s="174"/>
      <c r="AS47" s="174"/>
    </row>
    <row r="48" spans="1:45" s="38" customFormat="1" ht="9.6" customHeight="1" x14ac:dyDescent="0.25">
      <c r="A48" s="334"/>
      <c r="B48" s="169"/>
      <c r="C48" s="169"/>
      <c r="D48" s="169"/>
      <c r="E48" s="333"/>
      <c r="F48" s="169"/>
      <c r="G48" s="169"/>
      <c r="H48" s="169"/>
      <c r="I48" s="169"/>
      <c r="J48" s="333"/>
      <c r="K48" s="169"/>
      <c r="L48" s="557"/>
      <c r="M48" s="169"/>
      <c r="N48" s="172"/>
      <c r="O48" s="172"/>
      <c r="P48" s="172"/>
      <c r="Q48" s="172"/>
      <c r="R48" s="173"/>
      <c r="S48" s="174"/>
      <c r="T48" s="174"/>
      <c r="U48" s="174"/>
      <c r="V48" s="174"/>
      <c r="W48" s="174"/>
      <c r="X48" s="174"/>
      <c r="Y48" s="174"/>
      <c r="Z48" s="174"/>
      <c r="AA48" s="174"/>
      <c r="AB48" s="174"/>
      <c r="AC48" s="174"/>
      <c r="AD48" s="174"/>
      <c r="AE48" s="174"/>
      <c r="AF48" s="174"/>
      <c r="AG48" s="174"/>
      <c r="AH48" s="174"/>
      <c r="AI48" s="689"/>
      <c r="AJ48" s="689"/>
      <c r="AK48" s="689"/>
      <c r="AL48" s="174"/>
      <c r="AM48" s="174"/>
      <c r="AN48" s="174"/>
      <c r="AO48" s="174"/>
      <c r="AP48" s="174"/>
      <c r="AQ48" s="174"/>
      <c r="AR48" s="174"/>
      <c r="AS48" s="174"/>
    </row>
    <row r="49" spans="1:45" s="38" customFormat="1" ht="9.6" customHeight="1" x14ac:dyDescent="0.25">
      <c r="A49" s="334"/>
      <c r="B49" s="333"/>
      <c r="C49" s="333"/>
      <c r="D49" s="333"/>
      <c r="E49" s="333"/>
      <c r="F49" s="169"/>
      <c r="G49" s="169"/>
      <c r="H49" s="174"/>
      <c r="I49" s="169"/>
      <c r="J49" s="333"/>
      <c r="K49" s="556"/>
      <c r="L49" s="333"/>
      <c r="M49" s="169"/>
      <c r="N49" s="172"/>
      <c r="O49" s="172"/>
      <c r="P49" s="172"/>
      <c r="Q49" s="172"/>
      <c r="R49" s="173"/>
      <c r="S49" s="174"/>
      <c r="T49" s="174"/>
      <c r="U49" s="174"/>
      <c r="V49" s="174"/>
      <c r="W49" s="174"/>
      <c r="X49" s="174"/>
      <c r="Y49" s="174"/>
      <c r="Z49" s="174"/>
      <c r="AA49" s="174"/>
      <c r="AB49" s="174"/>
      <c r="AC49" s="174"/>
      <c r="AD49" s="174"/>
      <c r="AE49" s="174"/>
      <c r="AF49" s="174"/>
      <c r="AG49" s="174"/>
      <c r="AH49" s="174"/>
      <c r="AI49" s="689"/>
      <c r="AJ49" s="689"/>
      <c r="AK49" s="689"/>
      <c r="AL49" s="174"/>
      <c r="AM49" s="174"/>
      <c r="AN49" s="174"/>
      <c r="AO49" s="174"/>
      <c r="AP49" s="174"/>
      <c r="AQ49" s="174"/>
      <c r="AR49" s="174"/>
      <c r="AS49" s="174"/>
    </row>
    <row r="50" spans="1:45" s="38" customFormat="1" ht="9.6" customHeight="1" x14ac:dyDescent="0.25">
      <c r="A50" s="334"/>
      <c r="B50" s="169"/>
      <c r="C50" s="169"/>
      <c r="D50" s="169"/>
      <c r="E50" s="333"/>
      <c r="F50" s="169"/>
      <c r="G50" s="169"/>
      <c r="H50" s="169"/>
      <c r="I50" s="169"/>
      <c r="J50" s="333"/>
      <c r="K50" s="169"/>
      <c r="L50" s="169"/>
      <c r="M50" s="169"/>
      <c r="N50" s="172"/>
      <c r="O50" s="172"/>
      <c r="P50" s="172"/>
      <c r="Q50" s="172"/>
      <c r="R50" s="173"/>
      <c r="S50" s="174"/>
      <c r="T50" s="174"/>
      <c r="U50" s="174"/>
      <c r="V50" s="174"/>
      <c r="W50" s="174"/>
      <c r="X50" s="174"/>
      <c r="Y50" s="174"/>
      <c r="Z50" s="174"/>
      <c r="AA50" s="174"/>
      <c r="AB50" s="174"/>
      <c r="AC50" s="174"/>
      <c r="AD50" s="174"/>
      <c r="AE50" s="174"/>
      <c r="AF50" s="174"/>
      <c r="AG50" s="174"/>
      <c r="AH50" s="174"/>
      <c r="AI50" s="689"/>
      <c r="AJ50" s="689"/>
      <c r="AK50" s="689"/>
      <c r="AL50" s="174"/>
      <c r="AM50" s="174"/>
      <c r="AN50" s="174"/>
      <c r="AO50" s="174"/>
      <c r="AP50" s="174"/>
      <c r="AQ50" s="174"/>
      <c r="AR50" s="174"/>
      <c r="AS50" s="174"/>
    </row>
    <row r="51" spans="1:45" s="38" customFormat="1" ht="9.6" customHeight="1" x14ac:dyDescent="0.25">
      <c r="A51" s="334"/>
      <c r="B51" s="333"/>
      <c r="C51" s="333"/>
      <c r="D51" s="333"/>
      <c r="E51" s="333"/>
      <c r="F51" s="169"/>
      <c r="G51" s="169"/>
      <c r="H51" s="174"/>
      <c r="I51" s="556"/>
      <c r="J51" s="333"/>
      <c r="K51" s="169"/>
      <c r="L51" s="169"/>
      <c r="M51" s="169"/>
      <c r="N51" s="172"/>
      <c r="O51" s="172"/>
      <c r="P51" s="172"/>
      <c r="Q51" s="172"/>
      <c r="R51" s="173"/>
      <c r="S51" s="174"/>
      <c r="T51" s="174"/>
      <c r="U51" s="174"/>
      <c r="V51" s="174"/>
      <c r="W51" s="174"/>
      <c r="X51" s="174"/>
      <c r="Y51" s="174"/>
      <c r="Z51" s="174"/>
      <c r="AA51" s="174"/>
      <c r="AB51" s="174"/>
      <c r="AC51" s="174"/>
      <c r="AD51" s="174"/>
      <c r="AE51" s="174"/>
      <c r="AF51" s="174"/>
      <c r="AG51" s="174"/>
      <c r="AH51" s="174"/>
      <c r="AI51" s="689"/>
      <c r="AJ51" s="689"/>
      <c r="AK51" s="689"/>
      <c r="AL51" s="174"/>
      <c r="AM51" s="174"/>
      <c r="AN51" s="174"/>
      <c r="AO51" s="174"/>
      <c r="AP51" s="174"/>
      <c r="AQ51" s="174"/>
      <c r="AR51" s="174"/>
      <c r="AS51" s="174"/>
    </row>
    <row r="52" spans="1:45" s="38" customFormat="1" ht="9.6" customHeight="1" x14ac:dyDescent="0.25">
      <c r="A52" s="566"/>
      <c r="B52" s="169"/>
      <c r="C52" s="169"/>
      <c r="D52" s="169"/>
      <c r="E52" s="333"/>
      <c r="F52" s="777"/>
      <c r="G52" s="777"/>
      <c r="H52" s="777"/>
      <c r="I52" s="777"/>
      <c r="J52" s="333"/>
      <c r="K52" s="169"/>
      <c r="L52" s="169"/>
      <c r="M52" s="169"/>
      <c r="N52" s="169"/>
      <c r="O52" s="169"/>
      <c r="P52" s="169"/>
      <c r="Q52" s="172"/>
      <c r="R52" s="173"/>
      <c r="S52" s="174"/>
      <c r="T52" s="174"/>
      <c r="U52" s="174"/>
      <c r="V52" s="174"/>
      <c r="W52" s="174"/>
      <c r="X52" s="174"/>
      <c r="Y52" s="174"/>
      <c r="Z52" s="174"/>
      <c r="AA52" s="174"/>
      <c r="AB52" s="174"/>
      <c r="AC52" s="174"/>
      <c r="AD52" s="174"/>
      <c r="AE52" s="174"/>
      <c r="AF52" s="174"/>
      <c r="AG52" s="174"/>
      <c r="AH52" s="174"/>
      <c r="AI52" s="689"/>
      <c r="AJ52" s="689"/>
      <c r="AK52" s="689"/>
      <c r="AL52" s="174"/>
      <c r="AM52" s="174"/>
      <c r="AN52" s="174"/>
      <c r="AO52" s="174"/>
      <c r="AP52" s="174"/>
      <c r="AQ52" s="174"/>
      <c r="AR52" s="174"/>
      <c r="AS52" s="174"/>
    </row>
    <row r="53" spans="1:45" s="2" customFormat="1" ht="6.75" customHeight="1" x14ac:dyDescent="0.25">
      <c r="A53" s="208"/>
      <c r="B53" s="208"/>
      <c r="C53" s="208"/>
      <c r="D53" s="208"/>
      <c r="E53" s="208"/>
      <c r="F53" s="778"/>
      <c r="G53" s="778"/>
      <c r="H53" s="778"/>
      <c r="I53" s="778"/>
      <c r="J53" s="210"/>
      <c r="K53" s="211"/>
      <c r="L53" s="212"/>
      <c r="M53" s="211"/>
      <c r="N53" s="212"/>
      <c r="O53" s="211"/>
      <c r="P53" s="212"/>
      <c r="Q53" s="211"/>
      <c r="R53" s="212"/>
      <c r="S53" s="213"/>
      <c r="T53" s="213"/>
      <c r="U53" s="213"/>
      <c r="V53" s="213"/>
      <c r="W53" s="213"/>
      <c r="X53" s="213"/>
      <c r="Y53" s="213"/>
      <c r="Z53" s="213"/>
      <c r="AA53" s="213"/>
      <c r="AB53" s="213"/>
      <c r="AC53" s="213"/>
      <c r="AD53" s="213"/>
      <c r="AE53" s="213"/>
      <c r="AF53" s="213"/>
      <c r="AG53" s="213"/>
      <c r="AH53" s="213"/>
      <c r="AI53" s="689"/>
      <c r="AJ53" s="689"/>
      <c r="AK53" s="689"/>
      <c r="AL53" s="213"/>
      <c r="AM53" s="213"/>
      <c r="AN53" s="213"/>
      <c r="AO53" s="213"/>
      <c r="AP53" s="213"/>
      <c r="AQ53" s="213"/>
      <c r="AR53" s="213"/>
      <c r="AS53" s="213"/>
    </row>
    <row r="54" spans="1:45" s="18" customFormat="1" ht="10.5" customHeight="1" x14ac:dyDescent="0.25">
      <c r="A54" s="214" t="s">
        <v>105</v>
      </c>
      <c r="B54" s="215"/>
      <c r="C54" s="215"/>
      <c r="D54" s="456"/>
      <c r="E54" s="217" t="s">
        <v>6</v>
      </c>
      <c r="F54" s="218" t="s">
        <v>107</v>
      </c>
      <c r="G54" s="217"/>
      <c r="H54" s="219"/>
      <c r="I54" s="220"/>
      <c r="J54" s="217" t="s">
        <v>6</v>
      </c>
      <c r="K54" s="218" t="s">
        <v>125</v>
      </c>
      <c r="L54" s="221"/>
      <c r="M54" s="218" t="s">
        <v>126</v>
      </c>
      <c r="N54" s="222"/>
      <c r="O54" s="223" t="s">
        <v>127</v>
      </c>
      <c r="P54" s="223"/>
      <c r="Q54" s="224"/>
      <c r="R54" s="225"/>
      <c r="T54" s="92"/>
      <c r="U54" s="92"/>
      <c r="V54" s="92"/>
      <c r="W54" s="92"/>
      <c r="X54" s="92"/>
      <c r="Y54" s="92"/>
      <c r="Z54" s="92"/>
      <c r="AA54" s="92"/>
      <c r="AB54" s="92"/>
      <c r="AC54" s="92"/>
      <c r="AD54" s="92"/>
      <c r="AE54" s="92"/>
      <c r="AF54" s="92"/>
      <c r="AG54" s="92"/>
      <c r="AH54" s="92"/>
      <c r="AI54" s="690"/>
      <c r="AJ54" s="690"/>
      <c r="AK54" s="690"/>
      <c r="AL54" s="92"/>
      <c r="AM54" s="92"/>
      <c r="AN54" s="92"/>
      <c r="AO54" s="92"/>
      <c r="AP54" s="92"/>
      <c r="AQ54" s="92"/>
      <c r="AR54" s="92"/>
      <c r="AS54" s="92"/>
    </row>
    <row r="55" spans="1:45" s="18" customFormat="1" ht="9" customHeight="1" x14ac:dyDescent="0.25">
      <c r="A55" s="575" t="s">
        <v>106</v>
      </c>
      <c r="B55" s="576"/>
      <c r="C55" s="577"/>
      <c r="D55" s="578"/>
      <c r="E55" s="230">
        <v>1</v>
      </c>
      <c r="F55" s="92" t="str">
        <f>IF(E55&gt;$R$62,,UPPER(VLOOKUP(E55,'1MD ELO (4)'!$A$7:$Q$134,2)))</f>
        <v/>
      </c>
      <c r="G55" s="230"/>
      <c r="H55" s="92"/>
      <c r="I55" s="91"/>
      <c r="J55" s="567" t="s">
        <v>7</v>
      </c>
      <c r="K55" s="90"/>
      <c r="L55" s="568"/>
      <c r="M55" s="90"/>
      <c r="N55" s="569"/>
      <c r="O55" s="570" t="s">
        <v>111</v>
      </c>
      <c r="P55" s="571"/>
      <c r="Q55" s="571"/>
      <c r="R55" s="569"/>
      <c r="T55" s="92"/>
      <c r="U55" s="92"/>
      <c r="V55" s="92"/>
      <c r="W55" s="92"/>
      <c r="X55" s="92"/>
      <c r="Y55" s="92"/>
      <c r="Z55" s="92"/>
      <c r="AA55" s="92"/>
      <c r="AB55" s="92"/>
      <c r="AC55" s="92"/>
      <c r="AD55" s="92"/>
      <c r="AE55" s="92"/>
      <c r="AF55" s="92"/>
      <c r="AG55" s="92"/>
      <c r="AH55" s="92"/>
      <c r="AI55" s="690"/>
      <c r="AJ55" s="690"/>
      <c r="AK55" s="690"/>
      <c r="AL55" s="92"/>
      <c r="AM55" s="92"/>
      <c r="AN55" s="92"/>
      <c r="AO55" s="92"/>
      <c r="AP55" s="92"/>
      <c r="AQ55" s="92"/>
      <c r="AR55" s="92"/>
      <c r="AS55" s="92"/>
    </row>
    <row r="56" spans="1:45" s="18" customFormat="1" ht="9" customHeight="1" x14ac:dyDescent="0.25">
      <c r="A56" s="579" t="s">
        <v>124</v>
      </c>
      <c r="B56" s="340"/>
      <c r="C56" s="580"/>
      <c r="D56" s="581"/>
      <c r="E56" s="230">
        <v>2</v>
      </c>
      <c r="F56" s="92" t="str">
        <f>IF(E56&gt;$R$62,,UPPER(VLOOKUP(E56,'1MD ELO (4)'!$A$7:$Q$134,2)))</f>
        <v/>
      </c>
      <c r="G56" s="230"/>
      <c r="H56" s="92"/>
      <c r="I56" s="91"/>
      <c r="J56" s="567" t="s">
        <v>8</v>
      </c>
      <c r="K56" s="90"/>
      <c r="L56" s="568"/>
      <c r="M56" s="90"/>
      <c r="N56" s="569"/>
      <c r="O56" s="246"/>
      <c r="P56" s="572"/>
      <c r="Q56" s="340"/>
      <c r="R56" s="573"/>
      <c r="T56" s="92"/>
      <c r="U56" s="92"/>
      <c r="V56" s="92"/>
      <c r="W56" s="92"/>
      <c r="X56" s="92"/>
      <c r="Y56" s="92"/>
      <c r="Z56" s="92"/>
      <c r="AA56" s="92"/>
      <c r="AB56" s="92"/>
      <c r="AC56" s="92"/>
      <c r="AD56" s="92"/>
      <c r="AE56" s="92"/>
      <c r="AF56" s="92"/>
      <c r="AG56" s="92"/>
      <c r="AH56" s="92"/>
      <c r="AI56" s="690"/>
      <c r="AJ56" s="690"/>
      <c r="AK56" s="690"/>
      <c r="AL56" s="92"/>
      <c r="AM56" s="92"/>
      <c r="AN56" s="92"/>
      <c r="AO56" s="92"/>
      <c r="AP56" s="92"/>
      <c r="AQ56" s="92"/>
      <c r="AR56" s="92"/>
      <c r="AS56" s="92"/>
    </row>
    <row r="57" spans="1:45" s="18" customFormat="1" ht="9" customHeight="1" x14ac:dyDescent="0.25">
      <c r="A57" s="384"/>
      <c r="B57" s="385"/>
      <c r="C57" s="454"/>
      <c r="D57" s="386"/>
      <c r="E57" s="230"/>
      <c r="F57" s="92"/>
      <c r="G57" s="230"/>
      <c r="H57" s="92"/>
      <c r="I57" s="91"/>
      <c r="J57" s="567" t="s">
        <v>9</v>
      </c>
      <c r="K57" s="90"/>
      <c r="L57" s="568"/>
      <c r="M57" s="90"/>
      <c r="N57" s="569"/>
      <c r="O57" s="570" t="s">
        <v>112</v>
      </c>
      <c r="P57" s="571"/>
      <c r="Q57" s="571"/>
      <c r="R57" s="569"/>
      <c r="T57" s="92"/>
      <c r="U57" s="92"/>
      <c r="V57" s="92"/>
      <c r="W57" s="92"/>
      <c r="X57" s="92"/>
      <c r="Y57" s="92"/>
      <c r="Z57" s="92"/>
      <c r="AA57" s="92"/>
      <c r="AB57" s="92"/>
      <c r="AC57" s="92"/>
      <c r="AD57" s="92"/>
      <c r="AE57" s="92"/>
      <c r="AF57" s="92"/>
      <c r="AG57" s="92"/>
      <c r="AH57" s="92"/>
      <c r="AI57" s="690"/>
      <c r="AJ57" s="690"/>
      <c r="AK57" s="690"/>
      <c r="AL57" s="92"/>
      <c r="AM57" s="92"/>
      <c r="AN57" s="92"/>
      <c r="AO57" s="92"/>
      <c r="AP57" s="92"/>
      <c r="AQ57" s="92"/>
      <c r="AR57" s="92"/>
      <c r="AS57" s="92"/>
    </row>
    <row r="58" spans="1:45" s="18" customFormat="1" ht="9" customHeight="1" x14ac:dyDescent="0.25">
      <c r="A58" s="243"/>
      <c r="B58" s="448"/>
      <c r="C58" s="448"/>
      <c r="D58" s="244"/>
      <c r="E58" s="230"/>
      <c r="F58" s="92"/>
      <c r="G58" s="230"/>
      <c r="H58" s="92"/>
      <c r="I58" s="91"/>
      <c r="J58" s="567" t="s">
        <v>10</v>
      </c>
      <c r="K58" s="90"/>
      <c r="L58" s="568"/>
      <c r="M58" s="90"/>
      <c r="N58" s="569"/>
      <c r="O58" s="90"/>
      <c r="P58" s="568"/>
      <c r="Q58" s="90"/>
      <c r="R58" s="569"/>
      <c r="T58" s="92"/>
      <c r="U58" s="92"/>
      <c r="V58" s="92"/>
      <c r="W58" s="92"/>
      <c r="X58" s="92"/>
      <c r="Y58" s="92"/>
      <c r="Z58" s="92"/>
      <c r="AA58" s="92"/>
      <c r="AB58" s="92"/>
      <c r="AC58" s="92"/>
      <c r="AD58" s="92"/>
      <c r="AE58" s="92"/>
      <c r="AF58" s="92"/>
      <c r="AG58" s="92"/>
      <c r="AH58" s="92"/>
      <c r="AI58" s="690"/>
      <c r="AJ58" s="690"/>
      <c r="AK58" s="690"/>
      <c r="AL58" s="92"/>
      <c r="AM58" s="92"/>
      <c r="AN58" s="92"/>
      <c r="AO58" s="92"/>
      <c r="AP58" s="92"/>
      <c r="AQ58" s="92"/>
      <c r="AR58" s="92"/>
      <c r="AS58" s="92"/>
    </row>
    <row r="59" spans="1:45" s="18" customFormat="1" ht="9" customHeight="1" x14ac:dyDescent="0.25">
      <c r="A59" s="371"/>
      <c r="B59" s="387"/>
      <c r="C59" s="387"/>
      <c r="D59" s="455"/>
      <c r="E59" s="230"/>
      <c r="F59" s="92"/>
      <c r="G59" s="230"/>
      <c r="H59" s="92"/>
      <c r="I59" s="91"/>
      <c r="J59" s="567" t="s">
        <v>11</v>
      </c>
      <c r="K59" s="90"/>
      <c r="L59" s="568"/>
      <c r="M59" s="90"/>
      <c r="N59" s="569"/>
      <c r="O59" s="340"/>
      <c r="P59" s="572"/>
      <c r="Q59" s="340"/>
      <c r="R59" s="573"/>
      <c r="T59" s="92"/>
      <c r="U59" s="92"/>
      <c r="V59" s="92"/>
      <c r="W59" s="92"/>
      <c r="X59" s="92"/>
      <c r="Y59" s="92"/>
      <c r="Z59" s="92"/>
      <c r="AA59" s="92"/>
      <c r="AB59" s="92"/>
      <c r="AC59" s="92"/>
      <c r="AD59" s="92"/>
      <c r="AE59" s="92"/>
      <c r="AF59" s="92"/>
      <c r="AG59" s="92"/>
      <c r="AH59" s="92"/>
      <c r="AI59" s="690"/>
      <c r="AJ59" s="690"/>
      <c r="AK59" s="690"/>
      <c r="AL59" s="92"/>
      <c r="AM59" s="92"/>
      <c r="AN59" s="92"/>
      <c r="AO59" s="92"/>
      <c r="AP59" s="92"/>
      <c r="AQ59" s="92"/>
      <c r="AR59" s="92"/>
      <c r="AS59" s="92"/>
    </row>
    <row r="60" spans="1:45" s="18" customFormat="1" ht="9" customHeight="1" x14ac:dyDescent="0.25">
      <c r="A60" s="372"/>
      <c r="B60" s="393"/>
      <c r="C60" s="448"/>
      <c r="D60" s="244"/>
      <c r="E60" s="230"/>
      <c r="F60" s="92"/>
      <c r="G60" s="230"/>
      <c r="H60" s="92"/>
      <c r="I60" s="91"/>
      <c r="J60" s="567" t="s">
        <v>12</v>
      </c>
      <c r="K60" s="90"/>
      <c r="L60" s="568"/>
      <c r="M60" s="90"/>
      <c r="N60" s="569"/>
      <c r="O60" s="570" t="s">
        <v>92</v>
      </c>
      <c r="P60" s="571"/>
      <c r="Q60" s="571"/>
      <c r="R60" s="569"/>
      <c r="T60" s="92"/>
      <c r="U60" s="92"/>
      <c r="V60" s="92"/>
      <c r="W60" s="92"/>
      <c r="X60" s="92"/>
      <c r="Y60" s="92"/>
      <c r="Z60" s="92"/>
      <c r="AA60" s="92"/>
      <c r="AB60" s="92"/>
      <c r="AC60" s="92"/>
      <c r="AD60" s="92"/>
      <c r="AE60" s="92"/>
      <c r="AF60" s="92"/>
      <c r="AG60" s="92"/>
      <c r="AH60" s="92"/>
      <c r="AI60" s="690"/>
      <c r="AJ60" s="690"/>
      <c r="AK60" s="690"/>
      <c r="AL60" s="92"/>
      <c r="AM60" s="92"/>
      <c r="AN60" s="92"/>
      <c r="AO60" s="92"/>
      <c r="AP60" s="92"/>
      <c r="AQ60" s="92"/>
      <c r="AR60" s="92"/>
      <c r="AS60" s="92"/>
    </row>
    <row r="61" spans="1:45" s="18" customFormat="1" ht="9" customHeight="1" x14ac:dyDescent="0.25">
      <c r="A61" s="372"/>
      <c r="B61" s="393"/>
      <c r="C61" s="449"/>
      <c r="D61" s="382"/>
      <c r="E61" s="230"/>
      <c r="F61" s="92"/>
      <c r="G61" s="230"/>
      <c r="H61" s="92"/>
      <c r="I61" s="91"/>
      <c r="J61" s="567" t="s">
        <v>13</v>
      </c>
      <c r="K61" s="90"/>
      <c r="L61" s="568"/>
      <c r="M61" s="90"/>
      <c r="N61" s="569"/>
      <c r="O61" s="90"/>
      <c r="P61" s="568"/>
      <c r="Q61" s="90"/>
      <c r="R61" s="569"/>
      <c r="T61" s="92"/>
      <c r="U61" s="92"/>
      <c r="V61" s="92"/>
      <c r="W61" s="92"/>
      <c r="X61" s="92"/>
      <c r="Y61" s="92"/>
      <c r="Z61" s="92"/>
      <c r="AA61" s="92"/>
      <c r="AB61" s="92"/>
      <c r="AC61" s="92"/>
      <c r="AD61" s="92"/>
      <c r="AE61" s="92"/>
      <c r="AF61" s="92"/>
      <c r="AG61" s="92"/>
      <c r="AH61" s="92"/>
      <c r="AI61" s="690"/>
      <c r="AJ61" s="690"/>
      <c r="AK61" s="690"/>
      <c r="AL61" s="92"/>
      <c r="AM61" s="92"/>
      <c r="AN61" s="92"/>
      <c r="AO61" s="92"/>
      <c r="AP61" s="92"/>
      <c r="AQ61" s="92"/>
      <c r="AR61" s="92"/>
      <c r="AS61" s="92"/>
    </row>
    <row r="62" spans="1:45" s="18" customFormat="1" ht="9" customHeight="1" x14ac:dyDescent="0.25">
      <c r="A62" s="373"/>
      <c r="B62" s="370"/>
      <c r="C62" s="450"/>
      <c r="D62" s="383"/>
      <c r="E62" s="247"/>
      <c r="F62" s="246"/>
      <c r="G62" s="247"/>
      <c r="H62" s="246"/>
      <c r="I62" s="248"/>
      <c r="J62" s="574" t="s">
        <v>14</v>
      </c>
      <c r="K62" s="340"/>
      <c r="L62" s="572"/>
      <c r="M62" s="340"/>
      <c r="N62" s="573"/>
      <c r="O62" s="340" t="str">
        <f>R4</f>
        <v>Lakatosné Klopcsik Diana</v>
      </c>
      <c r="P62" s="572"/>
      <c r="Q62" s="340"/>
      <c r="R62" s="250">
        <f>MIN(4,'1MD ELO (4)'!Q5)</f>
        <v>4</v>
      </c>
      <c r="T62" s="92"/>
      <c r="U62" s="92"/>
      <c r="V62" s="92"/>
      <c r="W62" s="92"/>
      <c r="X62" s="92"/>
      <c r="Y62" s="92"/>
      <c r="Z62" s="92"/>
      <c r="AA62" s="92"/>
      <c r="AB62" s="92"/>
      <c r="AC62" s="92"/>
      <c r="AD62" s="92"/>
      <c r="AE62" s="92"/>
      <c r="AF62" s="92"/>
      <c r="AG62" s="92"/>
      <c r="AH62" s="92"/>
      <c r="AI62" s="690"/>
      <c r="AJ62" s="690"/>
      <c r="AK62" s="690"/>
      <c r="AL62" s="92"/>
      <c r="AM62" s="92"/>
      <c r="AN62" s="92"/>
      <c r="AO62" s="92"/>
      <c r="AP62" s="92"/>
      <c r="AQ62" s="92"/>
      <c r="AR62" s="92"/>
      <c r="AS62" s="92"/>
    </row>
    <row r="63" spans="1:45" x14ac:dyDescent="0.25">
      <c r="T63" s="564"/>
      <c r="U63" s="564"/>
      <c r="V63" s="564"/>
      <c r="W63" s="564"/>
      <c r="X63" s="564"/>
      <c r="Y63" s="564"/>
      <c r="Z63" s="564"/>
      <c r="AA63" s="564"/>
      <c r="AB63" s="564"/>
      <c r="AC63" s="564"/>
      <c r="AD63" s="564"/>
      <c r="AE63" s="564"/>
      <c r="AF63" s="564"/>
      <c r="AG63" s="564"/>
      <c r="AH63" s="564"/>
      <c r="AL63" s="564"/>
      <c r="AM63" s="564"/>
      <c r="AN63" s="564"/>
      <c r="AO63" s="564"/>
      <c r="AP63" s="564"/>
      <c r="AQ63" s="564"/>
      <c r="AR63" s="564"/>
      <c r="AS63" s="564"/>
    </row>
    <row r="64" spans="1:45" x14ac:dyDescent="0.25">
      <c r="T64" s="564"/>
      <c r="U64" s="564"/>
      <c r="V64" s="564"/>
      <c r="W64" s="564"/>
      <c r="X64" s="564"/>
      <c r="Y64" s="564"/>
      <c r="Z64" s="564"/>
      <c r="AA64" s="564"/>
      <c r="AB64" s="564"/>
      <c r="AC64" s="564"/>
      <c r="AD64" s="564"/>
      <c r="AE64" s="564"/>
      <c r="AF64" s="564"/>
      <c r="AG64" s="564"/>
      <c r="AH64" s="564"/>
      <c r="AL64" s="564"/>
      <c r="AM64" s="564"/>
      <c r="AN64" s="564"/>
      <c r="AO64" s="564"/>
      <c r="AP64" s="564"/>
      <c r="AQ64" s="564"/>
      <c r="AR64" s="564"/>
      <c r="AS64" s="564"/>
    </row>
    <row r="65" spans="20:45" x14ac:dyDescent="0.25">
      <c r="T65" s="564"/>
      <c r="U65" s="564"/>
      <c r="V65" s="564"/>
      <c r="W65" s="564"/>
      <c r="X65" s="564"/>
      <c r="Y65" s="564"/>
      <c r="Z65" s="564"/>
      <c r="AA65" s="564"/>
      <c r="AB65" s="564"/>
      <c r="AC65" s="564"/>
      <c r="AD65" s="564"/>
      <c r="AE65" s="564"/>
      <c r="AF65" s="564"/>
      <c r="AG65" s="564"/>
      <c r="AH65" s="564"/>
      <c r="AL65" s="564"/>
      <c r="AM65" s="564"/>
      <c r="AN65" s="564"/>
      <c r="AO65" s="564"/>
      <c r="AP65" s="564"/>
      <c r="AQ65" s="564"/>
      <c r="AR65" s="564"/>
      <c r="AS65" s="564"/>
    </row>
    <row r="66" spans="20:45" x14ac:dyDescent="0.25">
      <c r="T66" s="564"/>
      <c r="U66" s="564"/>
      <c r="V66" s="564"/>
      <c r="W66" s="564"/>
      <c r="X66" s="564"/>
      <c r="Y66" s="564"/>
      <c r="Z66" s="564"/>
      <c r="AA66" s="564"/>
      <c r="AB66" s="564"/>
      <c r="AC66" s="564"/>
      <c r="AD66" s="564"/>
      <c r="AE66" s="564"/>
      <c r="AF66" s="564"/>
      <c r="AG66" s="564"/>
      <c r="AH66" s="564"/>
      <c r="AL66" s="564"/>
      <c r="AM66" s="564"/>
      <c r="AN66" s="564"/>
      <c r="AO66" s="564"/>
      <c r="AP66" s="564"/>
      <c r="AQ66" s="564"/>
      <c r="AR66" s="564"/>
      <c r="AS66" s="564"/>
    </row>
    <row r="67" spans="20:45" x14ac:dyDescent="0.25">
      <c r="T67" s="564"/>
      <c r="U67" s="564"/>
      <c r="V67" s="564"/>
      <c r="W67" s="564"/>
      <c r="X67" s="564"/>
      <c r="Y67" s="564"/>
      <c r="Z67" s="564"/>
      <c r="AA67" s="564"/>
      <c r="AB67" s="564"/>
      <c r="AC67" s="564"/>
      <c r="AD67" s="564"/>
      <c r="AE67" s="564"/>
      <c r="AF67" s="564"/>
      <c r="AG67" s="564"/>
      <c r="AH67" s="564"/>
      <c r="AL67" s="564"/>
      <c r="AM67" s="564"/>
      <c r="AN67" s="564"/>
      <c r="AO67" s="564"/>
      <c r="AP67" s="564"/>
      <c r="AQ67" s="564"/>
      <c r="AR67" s="564"/>
      <c r="AS67" s="564"/>
    </row>
    <row r="68" spans="20:45" x14ac:dyDescent="0.25">
      <c r="T68" s="564"/>
      <c r="U68" s="564"/>
      <c r="V68" s="564"/>
      <c r="W68" s="564"/>
      <c r="X68" s="564"/>
      <c r="Y68" s="564"/>
      <c r="Z68" s="564"/>
      <c r="AA68" s="564"/>
      <c r="AB68" s="564"/>
      <c r="AC68" s="564"/>
      <c r="AD68" s="564"/>
      <c r="AE68" s="564"/>
      <c r="AF68" s="564"/>
      <c r="AG68" s="564"/>
      <c r="AH68" s="564"/>
      <c r="AL68" s="564"/>
      <c r="AM68" s="564"/>
      <c r="AN68" s="564"/>
      <c r="AO68" s="564"/>
      <c r="AP68" s="564"/>
      <c r="AQ68" s="564"/>
      <c r="AR68" s="564"/>
      <c r="AS68" s="564"/>
    </row>
    <row r="69" spans="20:45" x14ac:dyDescent="0.25">
      <c r="T69" s="564"/>
      <c r="U69" s="564"/>
      <c r="V69" s="564"/>
      <c r="W69" s="564"/>
      <c r="X69" s="564"/>
      <c r="Y69" s="564"/>
      <c r="Z69" s="564"/>
      <c r="AA69" s="564"/>
      <c r="AB69" s="564"/>
      <c r="AC69" s="564"/>
      <c r="AD69" s="564"/>
      <c r="AE69" s="564"/>
      <c r="AF69" s="564"/>
      <c r="AG69" s="564"/>
      <c r="AH69" s="564"/>
      <c r="AL69" s="564"/>
      <c r="AM69" s="564"/>
      <c r="AN69" s="564"/>
      <c r="AO69" s="564"/>
      <c r="AP69" s="564"/>
      <c r="AQ69" s="564"/>
      <c r="AR69" s="564"/>
      <c r="AS69" s="564"/>
    </row>
    <row r="70" spans="20:45" x14ac:dyDescent="0.25">
      <c r="T70" s="564"/>
      <c r="U70" s="564"/>
      <c r="V70" s="564"/>
      <c r="W70" s="564"/>
      <c r="X70" s="564"/>
      <c r="Y70" s="564"/>
      <c r="Z70" s="564"/>
      <c r="AA70" s="564"/>
      <c r="AB70" s="564"/>
      <c r="AC70" s="564"/>
      <c r="AD70" s="564"/>
      <c r="AE70" s="564"/>
      <c r="AF70" s="564"/>
      <c r="AG70" s="564"/>
      <c r="AH70" s="564"/>
      <c r="AL70" s="564"/>
      <c r="AM70" s="564"/>
      <c r="AN70" s="564"/>
      <c r="AO70" s="564"/>
      <c r="AP70" s="564"/>
      <c r="AQ70" s="564"/>
      <c r="AR70" s="564"/>
      <c r="AS70" s="564"/>
    </row>
    <row r="71" spans="20:45" x14ac:dyDescent="0.25">
      <c r="T71" s="564"/>
      <c r="U71" s="564"/>
      <c r="V71" s="564"/>
      <c r="W71" s="564"/>
      <c r="X71" s="564"/>
      <c r="Y71" s="564"/>
      <c r="Z71" s="564"/>
      <c r="AA71" s="564"/>
      <c r="AB71" s="564"/>
      <c r="AC71" s="564"/>
      <c r="AD71" s="564"/>
      <c r="AE71" s="564"/>
      <c r="AF71" s="564"/>
      <c r="AG71" s="564"/>
      <c r="AH71" s="564"/>
      <c r="AL71" s="564"/>
      <c r="AM71" s="564"/>
      <c r="AN71" s="564"/>
      <c r="AO71" s="564"/>
      <c r="AP71" s="564"/>
      <c r="AQ71" s="564"/>
      <c r="AR71" s="564"/>
      <c r="AS71" s="564"/>
    </row>
    <row r="72" spans="20:45" x14ac:dyDescent="0.25">
      <c r="T72" s="564"/>
      <c r="U72" s="564"/>
      <c r="V72" s="564"/>
      <c r="W72" s="564"/>
      <c r="X72" s="564"/>
      <c r="Y72" s="564"/>
      <c r="Z72" s="564"/>
      <c r="AA72" s="564"/>
      <c r="AB72" s="564"/>
      <c r="AC72" s="564"/>
      <c r="AD72" s="564"/>
      <c r="AE72" s="564"/>
      <c r="AF72" s="564"/>
      <c r="AG72" s="564"/>
      <c r="AH72" s="564"/>
      <c r="AL72" s="564"/>
      <c r="AM72" s="564"/>
      <c r="AN72" s="564"/>
      <c r="AO72" s="564"/>
      <c r="AP72" s="564"/>
      <c r="AQ72" s="564"/>
      <c r="AR72" s="564"/>
      <c r="AS72" s="564"/>
    </row>
    <row r="73" spans="20:45" x14ac:dyDescent="0.25">
      <c r="T73" s="564"/>
      <c r="U73" s="564"/>
      <c r="V73" s="564"/>
      <c r="W73" s="564"/>
      <c r="X73" s="564"/>
      <c r="Y73" s="564"/>
      <c r="Z73" s="564"/>
      <c r="AA73" s="564"/>
      <c r="AB73" s="564"/>
      <c r="AC73" s="564"/>
      <c r="AD73" s="564"/>
      <c r="AE73" s="564"/>
      <c r="AF73" s="564"/>
      <c r="AG73" s="564"/>
      <c r="AH73" s="564"/>
      <c r="AL73" s="564"/>
      <c r="AM73" s="564"/>
      <c r="AN73" s="564"/>
      <c r="AO73" s="564"/>
      <c r="AP73" s="564"/>
      <c r="AQ73" s="564"/>
      <c r="AR73" s="564"/>
      <c r="AS73" s="564"/>
    </row>
    <row r="74" spans="20:45" x14ac:dyDescent="0.25">
      <c r="T74" s="564"/>
      <c r="U74" s="564"/>
      <c r="V74" s="564"/>
      <c r="W74" s="564"/>
      <c r="X74" s="564"/>
      <c r="Y74" s="564"/>
      <c r="Z74" s="564"/>
      <c r="AA74" s="564"/>
      <c r="AB74" s="564"/>
      <c r="AC74" s="564"/>
      <c r="AD74" s="564"/>
      <c r="AE74" s="564"/>
      <c r="AF74" s="564"/>
      <c r="AG74" s="564"/>
      <c r="AH74" s="564"/>
      <c r="AL74" s="564"/>
      <c r="AM74" s="564"/>
      <c r="AN74" s="564"/>
      <c r="AO74" s="564"/>
      <c r="AP74" s="564"/>
      <c r="AQ74" s="564"/>
      <c r="AR74" s="564"/>
      <c r="AS74" s="564"/>
    </row>
    <row r="75" spans="20:45" x14ac:dyDescent="0.25">
      <c r="T75" s="564"/>
      <c r="U75" s="564"/>
      <c r="V75" s="564"/>
      <c r="W75" s="564"/>
      <c r="X75" s="564"/>
      <c r="Y75" s="564"/>
      <c r="Z75" s="564"/>
      <c r="AA75" s="564"/>
      <c r="AB75" s="564"/>
      <c r="AC75" s="564"/>
      <c r="AD75" s="564"/>
      <c r="AE75" s="564"/>
      <c r="AF75" s="564"/>
      <c r="AG75" s="564"/>
      <c r="AH75" s="564"/>
      <c r="AL75" s="564"/>
      <c r="AM75" s="564"/>
      <c r="AN75" s="564"/>
      <c r="AO75" s="564"/>
      <c r="AP75" s="564"/>
      <c r="AQ75" s="564"/>
      <c r="AR75" s="564"/>
      <c r="AS75" s="564"/>
    </row>
    <row r="76" spans="20:45" x14ac:dyDescent="0.25">
      <c r="T76" s="564"/>
      <c r="U76" s="564"/>
      <c r="V76" s="564"/>
      <c r="W76" s="564"/>
      <c r="X76" s="564"/>
      <c r="Y76" s="564"/>
      <c r="Z76" s="564"/>
      <c r="AA76" s="564"/>
      <c r="AB76" s="564"/>
      <c r="AC76" s="564"/>
      <c r="AD76" s="564"/>
      <c r="AE76" s="564"/>
      <c r="AF76" s="564"/>
      <c r="AG76" s="564"/>
      <c r="AH76" s="564"/>
      <c r="AL76" s="564"/>
      <c r="AM76" s="564"/>
      <c r="AN76" s="564"/>
      <c r="AO76" s="564"/>
      <c r="AP76" s="564"/>
      <c r="AQ76" s="564"/>
      <c r="AR76" s="564"/>
      <c r="AS76" s="564"/>
    </row>
    <row r="77" spans="20:45" x14ac:dyDescent="0.25">
      <c r="T77" s="564"/>
      <c r="U77" s="564"/>
      <c r="V77" s="564"/>
      <c r="W77" s="564"/>
      <c r="X77" s="564"/>
      <c r="Y77" s="564"/>
      <c r="Z77" s="564"/>
      <c r="AA77" s="564"/>
      <c r="AB77" s="564"/>
      <c r="AC77" s="564"/>
      <c r="AD77" s="564"/>
      <c r="AE77" s="564"/>
      <c r="AF77" s="564"/>
      <c r="AG77" s="564"/>
      <c r="AH77" s="564"/>
      <c r="AL77" s="564"/>
      <c r="AM77" s="564"/>
      <c r="AN77" s="564"/>
      <c r="AO77" s="564"/>
      <c r="AP77" s="564"/>
      <c r="AQ77" s="564"/>
      <c r="AR77" s="564"/>
      <c r="AS77" s="564"/>
    </row>
    <row r="78" spans="20:45" x14ac:dyDescent="0.25">
      <c r="T78" s="564"/>
      <c r="U78" s="564"/>
      <c r="V78" s="564"/>
      <c r="W78" s="564"/>
      <c r="X78" s="564"/>
      <c r="Y78" s="564"/>
      <c r="Z78" s="564"/>
      <c r="AA78" s="564"/>
      <c r="AB78" s="564"/>
      <c r="AC78" s="564"/>
      <c r="AD78" s="564"/>
      <c r="AE78" s="564"/>
      <c r="AF78" s="564"/>
      <c r="AG78" s="564"/>
      <c r="AH78" s="564"/>
      <c r="AL78" s="564"/>
      <c r="AM78" s="564"/>
      <c r="AN78" s="564"/>
      <c r="AO78" s="564"/>
      <c r="AP78" s="564"/>
      <c r="AQ78" s="564"/>
      <c r="AR78" s="564"/>
      <c r="AS78" s="564"/>
    </row>
    <row r="79" spans="20:45" x14ac:dyDescent="0.25">
      <c r="T79" s="564"/>
      <c r="U79" s="564"/>
      <c r="V79" s="564"/>
      <c r="W79" s="564"/>
      <c r="X79" s="564"/>
      <c r="Y79" s="564"/>
      <c r="Z79" s="564"/>
      <c r="AA79" s="564"/>
      <c r="AB79" s="564"/>
      <c r="AC79" s="564"/>
      <c r="AD79" s="564"/>
      <c r="AE79" s="564"/>
      <c r="AF79" s="564"/>
      <c r="AG79" s="564"/>
      <c r="AH79" s="564"/>
      <c r="AL79" s="564"/>
      <c r="AM79" s="564"/>
      <c r="AN79" s="564"/>
      <c r="AO79" s="564"/>
      <c r="AP79" s="564"/>
      <c r="AQ79" s="564"/>
      <c r="AR79" s="564"/>
      <c r="AS79" s="564"/>
    </row>
    <row r="80" spans="20:45" x14ac:dyDescent="0.25">
      <c r="T80" s="564"/>
      <c r="U80" s="564"/>
      <c r="V80" s="564"/>
      <c r="W80" s="564"/>
      <c r="X80" s="564"/>
      <c r="Y80" s="564"/>
      <c r="Z80" s="564"/>
      <c r="AA80" s="564"/>
      <c r="AB80" s="564"/>
      <c r="AC80" s="564"/>
      <c r="AD80" s="564"/>
      <c r="AE80" s="564"/>
      <c r="AF80" s="564"/>
      <c r="AG80" s="564"/>
      <c r="AH80" s="564"/>
      <c r="AL80" s="564"/>
      <c r="AM80" s="564"/>
      <c r="AN80" s="564"/>
      <c r="AO80" s="564"/>
      <c r="AP80" s="564"/>
      <c r="AQ80" s="564"/>
      <c r="AR80" s="564"/>
      <c r="AS80" s="564"/>
    </row>
    <row r="81" spans="20:45" x14ac:dyDescent="0.25">
      <c r="T81" s="564"/>
      <c r="U81" s="564"/>
      <c r="V81" s="564"/>
      <c r="W81" s="564"/>
      <c r="X81" s="564"/>
      <c r="Y81" s="564"/>
      <c r="Z81" s="564"/>
      <c r="AA81" s="564"/>
      <c r="AB81" s="564"/>
      <c r="AC81" s="564"/>
      <c r="AD81" s="564"/>
      <c r="AE81" s="564"/>
      <c r="AF81" s="564"/>
      <c r="AG81" s="564"/>
      <c r="AH81" s="564"/>
      <c r="AL81" s="564"/>
      <c r="AM81" s="564"/>
      <c r="AN81" s="564"/>
      <c r="AO81" s="564"/>
      <c r="AP81" s="564"/>
      <c r="AQ81" s="564"/>
      <c r="AR81" s="564"/>
      <c r="AS81" s="564"/>
    </row>
    <row r="82" spans="20:45" x14ac:dyDescent="0.25">
      <c r="T82" s="564"/>
      <c r="U82" s="564"/>
      <c r="V82" s="564"/>
      <c r="W82" s="564"/>
      <c r="X82" s="564"/>
      <c r="Y82" s="564"/>
      <c r="Z82" s="564"/>
      <c r="AA82" s="564"/>
      <c r="AB82" s="564"/>
      <c r="AC82" s="564"/>
      <c r="AD82" s="564"/>
      <c r="AE82" s="564"/>
      <c r="AF82" s="564"/>
      <c r="AG82" s="564"/>
      <c r="AH82" s="564"/>
      <c r="AL82" s="564"/>
      <c r="AM82" s="564"/>
      <c r="AN82" s="564"/>
      <c r="AO82" s="564"/>
      <c r="AP82" s="564"/>
      <c r="AQ82" s="564"/>
      <c r="AR82" s="564"/>
      <c r="AS82" s="564"/>
    </row>
    <row r="83" spans="20:45" x14ac:dyDescent="0.25">
      <c r="T83" s="564"/>
      <c r="U83" s="564"/>
      <c r="V83" s="564"/>
      <c r="W83" s="564"/>
      <c r="X83" s="564"/>
      <c r="Y83" s="564"/>
      <c r="Z83" s="564"/>
      <c r="AA83" s="564"/>
      <c r="AB83" s="564"/>
      <c r="AC83" s="564"/>
      <c r="AD83" s="564"/>
      <c r="AE83" s="564"/>
      <c r="AF83" s="564"/>
      <c r="AG83" s="564"/>
      <c r="AH83" s="564"/>
      <c r="AL83" s="564"/>
      <c r="AM83" s="564"/>
      <c r="AN83" s="564"/>
      <c r="AO83" s="564"/>
      <c r="AP83" s="564"/>
      <c r="AQ83" s="564"/>
      <c r="AR83" s="564"/>
      <c r="AS83" s="564"/>
    </row>
    <row r="84" spans="20:45" x14ac:dyDescent="0.25">
      <c r="T84" s="564"/>
      <c r="U84" s="564"/>
      <c r="V84" s="564"/>
      <c r="W84" s="564"/>
      <c r="X84" s="564"/>
      <c r="Y84" s="564"/>
      <c r="Z84" s="564"/>
      <c r="AA84" s="564"/>
      <c r="AB84" s="564"/>
      <c r="AC84" s="564"/>
      <c r="AD84" s="564"/>
      <c r="AE84" s="564"/>
      <c r="AF84" s="564"/>
      <c r="AG84" s="564"/>
      <c r="AH84" s="564"/>
      <c r="AL84" s="564"/>
      <c r="AM84" s="564"/>
      <c r="AN84" s="564"/>
      <c r="AO84" s="564"/>
      <c r="AP84" s="564"/>
      <c r="AQ84" s="564"/>
      <c r="AR84" s="564"/>
      <c r="AS84" s="564"/>
    </row>
    <row r="85" spans="20:45" x14ac:dyDescent="0.25">
      <c r="T85" s="564"/>
      <c r="U85" s="564"/>
      <c r="V85" s="564"/>
      <c r="W85" s="564"/>
      <c r="X85" s="564"/>
      <c r="Y85" s="564"/>
      <c r="Z85" s="564"/>
      <c r="AA85" s="564"/>
      <c r="AB85" s="564"/>
      <c r="AC85" s="564"/>
      <c r="AD85" s="564"/>
      <c r="AE85" s="564"/>
      <c r="AF85" s="564"/>
      <c r="AG85" s="564"/>
      <c r="AH85" s="564"/>
      <c r="AL85" s="564"/>
      <c r="AM85" s="564"/>
      <c r="AN85" s="564"/>
      <c r="AO85" s="564"/>
      <c r="AP85" s="564"/>
      <c r="AQ85" s="564"/>
      <c r="AR85" s="564"/>
      <c r="AS85" s="564"/>
    </row>
    <row r="86" spans="20:45" x14ac:dyDescent="0.25">
      <c r="T86" s="564"/>
      <c r="U86" s="564"/>
      <c r="V86" s="564"/>
      <c r="W86" s="564"/>
      <c r="X86" s="564"/>
      <c r="Y86" s="564"/>
      <c r="Z86" s="564"/>
      <c r="AA86" s="564"/>
      <c r="AB86" s="564"/>
      <c r="AC86" s="564"/>
      <c r="AD86" s="564"/>
      <c r="AE86" s="564"/>
      <c r="AF86" s="564"/>
      <c r="AG86" s="564"/>
      <c r="AH86" s="564"/>
      <c r="AL86" s="564"/>
      <c r="AM86" s="564"/>
      <c r="AN86" s="564"/>
      <c r="AO86" s="564"/>
      <c r="AP86" s="564"/>
      <c r="AQ86" s="564"/>
      <c r="AR86" s="564"/>
      <c r="AS86" s="564"/>
    </row>
    <row r="87" spans="20:45" x14ac:dyDescent="0.25">
      <c r="T87" s="564"/>
      <c r="U87" s="564"/>
      <c r="V87" s="564"/>
      <c r="W87" s="564"/>
      <c r="X87" s="564"/>
      <c r="Y87" s="564"/>
      <c r="Z87" s="564"/>
      <c r="AA87" s="564"/>
      <c r="AB87" s="564"/>
      <c r="AC87" s="564"/>
      <c r="AD87" s="564"/>
      <c r="AE87" s="564"/>
      <c r="AF87" s="564"/>
      <c r="AG87" s="564"/>
      <c r="AH87" s="564"/>
      <c r="AL87" s="564"/>
      <c r="AM87" s="564"/>
      <c r="AN87" s="564"/>
      <c r="AO87" s="564"/>
      <c r="AP87" s="564"/>
      <c r="AQ87" s="564"/>
      <c r="AR87" s="564"/>
      <c r="AS87" s="564"/>
    </row>
    <row r="88" spans="20:45" x14ac:dyDescent="0.25">
      <c r="T88" s="564"/>
      <c r="U88" s="564"/>
      <c r="V88" s="564"/>
      <c r="W88" s="564"/>
      <c r="X88" s="564"/>
      <c r="Y88" s="564"/>
      <c r="Z88" s="564"/>
      <c r="AA88" s="564"/>
      <c r="AB88" s="564"/>
      <c r="AC88" s="564"/>
      <c r="AD88" s="564"/>
      <c r="AE88" s="564"/>
      <c r="AF88" s="564"/>
      <c r="AG88" s="564"/>
      <c r="AH88" s="564"/>
      <c r="AL88" s="564"/>
      <c r="AM88" s="564"/>
      <c r="AN88" s="564"/>
      <c r="AO88" s="564"/>
      <c r="AP88" s="564"/>
      <c r="AQ88" s="564"/>
      <c r="AR88" s="564"/>
      <c r="AS88" s="564"/>
    </row>
    <row r="89" spans="20:45" x14ac:dyDescent="0.25">
      <c r="T89" s="564"/>
      <c r="U89" s="564"/>
      <c r="V89" s="564"/>
      <c r="W89" s="564"/>
      <c r="X89" s="564"/>
      <c r="Y89" s="564"/>
      <c r="Z89" s="564"/>
      <c r="AA89" s="564"/>
      <c r="AB89" s="564"/>
      <c r="AC89" s="564"/>
      <c r="AD89" s="564"/>
      <c r="AE89" s="564"/>
      <c r="AF89" s="564"/>
      <c r="AG89" s="564"/>
      <c r="AH89" s="564"/>
      <c r="AL89" s="564"/>
      <c r="AM89" s="564"/>
      <c r="AN89" s="564"/>
      <c r="AO89" s="564"/>
      <c r="AP89" s="564"/>
      <c r="AQ89" s="564"/>
      <c r="AR89" s="564"/>
      <c r="AS89" s="564"/>
    </row>
    <row r="90" spans="20:45" x14ac:dyDescent="0.25">
      <c r="T90" s="564"/>
      <c r="U90" s="564"/>
      <c r="V90" s="564"/>
      <c r="W90" s="564"/>
      <c r="X90" s="564"/>
      <c r="Y90" s="564"/>
      <c r="Z90" s="564"/>
      <c r="AA90" s="564"/>
      <c r="AB90" s="564"/>
      <c r="AC90" s="564"/>
      <c r="AD90" s="564"/>
      <c r="AE90" s="564"/>
      <c r="AF90" s="564"/>
      <c r="AG90" s="564"/>
      <c r="AH90" s="564"/>
      <c r="AL90" s="564"/>
      <c r="AM90" s="564"/>
      <c r="AN90" s="564"/>
      <c r="AO90" s="564"/>
      <c r="AP90" s="564"/>
      <c r="AQ90" s="564"/>
      <c r="AR90" s="564"/>
      <c r="AS90" s="564"/>
    </row>
    <row r="91" spans="20:45" x14ac:dyDescent="0.25">
      <c r="T91" s="564"/>
      <c r="U91" s="564"/>
      <c r="V91" s="564"/>
      <c r="W91" s="564"/>
      <c r="X91" s="564"/>
      <c r="Y91" s="564"/>
      <c r="Z91" s="564"/>
      <c r="AA91" s="564"/>
      <c r="AB91" s="564"/>
      <c r="AC91" s="564"/>
      <c r="AD91" s="564"/>
      <c r="AE91" s="564"/>
      <c r="AF91" s="564"/>
      <c r="AG91" s="564"/>
      <c r="AH91" s="564"/>
      <c r="AL91" s="564"/>
      <c r="AM91" s="564"/>
      <c r="AN91" s="564"/>
      <c r="AO91" s="564"/>
      <c r="AP91" s="564"/>
      <c r="AQ91" s="564"/>
      <c r="AR91" s="564"/>
      <c r="AS91" s="564"/>
    </row>
    <row r="92" spans="20:45" x14ac:dyDescent="0.25">
      <c r="T92" s="564"/>
      <c r="U92" s="564"/>
      <c r="V92" s="564"/>
      <c r="W92" s="564"/>
      <c r="X92" s="564"/>
      <c r="Y92" s="564"/>
      <c r="Z92" s="564"/>
      <c r="AA92" s="564"/>
      <c r="AB92" s="564"/>
      <c r="AC92" s="564"/>
      <c r="AD92" s="564"/>
      <c r="AE92" s="564"/>
      <c r="AF92" s="564"/>
      <c r="AG92" s="564"/>
      <c r="AH92" s="564"/>
      <c r="AL92" s="564"/>
      <c r="AM92" s="564"/>
      <c r="AN92" s="564"/>
      <c r="AO92" s="564"/>
      <c r="AP92" s="564"/>
      <c r="AQ92" s="564"/>
      <c r="AR92" s="564"/>
      <c r="AS92" s="564"/>
    </row>
    <row r="93" spans="20:45" x14ac:dyDescent="0.25">
      <c r="T93" s="564"/>
      <c r="U93" s="564"/>
      <c r="V93" s="564"/>
      <c r="W93" s="564"/>
      <c r="X93" s="564"/>
      <c r="Y93" s="564"/>
      <c r="Z93" s="564"/>
      <c r="AA93" s="564"/>
      <c r="AB93" s="564"/>
      <c r="AC93" s="564"/>
      <c r="AD93" s="564"/>
      <c r="AE93" s="564"/>
      <c r="AF93" s="564"/>
      <c r="AG93" s="564"/>
      <c r="AH93" s="564"/>
      <c r="AL93" s="564"/>
      <c r="AM93" s="564"/>
      <c r="AN93" s="564"/>
      <c r="AO93" s="564"/>
      <c r="AP93" s="564"/>
      <c r="AQ93" s="564"/>
      <c r="AR93" s="564"/>
      <c r="AS93" s="564"/>
    </row>
    <row r="94" spans="20:45" x14ac:dyDescent="0.25">
      <c r="T94" s="564"/>
      <c r="U94" s="564"/>
      <c r="V94" s="564"/>
      <c r="W94" s="564"/>
      <c r="X94" s="564"/>
      <c r="Y94" s="564"/>
      <c r="Z94" s="564"/>
      <c r="AA94" s="564"/>
      <c r="AB94" s="564"/>
      <c r="AC94" s="564"/>
      <c r="AD94" s="564"/>
      <c r="AE94" s="564"/>
      <c r="AF94" s="564"/>
      <c r="AG94" s="564"/>
      <c r="AH94" s="564"/>
      <c r="AL94" s="564"/>
      <c r="AM94" s="564"/>
      <c r="AN94" s="564"/>
      <c r="AO94" s="564"/>
      <c r="AP94" s="564"/>
      <c r="AQ94" s="564"/>
      <c r="AR94" s="564"/>
      <c r="AS94" s="564"/>
    </row>
    <row r="95" spans="20:45" x14ac:dyDescent="0.25">
      <c r="T95" s="564"/>
      <c r="U95" s="564"/>
      <c r="V95" s="564"/>
      <c r="W95" s="564"/>
      <c r="X95" s="564"/>
      <c r="Y95" s="564"/>
      <c r="Z95" s="564"/>
      <c r="AA95" s="564"/>
      <c r="AB95" s="564"/>
      <c r="AC95" s="564"/>
      <c r="AD95" s="564"/>
      <c r="AE95" s="564"/>
      <c r="AF95" s="564"/>
      <c r="AG95" s="564"/>
      <c r="AH95" s="564"/>
      <c r="AL95" s="564"/>
      <c r="AM95" s="564"/>
      <c r="AN95" s="564"/>
      <c r="AO95" s="564"/>
      <c r="AP95" s="564"/>
      <c r="AQ95" s="564"/>
      <c r="AR95" s="564"/>
      <c r="AS95" s="564"/>
    </row>
    <row r="96" spans="20:45" x14ac:dyDescent="0.25">
      <c r="T96" s="564"/>
      <c r="U96" s="564"/>
      <c r="V96" s="564"/>
      <c r="W96" s="564"/>
      <c r="X96" s="564"/>
      <c r="Y96" s="564"/>
      <c r="Z96" s="564"/>
      <c r="AA96" s="564"/>
      <c r="AB96" s="564"/>
      <c r="AC96" s="564"/>
      <c r="AD96" s="564"/>
      <c r="AE96" s="564"/>
      <c r="AF96" s="564"/>
      <c r="AG96" s="564"/>
      <c r="AH96" s="564"/>
      <c r="AL96" s="564"/>
      <c r="AM96" s="564"/>
      <c r="AN96" s="564"/>
      <c r="AO96" s="564"/>
      <c r="AP96" s="564"/>
      <c r="AQ96" s="564"/>
      <c r="AR96" s="564"/>
      <c r="AS96" s="564"/>
    </row>
    <row r="97" spans="20:45" x14ac:dyDescent="0.25">
      <c r="T97" s="564"/>
      <c r="U97" s="564"/>
      <c r="V97" s="564"/>
      <c r="W97" s="564"/>
      <c r="X97" s="564"/>
      <c r="Y97" s="564"/>
      <c r="Z97" s="564"/>
      <c r="AA97" s="564"/>
      <c r="AB97" s="564"/>
      <c r="AC97" s="564"/>
      <c r="AD97" s="564"/>
      <c r="AE97" s="564"/>
      <c r="AF97" s="564"/>
      <c r="AG97" s="564"/>
      <c r="AH97" s="564"/>
      <c r="AL97" s="564"/>
      <c r="AM97" s="564"/>
      <c r="AN97" s="564"/>
      <c r="AO97" s="564"/>
      <c r="AP97" s="564"/>
      <c r="AQ97" s="564"/>
      <c r="AR97" s="564"/>
      <c r="AS97" s="564"/>
    </row>
    <row r="98" spans="20:45" x14ac:dyDescent="0.25">
      <c r="T98" s="564"/>
      <c r="U98" s="564"/>
      <c r="V98" s="564"/>
      <c r="W98" s="564"/>
      <c r="X98" s="564"/>
      <c r="Y98" s="564"/>
      <c r="Z98" s="564"/>
      <c r="AA98" s="564"/>
      <c r="AB98" s="564"/>
      <c r="AC98" s="564"/>
      <c r="AD98" s="564"/>
      <c r="AE98" s="564"/>
      <c r="AF98" s="564"/>
      <c r="AG98" s="564"/>
      <c r="AH98" s="564"/>
      <c r="AL98" s="564"/>
      <c r="AM98" s="564"/>
      <c r="AN98" s="564"/>
      <c r="AO98" s="564"/>
      <c r="AP98" s="564"/>
      <c r="AQ98" s="564"/>
      <c r="AR98" s="564"/>
      <c r="AS98" s="564"/>
    </row>
    <row r="99" spans="20:45" x14ac:dyDescent="0.25">
      <c r="T99" s="564"/>
      <c r="U99" s="564"/>
      <c r="V99" s="564"/>
      <c r="W99" s="564"/>
      <c r="X99" s="564"/>
      <c r="Y99" s="564"/>
      <c r="Z99" s="564"/>
      <c r="AA99" s="564"/>
      <c r="AB99" s="564"/>
      <c r="AC99" s="564"/>
      <c r="AD99" s="564"/>
      <c r="AE99" s="564"/>
      <c r="AF99" s="564"/>
      <c r="AG99" s="564"/>
      <c r="AH99" s="564"/>
      <c r="AL99" s="564"/>
      <c r="AM99" s="564"/>
      <c r="AN99" s="564"/>
      <c r="AO99" s="564"/>
      <c r="AP99" s="564"/>
      <c r="AQ99" s="564"/>
      <c r="AR99" s="564"/>
      <c r="AS99" s="564"/>
    </row>
    <row r="100" spans="20:45" x14ac:dyDescent="0.25">
      <c r="T100" s="564"/>
      <c r="U100" s="564"/>
      <c r="V100" s="564"/>
      <c r="W100" s="564"/>
      <c r="X100" s="564"/>
      <c r="Y100" s="564"/>
      <c r="Z100" s="564"/>
      <c r="AA100" s="564"/>
      <c r="AB100" s="564"/>
      <c r="AC100" s="564"/>
      <c r="AD100" s="564"/>
      <c r="AE100" s="564"/>
      <c r="AF100" s="564"/>
      <c r="AG100" s="564"/>
      <c r="AH100" s="564"/>
      <c r="AL100" s="564"/>
      <c r="AM100" s="564"/>
      <c r="AN100" s="564"/>
      <c r="AO100" s="564"/>
      <c r="AP100" s="564"/>
      <c r="AQ100" s="564"/>
      <c r="AR100" s="564"/>
      <c r="AS100" s="564"/>
    </row>
    <row r="101" spans="20:45" x14ac:dyDescent="0.25">
      <c r="T101" s="564"/>
      <c r="U101" s="564"/>
      <c r="V101" s="564"/>
      <c r="W101" s="564"/>
      <c r="X101" s="564"/>
      <c r="Y101" s="564"/>
      <c r="Z101" s="564"/>
      <c r="AA101" s="564"/>
      <c r="AB101" s="564"/>
      <c r="AC101" s="564"/>
      <c r="AD101" s="564"/>
      <c r="AE101" s="564"/>
      <c r="AF101" s="564"/>
      <c r="AG101" s="564"/>
      <c r="AH101" s="564"/>
      <c r="AL101" s="564"/>
      <c r="AM101" s="564"/>
      <c r="AN101" s="564"/>
      <c r="AO101" s="564"/>
      <c r="AP101" s="564"/>
      <c r="AQ101" s="564"/>
      <c r="AR101" s="564"/>
      <c r="AS101" s="564"/>
    </row>
    <row r="102" spans="20:45" x14ac:dyDescent="0.25">
      <c r="T102" s="564"/>
      <c r="U102" s="564"/>
      <c r="V102" s="564"/>
      <c r="W102" s="564"/>
      <c r="X102" s="564"/>
      <c r="Y102" s="564"/>
      <c r="Z102" s="564"/>
      <c r="AA102" s="564"/>
      <c r="AB102" s="564"/>
      <c r="AC102" s="564"/>
      <c r="AD102" s="564"/>
      <c r="AE102" s="564"/>
      <c r="AF102" s="564"/>
      <c r="AG102" s="564"/>
      <c r="AH102" s="564"/>
      <c r="AL102" s="564"/>
      <c r="AM102" s="564"/>
      <c r="AN102" s="564"/>
      <c r="AO102" s="564"/>
      <c r="AP102" s="564"/>
      <c r="AQ102" s="564"/>
      <c r="AR102" s="564"/>
      <c r="AS102" s="564"/>
    </row>
    <row r="103" spans="20:45" x14ac:dyDescent="0.25">
      <c r="T103" s="564"/>
      <c r="U103" s="564"/>
      <c r="V103" s="564"/>
      <c r="W103" s="564"/>
      <c r="X103" s="564"/>
      <c r="Y103" s="564"/>
      <c r="Z103" s="564"/>
      <c r="AA103" s="564"/>
      <c r="AB103" s="564"/>
      <c r="AC103" s="564"/>
      <c r="AD103" s="564"/>
      <c r="AE103" s="564"/>
      <c r="AF103" s="564"/>
      <c r="AG103" s="564"/>
      <c r="AH103" s="564"/>
      <c r="AL103" s="564"/>
      <c r="AM103" s="564"/>
      <c r="AN103" s="564"/>
      <c r="AO103" s="564"/>
      <c r="AP103" s="564"/>
      <c r="AQ103" s="564"/>
      <c r="AR103" s="564"/>
      <c r="AS103" s="564"/>
    </row>
    <row r="104" spans="20:45" x14ac:dyDescent="0.25">
      <c r="T104" s="564"/>
      <c r="U104" s="564"/>
      <c r="V104" s="564"/>
      <c r="W104" s="564"/>
      <c r="X104" s="564"/>
      <c r="Y104" s="564"/>
      <c r="Z104" s="564"/>
      <c r="AA104" s="564"/>
      <c r="AB104" s="564"/>
      <c r="AC104" s="564"/>
      <c r="AD104" s="564"/>
      <c r="AE104" s="564"/>
      <c r="AF104" s="564"/>
      <c r="AG104" s="564"/>
      <c r="AH104" s="564"/>
      <c r="AL104" s="564"/>
      <c r="AM104" s="564"/>
      <c r="AN104" s="564"/>
      <c r="AO104" s="564"/>
      <c r="AP104" s="564"/>
      <c r="AQ104" s="564"/>
      <c r="AR104" s="564"/>
      <c r="AS104" s="564"/>
    </row>
    <row r="105" spans="20:45" x14ac:dyDescent="0.25">
      <c r="T105" s="564"/>
      <c r="U105" s="564"/>
      <c r="V105" s="564"/>
      <c r="W105" s="564"/>
      <c r="X105" s="564"/>
      <c r="Y105" s="564"/>
      <c r="Z105" s="564"/>
      <c r="AA105" s="564"/>
      <c r="AB105" s="564"/>
      <c r="AC105" s="564"/>
      <c r="AD105" s="564"/>
      <c r="AE105" s="564"/>
      <c r="AF105" s="564"/>
      <c r="AG105" s="564"/>
      <c r="AH105" s="564"/>
      <c r="AL105" s="564"/>
      <c r="AM105" s="564"/>
      <c r="AN105" s="564"/>
      <c r="AO105" s="564"/>
      <c r="AP105" s="564"/>
      <c r="AQ105" s="564"/>
      <c r="AR105" s="564"/>
      <c r="AS105" s="564"/>
    </row>
    <row r="106" spans="20:45" x14ac:dyDescent="0.25">
      <c r="T106" s="564"/>
      <c r="U106" s="564"/>
      <c r="V106" s="564"/>
      <c r="W106" s="564"/>
      <c r="X106" s="564"/>
      <c r="Y106" s="564"/>
      <c r="Z106" s="564"/>
      <c r="AA106" s="564"/>
      <c r="AB106" s="564"/>
      <c r="AC106" s="564"/>
      <c r="AD106" s="564"/>
      <c r="AE106" s="564"/>
      <c r="AF106" s="564"/>
      <c r="AG106" s="564"/>
      <c r="AH106" s="564"/>
      <c r="AL106" s="564"/>
      <c r="AM106" s="564"/>
      <c r="AN106" s="564"/>
      <c r="AO106" s="564"/>
      <c r="AP106" s="564"/>
      <c r="AQ106" s="564"/>
      <c r="AR106" s="564"/>
      <c r="AS106" s="564"/>
    </row>
    <row r="107" spans="20:45" x14ac:dyDescent="0.25">
      <c r="T107" s="564"/>
      <c r="U107" s="564"/>
      <c r="V107" s="564"/>
      <c r="W107" s="564"/>
      <c r="X107" s="564"/>
      <c r="Y107" s="564"/>
      <c r="Z107" s="564"/>
      <c r="AA107" s="564"/>
      <c r="AB107" s="564"/>
      <c r="AC107" s="564"/>
      <c r="AD107" s="564"/>
      <c r="AE107" s="564"/>
      <c r="AF107" s="564"/>
      <c r="AG107" s="564"/>
      <c r="AH107" s="564"/>
      <c r="AL107" s="564"/>
      <c r="AM107" s="564"/>
      <c r="AN107" s="564"/>
      <c r="AO107" s="564"/>
      <c r="AP107" s="564"/>
      <c r="AQ107" s="564"/>
      <c r="AR107" s="564"/>
      <c r="AS107" s="564"/>
    </row>
    <row r="108" spans="20:45" x14ac:dyDescent="0.25">
      <c r="T108" s="564"/>
      <c r="U108" s="564"/>
      <c r="V108" s="564"/>
      <c r="W108" s="564"/>
      <c r="X108" s="564"/>
      <c r="Y108" s="564"/>
      <c r="Z108" s="564"/>
      <c r="AA108" s="564"/>
      <c r="AB108" s="564"/>
      <c r="AC108" s="564"/>
      <c r="AD108" s="564"/>
      <c r="AE108" s="564"/>
      <c r="AF108" s="564"/>
      <c r="AG108" s="564"/>
      <c r="AH108" s="564"/>
      <c r="AL108" s="564"/>
      <c r="AM108" s="564"/>
      <c r="AN108" s="564"/>
      <c r="AO108" s="564"/>
      <c r="AP108" s="564"/>
      <c r="AQ108" s="564"/>
      <c r="AR108" s="564"/>
      <c r="AS108" s="564"/>
    </row>
    <row r="109" spans="20:45" x14ac:dyDescent="0.25">
      <c r="T109" s="564"/>
      <c r="U109" s="564"/>
      <c r="V109" s="564"/>
      <c r="W109" s="564"/>
      <c r="X109" s="564"/>
      <c r="Y109" s="564"/>
      <c r="Z109" s="564"/>
      <c r="AA109" s="564"/>
      <c r="AB109" s="564"/>
      <c r="AC109" s="564"/>
      <c r="AD109" s="564"/>
      <c r="AE109" s="564"/>
      <c r="AF109" s="564"/>
      <c r="AG109" s="564"/>
      <c r="AH109" s="564"/>
      <c r="AL109" s="564"/>
      <c r="AM109" s="564"/>
      <c r="AN109" s="564"/>
      <c r="AO109" s="564"/>
      <c r="AP109" s="564"/>
      <c r="AQ109" s="564"/>
      <c r="AR109" s="564"/>
      <c r="AS109" s="564"/>
    </row>
    <row r="110" spans="20:45" x14ac:dyDescent="0.25">
      <c r="T110" s="564"/>
      <c r="U110" s="564"/>
      <c r="V110" s="564"/>
      <c r="W110" s="564"/>
      <c r="X110" s="564"/>
      <c r="Y110" s="564"/>
      <c r="Z110" s="564"/>
      <c r="AA110" s="564"/>
      <c r="AB110" s="564"/>
      <c r="AC110" s="564"/>
      <c r="AD110" s="564"/>
      <c r="AE110" s="564"/>
      <c r="AF110" s="564"/>
      <c r="AG110" s="564"/>
      <c r="AH110" s="564"/>
      <c r="AL110" s="564"/>
      <c r="AM110" s="564"/>
      <c r="AN110" s="564"/>
      <c r="AO110" s="564"/>
      <c r="AP110" s="564"/>
      <c r="AQ110" s="564"/>
      <c r="AR110" s="564"/>
      <c r="AS110" s="564"/>
    </row>
    <row r="111" spans="20:45" x14ac:dyDescent="0.25">
      <c r="T111" s="564"/>
      <c r="U111" s="564"/>
      <c r="V111" s="564"/>
      <c r="W111" s="564"/>
      <c r="X111" s="564"/>
      <c r="Y111" s="564"/>
      <c r="Z111" s="564"/>
      <c r="AA111" s="564"/>
      <c r="AB111" s="564"/>
      <c r="AC111" s="564"/>
      <c r="AD111" s="564"/>
      <c r="AE111" s="564"/>
      <c r="AF111" s="564"/>
      <c r="AG111" s="564"/>
      <c r="AH111" s="564"/>
      <c r="AL111" s="564"/>
      <c r="AM111" s="564"/>
      <c r="AN111" s="564"/>
      <c r="AO111" s="564"/>
      <c r="AP111" s="564"/>
      <c r="AQ111" s="564"/>
      <c r="AR111" s="564"/>
      <c r="AS111" s="564"/>
    </row>
    <row r="112" spans="20:45" x14ac:dyDescent="0.25">
      <c r="T112" s="564"/>
      <c r="U112" s="564"/>
      <c r="V112" s="564"/>
      <c r="W112" s="564"/>
      <c r="X112" s="564"/>
      <c r="Y112" s="564"/>
      <c r="Z112" s="564"/>
      <c r="AA112" s="564"/>
      <c r="AB112" s="564"/>
      <c r="AC112" s="564"/>
      <c r="AD112" s="564"/>
      <c r="AE112" s="564"/>
      <c r="AF112" s="564"/>
      <c r="AG112" s="564"/>
      <c r="AH112" s="564"/>
      <c r="AL112" s="564"/>
      <c r="AM112" s="564"/>
      <c r="AN112" s="564"/>
      <c r="AO112" s="564"/>
      <c r="AP112" s="564"/>
      <c r="AQ112" s="564"/>
      <c r="AR112" s="564"/>
      <c r="AS112" s="564"/>
    </row>
    <row r="113" spans="20:45" x14ac:dyDescent="0.25">
      <c r="T113" s="564"/>
      <c r="U113" s="564"/>
      <c r="V113" s="564"/>
      <c r="W113" s="564"/>
      <c r="X113" s="564"/>
      <c r="Y113" s="564"/>
      <c r="Z113" s="564"/>
      <c r="AA113" s="564"/>
      <c r="AB113" s="564"/>
      <c r="AC113" s="564"/>
      <c r="AD113" s="564"/>
      <c r="AE113" s="564"/>
      <c r="AF113" s="564"/>
      <c r="AG113" s="564"/>
      <c r="AH113" s="564"/>
      <c r="AL113" s="564"/>
      <c r="AM113" s="564"/>
      <c r="AN113" s="564"/>
      <c r="AO113" s="564"/>
      <c r="AP113" s="564"/>
      <c r="AQ113" s="564"/>
      <c r="AR113" s="564"/>
      <c r="AS113" s="564"/>
    </row>
    <row r="114" spans="20:45" x14ac:dyDescent="0.25">
      <c r="T114" s="564"/>
      <c r="U114" s="564"/>
      <c r="V114" s="564"/>
      <c r="W114" s="564"/>
      <c r="X114" s="564"/>
      <c r="Y114" s="564"/>
      <c r="Z114" s="564"/>
      <c r="AA114" s="564"/>
      <c r="AB114" s="564"/>
      <c r="AC114" s="564"/>
      <c r="AD114" s="564"/>
      <c r="AE114" s="564"/>
      <c r="AF114" s="564"/>
      <c r="AG114" s="564"/>
      <c r="AH114" s="564"/>
      <c r="AL114" s="564"/>
      <c r="AM114" s="564"/>
      <c r="AN114" s="564"/>
      <c r="AO114" s="564"/>
      <c r="AP114" s="564"/>
      <c r="AQ114" s="564"/>
      <c r="AR114" s="564"/>
      <c r="AS114" s="564"/>
    </row>
    <row r="115" spans="20:45" x14ac:dyDescent="0.25">
      <c r="T115" s="564"/>
      <c r="U115" s="564"/>
      <c r="V115" s="564"/>
      <c r="W115" s="564"/>
      <c r="X115" s="564"/>
      <c r="Y115" s="564"/>
      <c r="Z115" s="564"/>
      <c r="AA115" s="564"/>
      <c r="AB115" s="564"/>
      <c r="AC115" s="564"/>
      <c r="AD115" s="564"/>
      <c r="AE115" s="564"/>
      <c r="AF115" s="564"/>
      <c r="AG115" s="564"/>
      <c r="AH115" s="564"/>
      <c r="AL115" s="564"/>
      <c r="AM115" s="564"/>
      <c r="AN115" s="564"/>
      <c r="AO115" s="564"/>
      <c r="AP115" s="564"/>
      <c r="AQ115" s="564"/>
      <c r="AR115" s="564"/>
      <c r="AS115" s="564"/>
    </row>
    <row r="116" spans="20:45" x14ac:dyDescent="0.25">
      <c r="T116" s="564"/>
      <c r="U116" s="564"/>
      <c r="V116" s="564"/>
      <c r="W116" s="564"/>
      <c r="X116" s="564"/>
      <c r="Y116" s="564"/>
      <c r="Z116" s="564"/>
      <c r="AA116" s="564"/>
      <c r="AB116" s="564"/>
      <c r="AC116" s="564"/>
      <c r="AD116" s="564"/>
      <c r="AE116" s="564"/>
      <c r="AF116" s="564"/>
      <c r="AG116" s="564"/>
      <c r="AH116" s="564"/>
      <c r="AL116" s="564"/>
      <c r="AM116" s="564"/>
      <c r="AN116" s="564"/>
      <c r="AO116" s="564"/>
      <c r="AP116" s="564"/>
      <c r="AQ116" s="564"/>
      <c r="AR116" s="564"/>
      <c r="AS116" s="564"/>
    </row>
    <row r="117" spans="20:45" x14ac:dyDescent="0.25">
      <c r="T117" s="564"/>
      <c r="U117" s="564"/>
      <c r="V117" s="564"/>
      <c r="W117" s="564"/>
      <c r="X117" s="564"/>
      <c r="Y117" s="564"/>
      <c r="Z117" s="564"/>
      <c r="AA117" s="564"/>
      <c r="AB117" s="564"/>
      <c r="AC117" s="564"/>
      <c r="AD117" s="564"/>
      <c r="AE117" s="564"/>
      <c r="AF117" s="564"/>
      <c r="AG117" s="564"/>
      <c r="AH117" s="564"/>
      <c r="AL117" s="564"/>
      <c r="AM117" s="564"/>
      <c r="AN117" s="564"/>
      <c r="AO117" s="564"/>
      <c r="AP117" s="564"/>
      <c r="AQ117" s="564"/>
      <c r="AR117" s="564"/>
      <c r="AS117" s="564"/>
    </row>
    <row r="118" spans="20:45" x14ac:dyDescent="0.25">
      <c r="T118" s="564"/>
      <c r="U118" s="564"/>
      <c r="V118" s="564"/>
      <c r="W118" s="564"/>
      <c r="X118" s="564"/>
      <c r="Y118" s="564"/>
      <c r="Z118" s="564"/>
      <c r="AA118" s="564"/>
      <c r="AB118" s="564"/>
      <c r="AC118" s="564"/>
      <c r="AD118" s="564"/>
      <c r="AE118" s="564"/>
      <c r="AF118" s="564"/>
      <c r="AG118" s="564"/>
      <c r="AH118" s="564"/>
      <c r="AL118" s="564"/>
      <c r="AM118" s="564"/>
      <c r="AN118" s="564"/>
      <c r="AO118" s="564"/>
      <c r="AP118" s="564"/>
      <c r="AQ118" s="564"/>
      <c r="AR118" s="564"/>
      <c r="AS118" s="564"/>
    </row>
    <row r="119" spans="20:45" x14ac:dyDescent="0.25">
      <c r="T119" s="564"/>
      <c r="U119" s="564"/>
      <c r="V119" s="564"/>
      <c r="W119" s="564"/>
      <c r="X119" s="564"/>
      <c r="Y119" s="564"/>
      <c r="Z119" s="564"/>
      <c r="AA119" s="564"/>
      <c r="AB119" s="564"/>
      <c r="AC119" s="564"/>
      <c r="AD119" s="564"/>
      <c r="AE119" s="564"/>
      <c r="AF119" s="564"/>
      <c r="AG119" s="564"/>
      <c r="AH119" s="564"/>
      <c r="AL119" s="564"/>
      <c r="AM119" s="564"/>
      <c r="AN119" s="564"/>
      <c r="AO119" s="564"/>
      <c r="AP119" s="564"/>
      <c r="AQ119" s="564"/>
      <c r="AR119" s="564"/>
      <c r="AS119" s="564"/>
    </row>
    <row r="120" spans="20:45" x14ac:dyDescent="0.25">
      <c r="T120" s="564"/>
      <c r="U120" s="564"/>
      <c r="V120" s="564"/>
      <c r="W120" s="564"/>
      <c r="X120" s="564"/>
      <c r="Y120" s="564"/>
      <c r="Z120" s="564"/>
      <c r="AA120" s="564"/>
      <c r="AB120" s="564"/>
      <c r="AC120" s="564"/>
      <c r="AD120" s="564"/>
      <c r="AE120" s="564"/>
      <c r="AF120" s="564"/>
      <c r="AG120" s="564"/>
      <c r="AH120" s="564"/>
      <c r="AL120" s="564"/>
      <c r="AM120" s="564"/>
      <c r="AN120" s="564"/>
      <c r="AO120" s="564"/>
      <c r="AP120" s="564"/>
      <c r="AQ120" s="564"/>
      <c r="AR120" s="564"/>
      <c r="AS120" s="564"/>
    </row>
    <row r="121" spans="20:45" x14ac:dyDescent="0.25">
      <c r="T121" s="564"/>
      <c r="U121" s="564"/>
      <c r="V121" s="564"/>
      <c r="W121" s="564"/>
      <c r="X121" s="564"/>
      <c r="Y121" s="564"/>
      <c r="Z121" s="564"/>
      <c r="AA121" s="564"/>
      <c r="AB121" s="564"/>
      <c r="AC121" s="564"/>
      <c r="AD121" s="564"/>
      <c r="AE121" s="564"/>
      <c r="AF121" s="564"/>
      <c r="AG121" s="564"/>
      <c r="AH121" s="564"/>
      <c r="AL121" s="564"/>
      <c r="AM121" s="564"/>
      <c r="AN121" s="564"/>
      <c r="AO121" s="564"/>
      <c r="AP121" s="564"/>
      <c r="AQ121" s="564"/>
      <c r="AR121" s="564"/>
      <c r="AS121" s="564"/>
    </row>
    <row r="122" spans="20:45" x14ac:dyDescent="0.25">
      <c r="T122" s="564"/>
      <c r="U122" s="564"/>
      <c r="V122" s="564"/>
      <c r="W122" s="564"/>
      <c r="X122" s="564"/>
      <c r="Y122" s="564"/>
      <c r="Z122" s="564"/>
      <c r="AA122" s="564"/>
      <c r="AB122" s="564"/>
      <c r="AC122" s="564"/>
      <c r="AD122" s="564"/>
      <c r="AE122" s="564"/>
      <c r="AF122" s="564"/>
      <c r="AG122" s="564"/>
      <c r="AH122" s="564"/>
      <c r="AL122" s="564"/>
      <c r="AM122" s="564"/>
      <c r="AN122" s="564"/>
      <c r="AO122" s="564"/>
      <c r="AP122" s="564"/>
      <c r="AQ122" s="564"/>
      <c r="AR122" s="564"/>
      <c r="AS122" s="564"/>
    </row>
    <row r="123" spans="20:45" x14ac:dyDescent="0.25">
      <c r="T123" s="564"/>
      <c r="U123" s="564"/>
      <c r="V123" s="564"/>
      <c r="W123" s="564"/>
      <c r="X123" s="564"/>
      <c r="Y123" s="564"/>
      <c r="Z123" s="564"/>
      <c r="AA123" s="564"/>
      <c r="AB123" s="564"/>
      <c r="AC123" s="564"/>
      <c r="AD123" s="564"/>
      <c r="AE123" s="564"/>
      <c r="AF123" s="564"/>
      <c r="AG123" s="564"/>
      <c r="AH123" s="564"/>
      <c r="AL123" s="564"/>
      <c r="AM123" s="564"/>
      <c r="AN123" s="564"/>
      <c r="AO123" s="564"/>
      <c r="AP123" s="564"/>
      <c r="AQ123" s="564"/>
      <c r="AR123" s="564"/>
      <c r="AS123" s="564"/>
    </row>
    <row r="124" spans="20:45" x14ac:dyDescent="0.25">
      <c r="T124" s="564"/>
      <c r="U124" s="564"/>
      <c r="V124" s="564"/>
      <c r="W124" s="564"/>
      <c r="X124" s="564"/>
      <c r="Y124" s="564"/>
      <c r="Z124" s="564"/>
      <c r="AA124" s="564"/>
      <c r="AB124" s="564"/>
      <c r="AC124" s="564"/>
      <c r="AD124" s="564"/>
      <c r="AE124" s="564"/>
      <c r="AF124" s="564"/>
      <c r="AG124" s="564"/>
      <c r="AH124" s="564"/>
      <c r="AL124" s="564"/>
      <c r="AM124" s="564"/>
      <c r="AN124" s="564"/>
      <c r="AO124" s="564"/>
      <c r="AP124" s="564"/>
      <c r="AQ124" s="564"/>
      <c r="AR124" s="564"/>
      <c r="AS124" s="564"/>
    </row>
    <row r="125" spans="20:45" x14ac:dyDescent="0.25">
      <c r="T125" s="564"/>
      <c r="U125" s="564"/>
      <c r="V125" s="564"/>
      <c r="W125" s="564"/>
      <c r="X125" s="564"/>
      <c r="Y125" s="564"/>
      <c r="Z125" s="564"/>
      <c r="AA125" s="564"/>
      <c r="AB125" s="564"/>
      <c r="AC125" s="564"/>
      <c r="AD125" s="564"/>
      <c r="AE125" s="564"/>
      <c r="AF125" s="564"/>
      <c r="AG125" s="564"/>
      <c r="AH125" s="564"/>
      <c r="AL125" s="564"/>
      <c r="AM125" s="564"/>
      <c r="AN125" s="564"/>
      <c r="AO125" s="564"/>
      <c r="AP125" s="564"/>
      <c r="AQ125" s="564"/>
      <c r="AR125" s="564"/>
      <c r="AS125" s="564"/>
    </row>
    <row r="126" spans="20:45" x14ac:dyDescent="0.25">
      <c r="T126" s="564"/>
      <c r="U126" s="564"/>
      <c r="V126" s="564"/>
      <c r="W126" s="564"/>
      <c r="X126" s="564"/>
      <c r="Y126" s="564"/>
      <c r="Z126" s="564"/>
      <c r="AA126" s="564"/>
      <c r="AB126" s="564"/>
      <c r="AC126" s="564"/>
      <c r="AD126" s="564"/>
      <c r="AE126" s="564"/>
      <c r="AF126" s="564"/>
      <c r="AG126" s="564"/>
      <c r="AH126" s="564"/>
      <c r="AL126" s="564"/>
      <c r="AM126" s="564"/>
      <c r="AN126" s="564"/>
      <c r="AO126" s="564"/>
      <c r="AP126" s="564"/>
      <c r="AQ126" s="564"/>
      <c r="AR126" s="564"/>
      <c r="AS126" s="564"/>
    </row>
    <row r="127" spans="20:45" x14ac:dyDescent="0.25">
      <c r="T127" s="564"/>
      <c r="U127" s="564"/>
      <c r="V127" s="564"/>
      <c r="W127" s="564"/>
      <c r="X127" s="564"/>
      <c r="Y127" s="564"/>
      <c r="Z127" s="564"/>
      <c r="AA127" s="564"/>
      <c r="AB127" s="564"/>
      <c r="AC127" s="564"/>
      <c r="AD127" s="564"/>
      <c r="AE127" s="564"/>
      <c r="AF127" s="564"/>
      <c r="AG127" s="564"/>
      <c r="AH127" s="564"/>
      <c r="AL127" s="564"/>
      <c r="AM127" s="564"/>
      <c r="AN127" s="564"/>
      <c r="AO127" s="564"/>
      <c r="AP127" s="564"/>
      <c r="AQ127" s="564"/>
      <c r="AR127" s="564"/>
      <c r="AS127" s="564"/>
    </row>
    <row r="128" spans="20:45" x14ac:dyDescent="0.25">
      <c r="T128" s="564"/>
      <c r="U128" s="564"/>
      <c r="V128" s="564"/>
      <c r="W128" s="564"/>
      <c r="X128" s="564"/>
      <c r="Y128" s="564"/>
      <c r="Z128" s="564"/>
      <c r="AA128" s="564"/>
      <c r="AB128" s="564"/>
      <c r="AC128" s="564"/>
      <c r="AD128" s="564"/>
      <c r="AE128" s="564"/>
      <c r="AF128" s="564"/>
      <c r="AG128" s="564"/>
      <c r="AH128" s="564"/>
      <c r="AL128" s="564"/>
      <c r="AM128" s="564"/>
      <c r="AN128" s="564"/>
      <c r="AO128" s="564"/>
      <c r="AP128" s="564"/>
      <c r="AQ128" s="564"/>
      <c r="AR128" s="564"/>
      <c r="AS128" s="564"/>
    </row>
    <row r="129" spans="20:45" x14ac:dyDescent="0.25">
      <c r="T129" s="564"/>
      <c r="U129" s="564"/>
      <c r="V129" s="564"/>
      <c r="W129" s="564"/>
      <c r="X129" s="564"/>
      <c r="Y129" s="564"/>
      <c r="Z129" s="564"/>
      <c r="AA129" s="564"/>
      <c r="AB129" s="564"/>
      <c r="AC129" s="564"/>
      <c r="AD129" s="564"/>
      <c r="AE129" s="564"/>
      <c r="AF129" s="564"/>
      <c r="AG129" s="564"/>
      <c r="AH129" s="564"/>
      <c r="AL129" s="564"/>
      <c r="AM129" s="564"/>
      <c r="AN129" s="564"/>
      <c r="AO129" s="564"/>
      <c r="AP129" s="564"/>
      <c r="AQ129" s="564"/>
      <c r="AR129" s="564"/>
      <c r="AS129" s="564"/>
    </row>
    <row r="130" spans="20:45" x14ac:dyDescent="0.25">
      <c r="T130" s="564"/>
      <c r="U130" s="564"/>
      <c r="V130" s="564"/>
      <c r="W130" s="564"/>
      <c r="X130" s="564"/>
      <c r="Y130" s="564"/>
      <c r="Z130" s="564"/>
      <c r="AA130" s="564"/>
      <c r="AB130" s="564"/>
      <c r="AC130" s="564"/>
      <c r="AD130" s="564"/>
      <c r="AE130" s="564"/>
      <c r="AF130" s="564"/>
      <c r="AG130" s="564"/>
      <c r="AH130" s="564"/>
      <c r="AL130" s="564"/>
      <c r="AM130" s="564"/>
      <c r="AN130" s="564"/>
      <c r="AO130" s="564"/>
      <c r="AP130" s="564"/>
      <c r="AQ130" s="564"/>
      <c r="AR130" s="564"/>
      <c r="AS130" s="564"/>
    </row>
    <row r="131" spans="20:45" x14ac:dyDescent="0.25">
      <c r="T131" s="564"/>
      <c r="U131" s="564"/>
      <c r="V131" s="564"/>
      <c r="W131" s="564"/>
      <c r="X131" s="564"/>
      <c r="Y131" s="564"/>
      <c r="Z131" s="564"/>
      <c r="AA131" s="564"/>
      <c r="AB131" s="564"/>
      <c r="AC131" s="564"/>
      <c r="AD131" s="564"/>
      <c r="AE131" s="564"/>
      <c r="AF131" s="564"/>
      <c r="AG131" s="564"/>
      <c r="AH131" s="564"/>
      <c r="AL131" s="564"/>
      <c r="AM131" s="564"/>
      <c r="AN131" s="564"/>
      <c r="AO131" s="564"/>
      <c r="AP131" s="564"/>
      <c r="AQ131" s="564"/>
      <c r="AR131" s="564"/>
      <c r="AS131" s="564"/>
    </row>
    <row r="132" spans="20:45" x14ac:dyDescent="0.25">
      <c r="T132" s="564"/>
      <c r="U132" s="564"/>
      <c r="V132" s="564"/>
      <c r="W132" s="564"/>
      <c r="X132" s="564"/>
      <c r="Y132" s="564"/>
      <c r="Z132" s="564"/>
      <c r="AA132" s="564"/>
      <c r="AB132" s="564"/>
      <c r="AC132" s="564"/>
      <c r="AD132" s="564"/>
      <c r="AE132" s="564"/>
      <c r="AF132" s="564"/>
      <c r="AG132" s="564"/>
      <c r="AH132" s="564"/>
      <c r="AL132" s="564"/>
      <c r="AM132" s="564"/>
      <c r="AN132" s="564"/>
      <c r="AO132" s="564"/>
      <c r="AP132" s="564"/>
      <c r="AQ132" s="564"/>
      <c r="AR132" s="564"/>
      <c r="AS132" s="564"/>
    </row>
    <row r="133" spans="20:45" x14ac:dyDescent="0.25">
      <c r="T133" s="564"/>
      <c r="U133" s="564"/>
      <c r="V133" s="564"/>
      <c r="W133" s="564"/>
      <c r="X133" s="564"/>
      <c r="Y133" s="564"/>
      <c r="Z133" s="564"/>
      <c r="AA133" s="564"/>
      <c r="AB133" s="564"/>
      <c r="AC133" s="564"/>
      <c r="AD133" s="564"/>
      <c r="AE133" s="564"/>
      <c r="AF133" s="564"/>
      <c r="AG133" s="564"/>
      <c r="AH133" s="564"/>
      <c r="AL133" s="564"/>
      <c r="AM133" s="564"/>
      <c r="AN133" s="564"/>
      <c r="AO133" s="564"/>
      <c r="AP133" s="564"/>
      <c r="AQ133" s="564"/>
      <c r="AR133" s="564"/>
      <c r="AS133" s="564"/>
    </row>
    <row r="134" spans="20:45" x14ac:dyDescent="0.25">
      <c r="T134" s="564"/>
      <c r="U134" s="564"/>
      <c r="V134" s="564"/>
      <c r="W134" s="564"/>
      <c r="X134" s="564"/>
      <c r="Y134" s="564"/>
      <c r="Z134" s="564"/>
      <c r="AA134" s="564"/>
      <c r="AB134" s="564"/>
      <c r="AC134" s="564"/>
      <c r="AD134" s="564"/>
      <c r="AE134" s="564"/>
      <c r="AF134" s="564"/>
      <c r="AG134" s="564"/>
      <c r="AH134" s="564"/>
      <c r="AL134" s="564"/>
      <c r="AM134" s="564"/>
      <c r="AN134" s="564"/>
      <c r="AO134" s="564"/>
      <c r="AP134" s="564"/>
      <c r="AQ134" s="564"/>
      <c r="AR134" s="564"/>
      <c r="AS134" s="564"/>
    </row>
    <row r="135" spans="20:45" x14ac:dyDescent="0.25">
      <c r="T135" s="564"/>
      <c r="U135" s="564"/>
      <c r="V135" s="564"/>
      <c r="W135" s="564"/>
      <c r="X135" s="564"/>
      <c r="Y135" s="564"/>
      <c r="Z135" s="564"/>
      <c r="AA135" s="564"/>
      <c r="AB135" s="564"/>
      <c r="AC135" s="564"/>
      <c r="AD135" s="564"/>
      <c r="AE135" s="564"/>
      <c r="AF135" s="564"/>
      <c r="AG135" s="564"/>
      <c r="AH135" s="564"/>
      <c r="AL135" s="564"/>
      <c r="AM135" s="564"/>
      <c r="AN135" s="564"/>
      <c r="AO135" s="564"/>
      <c r="AP135" s="564"/>
      <c r="AQ135" s="564"/>
      <c r="AR135" s="564"/>
      <c r="AS135" s="564"/>
    </row>
    <row r="136" spans="20:45" x14ac:dyDescent="0.25">
      <c r="T136" s="564"/>
      <c r="U136" s="564"/>
      <c r="V136" s="564"/>
      <c r="W136" s="564"/>
      <c r="X136" s="564"/>
      <c r="Y136" s="564"/>
      <c r="Z136" s="564"/>
      <c r="AA136" s="564"/>
      <c r="AB136" s="564"/>
      <c r="AC136" s="564"/>
      <c r="AD136" s="564"/>
      <c r="AE136" s="564"/>
      <c r="AF136" s="564"/>
      <c r="AG136" s="564"/>
      <c r="AH136" s="564"/>
      <c r="AL136" s="564"/>
      <c r="AM136" s="564"/>
      <c r="AN136" s="564"/>
      <c r="AO136" s="564"/>
      <c r="AP136" s="564"/>
      <c r="AQ136" s="564"/>
      <c r="AR136" s="564"/>
      <c r="AS136" s="564"/>
    </row>
    <row r="137" spans="20:45" x14ac:dyDescent="0.25">
      <c r="T137" s="564"/>
      <c r="U137" s="564"/>
      <c r="V137" s="564"/>
      <c r="W137" s="564"/>
      <c r="X137" s="564"/>
      <c r="Y137" s="564"/>
      <c r="Z137" s="564"/>
      <c r="AA137" s="564"/>
      <c r="AB137" s="564"/>
      <c r="AC137" s="564"/>
      <c r="AD137" s="564"/>
      <c r="AE137" s="564"/>
      <c r="AF137" s="564"/>
      <c r="AG137" s="564"/>
      <c r="AH137" s="564"/>
      <c r="AL137" s="564"/>
      <c r="AM137" s="564"/>
      <c r="AN137" s="564"/>
      <c r="AO137" s="564"/>
      <c r="AP137" s="564"/>
      <c r="AQ137" s="564"/>
      <c r="AR137" s="564"/>
      <c r="AS137" s="564"/>
    </row>
    <row r="138" spans="20:45" x14ac:dyDescent="0.25">
      <c r="T138" s="564"/>
      <c r="U138" s="564"/>
      <c r="V138" s="564"/>
      <c r="W138" s="564"/>
      <c r="X138" s="564"/>
      <c r="Y138" s="564"/>
      <c r="Z138" s="564"/>
      <c r="AA138" s="564"/>
      <c r="AB138" s="564"/>
      <c r="AC138" s="564"/>
      <c r="AD138" s="564"/>
      <c r="AE138" s="564"/>
      <c r="AF138" s="564"/>
      <c r="AG138" s="564"/>
      <c r="AH138" s="564"/>
      <c r="AL138" s="564"/>
      <c r="AM138" s="564"/>
      <c r="AN138" s="564"/>
      <c r="AO138" s="564"/>
      <c r="AP138" s="564"/>
      <c r="AQ138" s="564"/>
      <c r="AR138" s="564"/>
      <c r="AS138" s="564"/>
    </row>
    <row r="139" spans="20:45" x14ac:dyDescent="0.25">
      <c r="T139" s="564"/>
      <c r="U139" s="564"/>
      <c r="V139" s="564"/>
      <c r="W139" s="564"/>
      <c r="X139" s="564"/>
      <c r="Y139" s="564"/>
      <c r="Z139" s="564"/>
      <c r="AA139" s="564"/>
      <c r="AB139" s="564"/>
      <c r="AC139" s="564"/>
      <c r="AD139" s="564"/>
      <c r="AE139" s="564"/>
      <c r="AF139" s="564"/>
      <c r="AG139" s="564"/>
      <c r="AH139" s="564"/>
      <c r="AL139" s="564"/>
      <c r="AM139" s="564"/>
      <c r="AN139" s="564"/>
      <c r="AO139" s="564"/>
      <c r="AP139" s="564"/>
      <c r="AQ139" s="564"/>
      <c r="AR139" s="564"/>
      <c r="AS139" s="564"/>
    </row>
    <row r="140" spans="20:45" x14ac:dyDescent="0.25">
      <c r="T140" s="564"/>
      <c r="U140" s="564"/>
      <c r="V140" s="564"/>
      <c r="W140" s="564"/>
      <c r="X140" s="564"/>
      <c r="Y140" s="564"/>
      <c r="Z140" s="564"/>
      <c r="AA140" s="564"/>
      <c r="AB140" s="564"/>
      <c r="AC140" s="564"/>
      <c r="AD140" s="564"/>
      <c r="AE140" s="564"/>
      <c r="AF140" s="564"/>
      <c r="AG140" s="564"/>
      <c r="AH140" s="564"/>
      <c r="AL140" s="564"/>
      <c r="AM140" s="564"/>
      <c r="AN140" s="564"/>
      <c r="AO140" s="564"/>
      <c r="AP140" s="564"/>
      <c r="AQ140" s="564"/>
      <c r="AR140" s="564"/>
      <c r="AS140" s="564"/>
    </row>
  </sheetData>
  <mergeCells count="1">
    <mergeCell ref="A4:C4"/>
  </mergeCells>
  <conditionalFormatting sqref="G50:I50 G34:I34 G36:I36 G22:I22 G24:I24 G26:I26 G28:I28 G30:I30 G32:I32 H21 G38:I38 G40:I40 G42:I42 G44:I44 G46:I46 G48:I48 H7 H9 H11 H13 H15 H17 H19">
    <cfRule type="expression" dxfId="288" priority="17" stopIfTrue="1">
      <formula>AND($E7&lt;9,$C7&gt;0)</formula>
    </cfRule>
  </conditionalFormatting>
  <conditionalFormatting sqref="I23 I43 K33 I31 K41 I51 I39 K49 I47 K10 M29 M45 I27 K25 I35 I8 I12 I16 I20 K18 M14">
    <cfRule type="expression" dxfId="287" priority="14" stopIfTrue="1">
      <formula>AND($O$1="CU",I8="Umpire")</formula>
    </cfRule>
    <cfRule type="expression" dxfId="286" priority="15" stopIfTrue="1">
      <formula>AND($O$1="CU",I8&lt;&gt;"Umpire",J8&lt;&gt;"")</formula>
    </cfRule>
    <cfRule type="expression" dxfId="285" priority="16" stopIfTrue="1">
      <formula>AND($O$1="CU",I8&lt;&gt;"Umpire")</formula>
    </cfRule>
  </conditionalFormatting>
  <conditionalFormatting sqref="E36 E30 E28 E26 E24 E22 E52 E50 E32 E48 E46 E44 E42 E40 E38 E34">
    <cfRule type="expression" dxfId="284" priority="13" stopIfTrue="1">
      <formula>AND($E22&lt;9,$C22&gt;0)</formula>
    </cfRule>
  </conditionalFormatting>
  <conditionalFormatting sqref="F38 F40 F42 F44 F46 F48 F50 F36 F22 F24 F26 F28 F30 F32 F34">
    <cfRule type="cellIs" dxfId="283" priority="11" stopIfTrue="1" operator="equal">
      <formula>"Bye"</formula>
    </cfRule>
    <cfRule type="expression" dxfId="282" priority="12" stopIfTrue="1">
      <formula>AND($E22&lt;9,$C22&gt;0)</formula>
    </cfRule>
  </conditionalFormatting>
  <conditionalFormatting sqref="M10 M18 O45 M41 M49 O14 O29 M25 M33 K8 K12 K16 K20 K39 K43 K47 K51 K23 K27 K31 K35">
    <cfRule type="expression" dxfId="281" priority="9" stopIfTrue="1">
      <formula>J8="as"</formula>
    </cfRule>
    <cfRule type="expression" dxfId="280" priority="10" stopIfTrue="1">
      <formula>J8="bs"</formula>
    </cfRule>
  </conditionalFormatting>
  <conditionalFormatting sqref="B40 B42 B44 B46 B48 B50 B52 B24 B26 B28 B30 B32 B34 B36 B38 B22">
    <cfRule type="cellIs" dxfId="279" priority="7" stopIfTrue="1" operator="equal">
      <formula>"QA"</formula>
    </cfRule>
    <cfRule type="cellIs" dxfId="278" priority="8" stopIfTrue="1" operator="equal">
      <formula>"DA"</formula>
    </cfRule>
  </conditionalFormatting>
  <conditionalFormatting sqref="R62 J8 J12 J16 J20 N14 L10 L18">
    <cfRule type="expression" dxfId="277" priority="6" stopIfTrue="1">
      <formula>$O$1="CU"</formula>
    </cfRule>
  </conditionalFormatting>
  <conditionalFormatting sqref="E21 E7">
    <cfRule type="expression" dxfId="276" priority="5" stopIfTrue="1">
      <formula>$E7&lt;5</formula>
    </cfRule>
  </conditionalFormatting>
  <conditionalFormatting sqref="F19 F21 F9 F17 F15 F13 F11 F7">
    <cfRule type="cellIs" dxfId="275" priority="4" stopIfTrue="1" operator="equal">
      <formula>"Bye"</formula>
    </cfRule>
  </conditionalFormatting>
  <conditionalFormatting sqref="O16">
    <cfRule type="expression" dxfId="274" priority="1" stopIfTrue="1">
      <formula>AND($O$1="CU",O16="Umpire")</formula>
    </cfRule>
    <cfRule type="expression" dxfId="273" priority="2" stopIfTrue="1">
      <formula>AND($O$1="CU",O16&lt;&gt;"Umpire",P16&lt;&gt;"")</formula>
    </cfRule>
    <cfRule type="expression" dxfId="272" priority="3" stopIfTrue="1">
      <formula>AND($O$1="CU",O16&lt;&gt;"Umpire")</formula>
    </cfRule>
  </conditionalFormatting>
  <dataValidations count="1">
    <dataValidation type="list" allowBlank="1" showInputMessage="1" sqref="I23 I39 I27 I35 I43 I31 I51 I47 K49 K41 M45 K33 K25 M29 I16 K18 K10 I20 I12 I8 M14 O16" xr:uid="{DC9D7A79-7C28-40C9-BE4E-E0A13B282F9D}">
      <formula1>$U$7:$U$16</formula1>
    </dataValidation>
  </dataValidations>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02465"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702466"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AC206F-E4AF-4A07-9BB0-C2FE5B0D0B85}">
  <sheetPr codeName="Sheet149">
    <tabColor indexed="11"/>
    <pageSetUpPr fitToPage="1"/>
  </sheetPr>
  <dimension ref="A1:AO57"/>
  <sheetViews>
    <sheetView showGridLines="0" showZeros="0" workbookViewId="0">
      <selection activeCell="E7" sqref="E7"/>
    </sheetView>
  </sheetViews>
  <sheetFormatPr defaultRowHeight="13.2" x14ac:dyDescent="0.25"/>
  <cols>
    <col min="1" max="2" width="3.33203125" customWidth="1"/>
    <col min="3" max="4" width="4.6640625" customWidth="1"/>
    <col min="5" max="5" width="4.33203125" customWidth="1"/>
    <col min="6" max="6" width="12.6640625" customWidth="1"/>
    <col min="7" max="7" width="2.6640625" customWidth="1"/>
    <col min="8" max="8" width="7.6640625" customWidth="1"/>
    <col min="9" max="9" width="5.88671875" customWidth="1"/>
    <col min="10" max="10" width="1.6640625" style="134" customWidth="1"/>
    <col min="11" max="11" width="10.6640625" customWidth="1"/>
    <col min="12" max="12" width="1.6640625" style="134" customWidth="1"/>
    <col min="13" max="13" width="10.6640625" customWidth="1"/>
    <col min="14" max="14" width="1.6640625" style="135" customWidth="1"/>
    <col min="15" max="15" width="10.6640625" customWidth="1"/>
    <col min="16" max="16" width="1.6640625" style="134" customWidth="1"/>
    <col min="17" max="17" width="10.6640625" customWidth="1"/>
    <col min="18" max="18" width="1.6640625" style="135" customWidth="1"/>
    <col min="19" max="19" width="9.109375" hidden="1" customWidth="1"/>
    <col min="20" max="20" width="8.6640625" customWidth="1"/>
    <col min="21" max="21" width="9.109375" hidden="1" customWidth="1"/>
    <col min="25" max="34" width="9.109375" hidden="1" customWidth="1"/>
    <col min="35" max="37" width="9.109375" style="660" customWidth="1"/>
  </cols>
  <sheetData>
    <row r="1" spans="1:37" s="136" customFormat="1" ht="21.75" customHeight="1" x14ac:dyDescent="0.25">
      <c r="A1" s="93" t="str">
        <f>Altalanos!$A$6</f>
        <v xml:space="preserve">Diákolimpia Tolna megye - Paks </v>
      </c>
      <c r="B1" s="93"/>
      <c r="C1" s="139"/>
      <c r="D1" s="139"/>
      <c r="E1" s="139"/>
      <c r="F1" s="139"/>
      <c r="G1" s="139"/>
      <c r="H1" s="93"/>
      <c r="I1" s="381"/>
      <c r="J1" s="140"/>
      <c r="K1" s="443" t="s">
        <v>123</v>
      </c>
      <c r="L1" s="120"/>
      <c r="M1" s="94"/>
      <c r="N1" s="140"/>
      <c r="O1" s="140" t="s">
        <v>3</v>
      </c>
      <c r="P1" s="140"/>
      <c r="Q1" s="139"/>
      <c r="R1" s="140"/>
      <c r="Y1" s="565"/>
      <c r="Z1" s="565"/>
      <c r="AA1" s="565"/>
      <c r="AB1" s="674" t="e">
        <f>IF($Y$5=1,CONCATENATE(VLOOKUP($Y$3,$AA$2:$AH$14,2)),CONCATENATE(VLOOKUP($Y$3,$AA$16:$AH$25,2)))</f>
        <v>#N/A</v>
      </c>
      <c r="AC1" s="674" t="e">
        <f>IF($Y$5=1,CONCATENATE(VLOOKUP($Y$3,$AA$2:$AH$14,3)),CONCATENATE(VLOOKUP($Y$3,$AA$16:$AH$25,3)))</f>
        <v>#N/A</v>
      </c>
      <c r="AD1" s="674" t="e">
        <f>IF($Y$5=1,CONCATENATE(VLOOKUP($Y$3,$AA$2:$AH$14,4)),CONCATENATE(VLOOKUP($Y$3,$AA$16:$AH$25,4)))</f>
        <v>#N/A</v>
      </c>
      <c r="AE1" s="674" t="e">
        <f>IF($Y$5=1,CONCATENATE(VLOOKUP($Y$3,$AA$2:$AH$14,5)),CONCATENATE(VLOOKUP($Y$3,$AA$16:$AH$25,5)))</f>
        <v>#N/A</v>
      </c>
      <c r="AF1" s="674" t="e">
        <f>IF($Y$5=1,CONCATENATE(VLOOKUP($Y$3,$AA$2:$AH$14,6)),CONCATENATE(VLOOKUP($Y$3,$AA$16:$AH$25,6)))</f>
        <v>#N/A</v>
      </c>
      <c r="AG1" s="674" t="e">
        <f>IF($Y$5=1,CONCATENATE(VLOOKUP($Y$3,$AA$2:$AH$14,7)),CONCATENATE(VLOOKUP($Y$3,$AA$16:$AH$25,7)))</f>
        <v>#N/A</v>
      </c>
      <c r="AH1" s="674" t="e">
        <f>IF($Y$5=1,CONCATENATE(VLOOKUP($Y$3,$AA$2:$AH$14,8)),CONCATENATE(VLOOKUP($Y$3,$AA$16:$AH$25,8)))</f>
        <v>#N/A</v>
      </c>
      <c r="AI1" s="682"/>
      <c r="AJ1" s="682"/>
      <c r="AK1" s="682"/>
    </row>
    <row r="2" spans="1:37" s="108" customFormat="1" x14ac:dyDescent="0.25">
      <c r="A2" s="478" t="s">
        <v>122</v>
      </c>
      <c r="B2" s="96"/>
      <c r="C2" s="96"/>
      <c r="D2" s="96"/>
      <c r="E2" s="469">
        <f>Altalanos!$D$8</f>
        <v>0</v>
      </c>
      <c r="F2" s="96"/>
      <c r="G2" s="141"/>
      <c r="H2" s="110"/>
      <c r="I2" s="110"/>
      <c r="J2" s="142"/>
      <c r="K2" s="120"/>
      <c r="L2" s="120"/>
      <c r="M2" s="120"/>
      <c r="N2" s="142"/>
      <c r="O2" s="110"/>
      <c r="P2" s="142"/>
      <c r="Q2" s="110"/>
      <c r="R2" s="142"/>
      <c r="Y2" s="662"/>
      <c r="Z2" s="661"/>
      <c r="AA2" s="686" t="s">
        <v>164</v>
      </c>
      <c r="AB2" s="687">
        <v>300</v>
      </c>
      <c r="AC2" s="687">
        <v>250</v>
      </c>
      <c r="AD2" s="687">
        <v>200</v>
      </c>
      <c r="AE2" s="687">
        <v>150</v>
      </c>
      <c r="AF2" s="687">
        <v>120</v>
      </c>
      <c r="AG2" s="687">
        <v>90</v>
      </c>
      <c r="AH2" s="687">
        <v>40</v>
      </c>
      <c r="AI2" s="660"/>
      <c r="AJ2" s="660"/>
      <c r="AK2" s="660"/>
    </row>
    <row r="3" spans="1:37" s="19" customFormat="1" ht="11.25" customHeight="1" x14ac:dyDescent="0.25">
      <c r="A3" s="55" t="s">
        <v>82</v>
      </c>
      <c r="B3" s="55"/>
      <c r="C3" s="55"/>
      <c r="D3" s="55"/>
      <c r="E3" s="55"/>
      <c r="F3" s="55"/>
      <c r="G3" s="55" t="s">
        <v>79</v>
      </c>
      <c r="H3" s="55"/>
      <c r="I3" s="55"/>
      <c r="J3" s="144"/>
      <c r="K3" s="55" t="s">
        <v>87</v>
      </c>
      <c r="L3" s="144"/>
      <c r="M3" s="55"/>
      <c r="N3" s="144"/>
      <c r="O3" s="55"/>
      <c r="P3" s="144"/>
      <c r="Q3" s="55"/>
      <c r="R3" s="56" t="s">
        <v>88</v>
      </c>
      <c r="Y3" s="661" t="str">
        <f>IF(K4="OB","A",IF(K4="IX","W",IF(K4="","",K4)))</f>
        <v/>
      </c>
      <c r="Z3" s="661"/>
      <c r="AA3" s="686" t="s">
        <v>165</v>
      </c>
      <c r="AB3" s="687">
        <v>280</v>
      </c>
      <c r="AC3" s="687">
        <v>230</v>
      </c>
      <c r="AD3" s="687">
        <v>180</v>
      </c>
      <c r="AE3" s="687">
        <v>140</v>
      </c>
      <c r="AF3" s="687">
        <v>80</v>
      </c>
      <c r="AG3" s="687">
        <v>0</v>
      </c>
      <c r="AH3" s="687">
        <v>0</v>
      </c>
      <c r="AI3" s="660"/>
      <c r="AJ3" s="660"/>
      <c r="AK3" s="660"/>
    </row>
    <row r="4" spans="1:37" s="31" customFormat="1" ht="11.25" customHeight="1" thickBot="1" x14ac:dyDescent="0.3">
      <c r="A4" s="821" t="str">
        <f>Altalanos!$A$10</f>
        <v>2025.04.28-29</v>
      </c>
      <c r="B4" s="821"/>
      <c r="C4" s="821"/>
      <c r="D4" s="437"/>
      <c r="E4" s="146"/>
      <c r="F4" s="146"/>
      <c r="G4" s="146" t="str">
        <f>Altalanos!$C$10</f>
        <v>Paks</v>
      </c>
      <c r="H4" s="100"/>
      <c r="I4" s="146"/>
      <c r="J4" s="147"/>
      <c r="K4" s="148"/>
      <c r="L4" s="147"/>
      <c r="M4" s="149"/>
      <c r="N4" s="147"/>
      <c r="O4" s="146"/>
      <c r="P4" s="147"/>
      <c r="Q4" s="146"/>
      <c r="R4" s="89" t="str">
        <f>Altalanos!$E$10</f>
        <v>Lakatosné Klopcsik Diana</v>
      </c>
      <c r="Y4" s="661"/>
      <c r="Z4" s="661"/>
      <c r="AA4" s="686" t="s">
        <v>194</v>
      </c>
      <c r="AB4" s="687">
        <v>250</v>
      </c>
      <c r="AC4" s="687">
        <v>200</v>
      </c>
      <c r="AD4" s="687">
        <v>150</v>
      </c>
      <c r="AE4" s="687">
        <v>120</v>
      </c>
      <c r="AF4" s="687">
        <v>90</v>
      </c>
      <c r="AG4" s="687">
        <v>60</v>
      </c>
      <c r="AH4" s="687">
        <v>25</v>
      </c>
      <c r="AI4" s="660"/>
      <c r="AJ4" s="660"/>
      <c r="AK4" s="660"/>
    </row>
    <row r="5" spans="1:37" s="19" customFormat="1" x14ac:dyDescent="0.25">
      <c r="A5" s="150"/>
      <c r="B5" s="151" t="s">
        <v>4</v>
      </c>
      <c r="C5" s="464" t="s">
        <v>105</v>
      </c>
      <c r="D5" s="151" t="s">
        <v>104</v>
      </c>
      <c r="E5" s="151" t="s">
        <v>101</v>
      </c>
      <c r="F5" s="152" t="s">
        <v>85</v>
      </c>
      <c r="G5" s="152" t="s">
        <v>86</v>
      </c>
      <c r="H5" s="152"/>
      <c r="I5" s="152" t="s">
        <v>90</v>
      </c>
      <c r="J5" s="152"/>
      <c r="K5" s="151" t="s">
        <v>102</v>
      </c>
      <c r="L5" s="153"/>
      <c r="M5" s="151" t="s">
        <v>130</v>
      </c>
      <c r="N5" s="153"/>
      <c r="O5" s="151" t="s">
        <v>129</v>
      </c>
      <c r="P5" s="153"/>
      <c r="Q5" s="151" t="s">
        <v>128</v>
      </c>
      <c r="R5" s="154"/>
      <c r="Y5" s="661">
        <f>IF(OR(Altalanos!$A$8="F1",Altalanos!$A$8="F2",Altalanos!$A$8="N1",Altalanos!$A$8="N2"),1,2)</f>
        <v>2</v>
      </c>
      <c r="Z5" s="661"/>
      <c r="AA5" s="686" t="s">
        <v>195</v>
      </c>
      <c r="AB5" s="687">
        <v>200</v>
      </c>
      <c r="AC5" s="687">
        <v>150</v>
      </c>
      <c r="AD5" s="687">
        <v>120</v>
      </c>
      <c r="AE5" s="687">
        <v>90</v>
      </c>
      <c r="AF5" s="687">
        <v>60</v>
      </c>
      <c r="AG5" s="687">
        <v>40</v>
      </c>
      <c r="AH5" s="687">
        <v>15</v>
      </c>
      <c r="AI5" s="660"/>
      <c r="AJ5" s="660"/>
      <c r="AK5" s="660"/>
    </row>
    <row r="6" spans="1:37" s="19" customFormat="1" ht="11.1" customHeight="1" thickBot="1" x14ac:dyDescent="0.3">
      <c r="A6" s="155"/>
      <c r="B6" s="667"/>
      <c r="C6" s="667"/>
      <c r="D6" s="667"/>
      <c r="E6" s="667"/>
      <c r="F6" s="666" t="str">
        <f>IF(Y3="","",CONCATENATE(AH1," / ",VLOOKUP(Y3,AB1:AH1,5)," pont"))</f>
        <v/>
      </c>
      <c r="G6" s="668"/>
      <c r="H6" s="669"/>
      <c r="I6" s="668"/>
      <c r="J6" s="670"/>
      <c r="K6" s="667" t="str">
        <f>IF(Y3="","",CONCATENATE(VLOOKUP(Y3,AB1:AH1,4)," pont"))</f>
        <v/>
      </c>
      <c r="L6" s="670"/>
      <c r="M6" s="667" t="str">
        <f>IF(Y3="","",CONCATENATE(VLOOKUP(Y3,AB1:AH1,3)," pont"))</f>
        <v/>
      </c>
      <c r="N6" s="670"/>
      <c r="O6" s="667" t="str">
        <f>IF(Y3="","",CONCATENATE(VLOOKUP(Y3,AB1:AH1,2)," pont"))</f>
        <v/>
      </c>
      <c r="P6" s="670"/>
      <c r="Q6" s="667" t="str">
        <f>IF(Y3="","",CONCATENATE(VLOOKUP(Y3,AB1:AH1,1)," pont"))</f>
        <v/>
      </c>
      <c r="R6" s="671"/>
      <c r="Y6" s="661"/>
      <c r="Z6" s="661"/>
      <c r="AA6" s="686" t="s">
        <v>196</v>
      </c>
      <c r="AB6" s="687">
        <v>150</v>
      </c>
      <c r="AC6" s="687">
        <v>120</v>
      </c>
      <c r="AD6" s="687">
        <v>90</v>
      </c>
      <c r="AE6" s="687">
        <v>60</v>
      </c>
      <c r="AF6" s="687">
        <v>40</v>
      </c>
      <c r="AG6" s="687">
        <v>25</v>
      </c>
      <c r="AH6" s="687">
        <v>10</v>
      </c>
      <c r="AI6" s="660"/>
      <c r="AJ6" s="660"/>
      <c r="AK6" s="660"/>
    </row>
    <row r="7" spans="1:37" s="38" customFormat="1" ht="12.9" customHeight="1" x14ac:dyDescent="0.25">
      <c r="A7" s="162">
        <v>1</v>
      </c>
      <c r="B7" s="395" t="str">
        <f>IF($E7="","",VLOOKUP($E7,'1MD ELO (4)'!$A$7:$O$22,14))</f>
        <v/>
      </c>
      <c r="C7" s="451" t="str">
        <f>IF($E7="","",VLOOKUP($E7,'1MD ELO (4)'!$A$7:$O$22,15))</f>
        <v/>
      </c>
      <c r="D7" s="451" t="str">
        <f>IF($E7="","",VLOOKUP($E7,'1MD ELO (4)'!$A$7:$O$22,5))</f>
        <v/>
      </c>
      <c r="E7" s="164"/>
      <c r="F7" s="165" t="str">
        <f>UPPER(IF($E7="","",VLOOKUP($E7,'1MD ELO (4)'!$A$7:$O$22,2)))</f>
        <v/>
      </c>
      <c r="G7" s="165" t="str">
        <f>IF($E7="","",VLOOKUP($E7,'1MD ELO (4)'!$A$7:$O$22,3))</f>
        <v/>
      </c>
      <c r="H7" s="165"/>
      <c r="I7" s="165" t="str">
        <f>IF($E7="","",VLOOKUP($E7,'1MD ELO (4)'!$A$7:$O$22,4))</f>
        <v/>
      </c>
      <c r="J7" s="167"/>
      <c r="K7" s="166"/>
      <c r="L7" s="166"/>
      <c r="M7" s="166"/>
      <c r="N7" s="166"/>
      <c r="O7" s="169"/>
      <c r="P7" s="171"/>
      <c r="Q7" s="172"/>
      <c r="R7" s="173"/>
      <c r="S7" s="174"/>
      <c r="U7" s="175" t="str">
        <f>Birók!P21</f>
        <v>Bíró</v>
      </c>
      <c r="Y7" s="661"/>
      <c r="Z7" s="661"/>
      <c r="AA7" s="686" t="s">
        <v>197</v>
      </c>
      <c r="AB7" s="687">
        <v>120</v>
      </c>
      <c r="AC7" s="687">
        <v>90</v>
      </c>
      <c r="AD7" s="687">
        <v>60</v>
      </c>
      <c r="AE7" s="687">
        <v>40</v>
      </c>
      <c r="AF7" s="687">
        <v>25</v>
      </c>
      <c r="AG7" s="687">
        <v>10</v>
      </c>
      <c r="AH7" s="687">
        <v>5</v>
      </c>
      <c r="AI7" s="660"/>
      <c r="AJ7" s="660"/>
      <c r="AK7" s="660"/>
    </row>
    <row r="8" spans="1:37" s="38" customFormat="1" ht="12.9" customHeight="1" x14ac:dyDescent="0.25">
      <c r="A8" s="176"/>
      <c r="B8" s="465"/>
      <c r="C8" s="461"/>
      <c r="D8" s="461"/>
      <c r="E8" s="177"/>
      <c r="F8" s="178"/>
      <c r="G8" s="178"/>
      <c r="H8" s="179"/>
      <c r="I8" s="734" t="s">
        <v>0</v>
      </c>
      <c r="J8" s="181"/>
      <c r="K8" s="182" t="str">
        <f>UPPER(IF(OR(J8="a",J8="as"),F7,IF(OR(J8="b",J8="bs"),F9,)))</f>
        <v/>
      </c>
      <c r="L8" s="182"/>
      <c r="M8" s="166"/>
      <c r="N8" s="166"/>
      <c r="O8" s="169"/>
      <c r="P8" s="171"/>
      <c r="Q8" s="172"/>
      <c r="R8" s="173"/>
      <c r="S8" s="174"/>
      <c r="U8" s="183" t="str">
        <f>Birók!P22</f>
        <v xml:space="preserve">T Lisztmajer </v>
      </c>
      <c r="Y8" s="661"/>
      <c r="Z8" s="661"/>
      <c r="AA8" s="686" t="s">
        <v>198</v>
      </c>
      <c r="AB8" s="687">
        <v>90</v>
      </c>
      <c r="AC8" s="687">
        <v>60</v>
      </c>
      <c r="AD8" s="687">
        <v>40</v>
      </c>
      <c r="AE8" s="687">
        <v>25</v>
      </c>
      <c r="AF8" s="687">
        <v>10</v>
      </c>
      <c r="AG8" s="687">
        <v>5</v>
      </c>
      <c r="AH8" s="687">
        <v>2</v>
      </c>
      <c r="AI8" s="660"/>
      <c r="AJ8" s="660"/>
      <c r="AK8" s="660"/>
    </row>
    <row r="9" spans="1:37" s="38" customFormat="1" ht="12.9" customHeight="1" x14ac:dyDescent="0.25">
      <c r="A9" s="176">
        <v>2</v>
      </c>
      <c r="B9" s="395" t="str">
        <f>IF($E9="","",VLOOKUP($E9,'1MD ELO (4)'!$A$7:$O$22,14))</f>
        <v/>
      </c>
      <c r="C9" s="451" t="str">
        <f>IF($E9="","",VLOOKUP($E9,'1MD ELO (4)'!$A$7:$O$22,15))</f>
        <v/>
      </c>
      <c r="D9" s="451" t="str">
        <f>IF($E9="","",VLOOKUP($E9,'1MD ELO (4)'!$A$7:$O$22,5))</f>
        <v/>
      </c>
      <c r="E9" s="164"/>
      <c r="F9" s="184" t="str">
        <f>UPPER(IF($E9="","",VLOOKUP($E9,'1MD ELO (4)'!$A$7:$O$22,2)))</f>
        <v/>
      </c>
      <c r="G9" s="184" t="str">
        <f>IF($E9="","",VLOOKUP($E9,'1MD ELO (4)'!$A$7:$O$22,3))</f>
        <v/>
      </c>
      <c r="H9" s="184"/>
      <c r="I9" s="165" t="str">
        <f>IF($E9="","",VLOOKUP($E9,'1MD ELO (4)'!$A$7:$O$22,4))</f>
        <v/>
      </c>
      <c r="J9" s="185"/>
      <c r="K9" s="166"/>
      <c r="L9" s="186"/>
      <c r="M9" s="166"/>
      <c r="N9" s="166"/>
      <c r="O9" s="169"/>
      <c r="P9" s="171"/>
      <c r="Q9" s="172"/>
      <c r="R9" s="173"/>
      <c r="S9" s="174"/>
      <c r="U9" s="183" t="str">
        <f>Birók!P23</f>
        <v xml:space="preserve">P Lisztmajer </v>
      </c>
      <c r="Y9" s="661"/>
      <c r="Z9" s="661"/>
      <c r="AA9" s="686" t="s">
        <v>199</v>
      </c>
      <c r="AB9" s="687">
        <v>60</v>
      </c>
      <c r="AC9" s="687">
        <v>40</v>
      </c>
      <c r="AD9" s="687">
        <v>25</v>
      </c>
      <c r="AE9" s="687">
        <v>10</v>
      </c>
      <c r="AF9" s="687">
        <v>5</v>
      </c>
      <c r="AG9" s="687">
        <v>2</v>
      </c>
      <c r="AH9" s="687">
        <v>1</v>
      </c>
      <c r="AI9" s="660"/>
      <c r="AJ9" s="660"/>
      <c r="AK9" s="660"/>
    </row>
    <row r="10" spans="1:37" s="38" customFormat="1" ht="12.9" customHeight="1" x14ac:dyDescent="0.25">
      <c r="A10" s="176"/>
      <c r="B10" s="465"/>
      <c r="C10" s="461"/>
      <c r="D10" s="461"/>
      <c r="E10" s="187"/>
      <c r="F10" s="178"/>
      <c r="G10" s="178"/>
      <c r="H10" s="179"/>
      <c r="I10" s="166"/>
      <c r="J10" s="188"/>
      <c r="K10" s="180" t="s">
        <v>0</v>
      </c>
      <c r="L10" s="189"/>
      <c r="M10" s="182" t="str">
        <f>UPPER(IF(OR(L10="a",L10="as"),K8,IF(OR(L10="b",L10="bs"),K12,)))</f>
        <v/>
      </c>
      <c r="N10" s="190"/>
      <c r="O10" s="191"/>
      <c r="P10" s="191"/>
      <c r="Q10" s="172"/>
      <c r="R10" s="173"/>
      <c r="S10" s="174"/>
      <c r="U10" s="183" t="str">
        <f>Birók!P24</f>
        <v xml:space="preserve">N Németh </v>
      </c>
      <c r="Y10" s="661"/>
      <c r="Z10" s="661"/>
      <c r="AA10" s="686" t="s">
        <v>200</v>
      </c>
      <c r="AB10" s="687">
        <v>40</v>
      </c>
      <c r="AC10" s="687">
        <v>25</v>
      </c>
      <c r="AD10" s="687">
        <v>15</v>
      </c>
      <c r="AE10" s="687">
        <v>7</v>
      </c>
      <c r="AF10" s="687">
        <v>4</v>
      </c>
      <c r="AG10" s="687">
        <v>1</v>
      </c>
      <c r="AH10" s="687">
        <v>0</v>
      </c>
      <c r="AI10" s="660"/>
      <c r="AJ10" s="660"/>
      <c r="AK10" s="660"/>
    </row>
    <row r="11" spans="1:37" s="38" customFormat="1" ht="12.9" customHeight="1" x14ac:dyDescent="0.25">
      <c r="A11" s="176">
        <v>3</v>
      </c>
      <c r="B11" s="395" t="str">
        <f>IF($E11="","",VLOOKUP($E11,'1MD ELO (4)'!$A$7:$O$22,14))</f>
        <v/>
      </c>
      <c r="C11" s="451" t="str">
        <f>IF($E11="","",VLOOKUP($E11,'1MD ELO (4)'!$A$7:$O$22,15))</f>
        <v/>
      </c>
      <c r="D11" s="451" t="str">
        <f>IF($E11="","",VLOOKUP($E11,'1MD ELO (4)'!$A$7:$O$22,5))</f>
        <v/>
      </c>
      <c r="E11" s="164"/>
      <c r="F11" s="184" t="str">
        <f>UPPER(IF($E11="","",VLOOKUP($E11,'1MD ELO (4)'!$A$7:$O$22,2)))</f>
        <v/>
      </c>
      <c r="G11" s="184" t="str">
        <f>IF($E11="","",VLOOKUP($E11,'1MD ELO (4)'!$A$7:$O$22,3))</f>
        <v/>
      </c>
      <c r="H11" s="184"/>
      <c r="I11" s="184" t="str">
        <f>IF($E11="","",VLOOKUP($E11,'1MD ELO (4)'!$A$7:$O$22,4))</f>
        <v/>
      </c>
      <c r="J11" s="167"/>
      <c r="K11" s="166"/>
      <c r="L11" s="192"/>
      <c r="M11" s="166"/>
      <c r="N11" s="193"/>
      <c r="O11" s="191"/>
      <c r="P11" s="191"/>
      <c r="Q11" s="172"/>
      <c r="R11" s="173"/>
      <c r="S11" s="174"/>
      <c r="U11" s="183" t="str">
        <f>Birók!P25</f>
        <v xml:space="preserve">D Gerzsei </v>
      </c>
      <c r="Y11" s="661"/>
      <c r="Z11" s="661"/>
      <c r="AA11" s="686" t="s">
        <v>201</v>
      </c>
      <c r="AB11" s="687">
        <v>25</v>
      </c>
      <c r="AC11" s="687">
        <v>15</v>
      </c>
      <c r="AD11" s="687">
        <v>10</v>
      </c>
      <c r="AE11" s="687">
        <v>6</v>
      </c>
      <c r="AF11" s="687">
        <v>3</v>
      </c>
      <c r="AG11" s="687">
        <v>1</v>
      </c>
      <c r="AH11" s="687">
        <v>0</v>
      </c>
      <c r="AI11" s="660"/>
      <c r="AJ11" s="660"/>
      <c r="AK11" s="660"/>
    </row>
    <row r="12" spans="1:37" s="38" customFormat="1" ht="12.9" customHeight="1" x14ac:dyDescent="0.25">
      <c r="A12" s="176"/>
      <c r="B12" s="465"/>
      <c r="C12" s="461"/>
      <c r="D12" s="461"/>
      <c r="E12" s="187"/>
      <c r="F12" s="178"/>
      <c r="G12" s="178"/>
      <c r="H12" s="179"/>
      <c r="I12" s="734" t="s">
        <v>0</v>
      </c>
      <c r="J12" s="181"/>
      <c r="K12" s="182" t="str">
        <f>UPPER(IF(OR(J12="a",J12="as"),F11,IF(OR(J12="b",J12="bs"),F13,)))</f>
        <v/>
      </c>
      <c r="L12" s="194"/>
      <c r="M12" s="166"/>
      <c r="N12" s="193"/>
      <c r="O12" s="191"/>
      <c r="P12" s="191"/>
      <c r="Q12" s="172"/>
      <c r="R12" s="173"/>
      <c r="S12" s="174"/>
      <c r="U12" s="183" t="str">
        <f>Birók!P26</f>
        <v>G Rosta</v>
      </c>
      <c r="Y12" s="661"/>
      <c r="Z12" s="661"/>
      <c r="AA12" s="686" t="s">
        <v>206</v>
      </c>
      <c r="AB12" s="687">
        <v>15</v>
      </c>
      <c r="AC12" s="687">
        <v>10</v>
      </c>
      <c r="AD12" s="687">
        <v>6</v>
      </c>
      <c r="AE12" s="687">
        <v>3</v>
      </c>
      <c r="AF12" s="687">
        <v>1</v>
      </c>
      <c r="AG12" s="687">
        <v>0</v>
      </c>
      <c r="AH12" s="687">
        <v>0</v>
      </c>
      <c r="AI12" s="660"/>
      <c r="AJ12" s="660"/>
      <c r="AK12" s="660"/>
    </row>
    <row r="13" spans="1:37" s="38" customFormat="1" ht="12.9" customHeight="1" x14ac:dyDescent="0.25">
      <c r="A13" s="176">
        <v>4</v>
      </c>
      <c r="B13" s="395" t="str">
        <f>IF($E13="","",VLOOKUP($E13,'1MD ELO (4)'!$A$7:$O$22,14))</f>
        <v/>
      </c>
      <c r="C13" s="451" t="str">
        <f>IF($E13="","",VLOOKUP($E13,'1MD ELO (4)'!$A$7:$O$22,15))</f>
        <v/>
      </c>
      <c r="D13" s="451" t="str">
        <f>IF($E13="","",VLOOKUP($E13,'1MD ELO (4)'!$A$7:$O$22,5))</f>
        <v/>
      </c>
      <c r="E13" s="164"/>
      <c r="F13" s="184" t="str">
        <f>UPPER(IF($E13="","",VLOOKUP($E13,'1MD ELO (4)'!$A$7:$O$22,2)))</f>
        <v/>
      </c>
      <c r="G13" s="184" t="str">
        <f>IF($E13="","",VLOOKUP($E13,'1MD ELO (4)'!$A$7:$O$22,3))</f>
        <v/>
      </c>
      <c r="H13" s="184"/>
      <c r="I13" s="184" t="str">
        <f>IF($E13="","",VLOOKUP($E13,'1MD ELO (4)'!$A$7:$O$22,4))</f>
        <v/>
      </c>
      <c r="J13" s="195"/>
      <c r="K13" s="166"/>
      <c r="L13" s="166"/>
      <c r="M13" s="166"/>
      <c r="N13" s="193"/>
      <c r="O13" s="191"/>
      <c r="P13" s="191"/>
      <c r="Q13" s="172"/>
      <c r="R13" s="173"/>
      <c r="S13" s="174"/>
      <c r="U13" s="183" t="str">
        <f>Birók!P27</f>
        <v>A Korpácsi</v>
      </c>
      <c r="Y13" s="661"/>
      <c r="Z13" s="661"/>
      <c r="AA13" s="686" t="s">
        <v>202</v>
      </c>
      <c r="AB13" s="687">
        <v>10</v>
      </c>
      <c r="AC13" s="687">
        <v>6</v>
      </c>
      <c r="AD13" s="687">
        <v>3</v>
      </c>
      <c r="AE13" s="687">
        <v>1</v>
      </c>
      <c r="AF13" s="687">
        <v>0</v>
      </c>
      <c r="AG13" s="687">
        <v>0</v>
      </c>
      <c r="AH13" s="687">
        <v>0</v>
      </c>
      <c r="AI13" s="660"/>
      <c r="AJ13" s="660"/>
      <c r="AK13" s="660"/>
    </row>
    <row r="14" spans="1:37" s="38" customFormat="1" ht="12.9" customHeight="1" x14ac:dyDescent="0.25">
      <c r="A14" s="176"/>
      <c r="B14" s="465"/>
      <c r="C14" s="461"/>
      <c r="D14" s="461"/>
      <c r="E14" s="187"/>
      <c r="F14" s="166"/>
      <c r="G14" s="166"/>
      <c r="H14" s="70"/>
      <c r="I14" s="196"/>
      <c r="J14" s="188"/>
      <c r="K14" s="166"/>
      <c r="L14" s="166"/>
      <c r="M14" s="180" t="s">
        <v>0</v>
      </c>
      <c r="N14" s="189"/>
      <c r="O14" s="182" t="str">
        <f>UPPER(IF(OR(N14="a",N14="as"),M10,IF(OR(N14="b",N14="bs"),M18,)))</f>
        <v/>
      </c>
      <c r="P14" s="190"/>
      <c r="Q14" s="172"/>
      <c r="R14" s="173"/>
      <c r="S14" s="174"/>
      <c r="U14" s="183" t="str">
        <f>Birók!P28</f>
        <v xml:space="preserve">L Gáspár </v>
      </c>
      <c r="Y14" s="661"/>
      <c r="Z14" s="661"/>
      <c r="AA14" s="686" t="s">
        <v>203</v>
      </c>
      <c r="AB14" s="687">
        <v>3</v>
      </c>
      <c r="AC14" s="687">
        <v>2</v>
      </c>
      <c r="AD14" s="687">
        <v>1</v>
      </c>
      <c r="AE14" s="687">
        <v>0</v>
      </c>
      <c r="AF14" s="687">
        <v>0</v>
      </c>
      <c r="AG14" s="687">
        <v>0</v>
      </c>
      <c r="AH14" s="687">
        <v>0</v>
      </c>
      <c r="AI14" s="660"/>
      <c r="AJ14" s="660"/>
      <c r="AK14" s="660"/>
    </row>
    <row r="15" spans="1:37" s="38" customFormat="1" ht="12.9" customHeight="1" x14ac:dyDescent="0.25">
      <c r="A15" s="162">
        <v>5</v>
      </c>
      <c r="B15" s="395" t="str">
        <f>IF($E15="","",VLOOKUP($E15,'1MD ELO (4)'!$A$7:$O$22,14))</f>
        <v/>
      </c>
      <c r="C15" s="451" t="str">
        <f>IF($E15="","",VLOOKUP($E15,'1MD ELO (4)'!$A$7:$O$22,15))</f>
        <v/>
      </c>
      <c r="D15" s="451" t="str">
        <f>IF($E15="","",VLOOKUP($E15,'1MD ELO (4)'!$A$7:$O$22,5))</f>
        <v/>
      </c>
      <c r="E15" s="164"/>
      <c r="F15" s="165" t="str">
        <f>UPPER(IF($E15="","",VLOOKUP($E15,'1MD ELO (4)'!$A$7:$O$22,2)))</f>
        <v/>
      </c>
      <c r="G15" s="165" t="str">
        <f>IF($E15="","",VLOOKUP($E15,'1MD ELO (4)'!$A$7:$O$22,3))</f>
        <v/>
      </c>
      <c r="H15" s="165"/>
      <c r="I15" s="165" t="str">
        <f>IF($E15="","",VLOOKUP($E15,'1MD ELO (4)'!$A$7:$O$22,4))</f>
        <v/>
      </c>
      <c r="J15" s="197"/>
      <c r="K15" s="166"/>
      <c r="L15" s="166"/>
      <c r="M15" s="166"/>
      <c r="N15" s="193"/>
      <c r="O15" s="166"/>
      <c r="P15" s="193"/>
      <c r="Q15" s="172"/>
      <c r="R15" s="173"/>
      <c r="S15" s="174"/>
      <c r="U15" s="183" t="str">
        <f>Birók!P29</f>
        <v xml:space="preserve"> </v>
      </c>
      <c r="Y15" s="661"/>
      <c r="Z15" s="661"/>
      <c r="AA15" s="686"/>
      <c r="AB15" s="686"/>
      <c r="AC15" s="686"/>
      <c r="AD15" s="686"/>
      <c r="AE15" s="686"/>
      <c r="AF15" s="686"/>
      <c r="AG15" s="686"/>
      <c r="AH15" s="686"/>
      <c r="AI15" s="660"/>
      <c r="AJ15" s="660"/>
      <c r="AK15" s="660"/>
    </row>
    <row r="16" spans="1:37" s="38" customFormat="1" ht="12.9" customHeight="1" thickBot="1" x14ac:dyDescent="0.3">
      <c r="A16" s="176"/>
      <c r="B16" s="465"/>
      <c r="C16" s="461"/>
      <c r="D16" s="461"/>
      <c r="E16" s="187"/>
      <c r="F16" s="178"/>
      <c r="G16" s="178"/>
      <c r="H16" s="179"/>
      <c r="I16" s="734" t="s">
        <v>0</v>
      </c>
      <c r="J16" s="181"/>
      <c r="K16" s="182" t="str">
        <f>UPPER(IF(OR(J16="a",J16="as"),F15,IF(OR(J16="b",J16="bs"),F17,)))</f>
        <v/>
      </c>
      <c r="L16" s="182"/>
      <c r="M16" s="166"/>
      <c r="N16" s="193"/>
      <c r="O16" s="191"/>
      <c r="P16" s="193"/>
      <c r="Q16" s="172"/>
      <c r="R16" s="173"/>
      <c r="S16" s="174"/>
      <c r="U16" s="198" t="str">
        <f>Birók!P30</f>
        <v>Egyik sem</v>
      </c>
      <c r="Y16" s="661"/>
      <c r="Z16" s="661"/>
      <c r="AA16" s="686" t="s">
        <v>164</v>
      </c>
      <c r="AB16" s="687">
        <v>150</v>
      </c>
      <c r="AC16" s="687">
        <v>120</v>
      </c>
      <c r="AD16" s="687">
        <v>90</v>
      </c>
      <c r="AE16" s="687">
        <v>60</v>
      </c>
      <c r="AF16" s="687">
        <v>40</v>
      </c>
      <c r="AG16" s="687">
        <v>25</v>
      </c>
      <c r="AH16" s="687">
        <v>15</v>
      </c>
      <c r="AI16" s="660"/>
      <c r="AJ16" s="660"/>
      <c r="AK16" s="660"/>
    </row>
    <row r="17" spans="1:41" s="38" customFormat="1" ht="12.9" customHeight="1" x14ac:dyDescent="0.25">
      <c r="A17" s="176">
        <v>6</v>
      </c>
      <c r="B17" s="395" t="str">
        <f>IF($E17="","",VLOOKUP($E17,'1MD ELO (4)'!$A$7:$O$22,14))</f>
        <v/>
      </c>
      <c r="C17" s="451" t="str">
        <f>IF($E17="","",VLOOKUP($E17,'1MD ELO (4)'!$A$7:$O$22,15))</f>
        <v/>
      </c>
      <c r="D17" s="451" t="str">
        <f>IF($E17="","",VLOOKUP($E17,'1MD ELO (4)'!$A$7:$O$22,5))</f>
        <v/>
      </c>
      <c r="E17" s="164"/>
      <c r="F17" s="184" t="str">
        <f>UPPER(IF($E17="","",VLOOKUP($E17,'1MD ELO (4)'!$A$7:$O$22,2)))</f>
        <v/>
      </c>
      <c r="G17" s="184" t="str">
        <f>IF($E17="","",VLOOKUP($E17,'1MD ELO (4)'!$A$7:$O$22,3))</f>
        <v/>
      </c>
      <c r="H17" s="184"/>
      <c r="I17" s="184" t="str">
        <f>IF($E17="","",VLOOKUP($E17,'1MD ELO (4)'!$A$7:$O$22,4))</f>
        <v/>
      </c>
      <c r="J17" s="185"/>
      <c r="K17" s="166"/>
      <c r="L17" s="186"/>
      <c r="M17" s="166"/>
      <c r="N17" s="193"/>
      <c r="O17" s="191"/>
      <c r="P17" s="193"/>
      <c r="Q17" s="172"/>
      <c r="R17" s="173"/>
      <c r="S17" s="174"/>
      <c r="Y17" s="661"/>
      <c r="Z17" s="661"/>
      <c r="AA17" s="686" t="s">
        <v>194</v>
      </c>
      <c r="AB17" s="687">
        <v>120</v>
      </c>
      <c r="AC17" s="687">
        <v>90</v>
      </c>
      <c r="AD17" s="687">
        <v>60</v>
      </c>
      <c r="AE17" s="687">
        <v>40</v>
      </c>
      <c r="AF17" s="687">
        <v>25</v>
      </c>
      <c r="AG17" s="687">
        <v>15</v>
      </c>
      <c r="AH17" s="687">
        <v>8</v>
      </c>
      <c r="AI17" s="660"/>
      <c r="AJ17" s="660"/>
      <c r="AK17" s="660"/>
    </row>
    <row r="18" spans="1:41" s="38" customFormat="1" ht="12.9" customHeight="1" x14ac:dyDescent="0.25">
      <c r="A18" s="176"/>
      <c r="B18" s="465"/>
      <c r="C18" s="461"/>
      <c r="D18" s="461"/>
      <c r="E18" s="187"/>
      <c r="F18" s="178"/>
      <c r="G18" s="178"/>
      <c r="H18" s="179"/>
      <c r="I18" s="166"/>
      <c r="J18" s="188"/>
      <c r="K18" s="180" t="s">
        <v>0</v>
      </c>
      <c r="L18" s="189"/>
      <c r="M18" s="182" t="str">
        <f>UPPER(IF(OR(L18="a",L18="as"),K16,IF(OR(L18="b",L18="bs"),K20,)))</f>
        <v/>
      </c>
      <c r="N18" s="199"/>
      <c r="O18" s="191"/>
      <c r="P18" s="193"/>
      <c r="Q18" s="172"/>
      <c r="R18" s="173"/>
      <c r="S18" s="174"/>
      <c r="Y18" s="661"/>
      <c r="Z18" s="661"/>
      <c r="AA18" s="686" t="s">
        <v>195</v>
      </c>
      <c r="AB18" s="687">
        <v>90</v>
      </c>
      <c r="AC18" s="687">
        <v>60</v>
      </c>
      <c r="AD18" s="687">
        <v>40</v>
      </c>
      <c r="AE18" s="687">
        <v>25</v>
      </c>
      <c r="AF18" s="687">
        <v>15</v>
      </c>
      <c r="AG18" s="687">
        <v>8</v>
      </c>
      <c r="AH18" s="687">
        <v>4</v>
      </c>
      <c r="AI18" s="660"/>
      <c r="AJ18" s="660"/>
      <c r="AK18" s="660"/>
    </row>
    <row r="19" spans="1:41" s="38" customFormat="1" ht="12.9" customHeight="1" x14ac:dyDescent="0.25">
      <c r="A19" s="176">
        <v>7</v>
      </c>
      <c r="B19" s="395" t="str">
        <f>IF($E19="","",VLOOKUP($E19,'1MD ELO (4)'!$A$7:$O$22,14))</f>
        <v/>
      </c>
      <c r="C19" s="451" t="str">
        <f>IF($E19="","",VLOOKUP($E19,'1MD ELO (4)'!$A$7:$O$22,15))</f>
        <v/>
      </c>
      <c r="D19" s="451" t="str">
        <f>IF($E19="","",VLOOKUP($E19,'1MD ELO (4)'!$A$7:$O$22,5))</f>
        <v/>
      </c>
      <c r="E19" s="164"/>
      <c r="F19" s="184" t="str">
        <f>UPPER(IF($E19="","",VLOOKUP($E19,'1MD ELO (4)'!$A$7:$O$22,2)))</f>
        <v/>
      </c>
      <c r="G19" s="184" t="str">
        <f>IF($E19="","",VLOOKUP($E19,'1MD ELO (4)'!$A$7:$O$22,3))</f>
        <v/>
      </c>
      <c r="H19" s="184"/>
      <c r="I19" s="184" t="str">
        <f>IF($E19="","",VLOOKUP($E19,'1MD ELO (4)'!$A$7:$O$22,4))</f>
        <v/>
      </c>
      <c r="J19" s="167"/>
      <c r="K19" s="166"/>
      <c r="L19" s="192"/>
      <c r="M19" s="166"/>
      <c r="N19" s="191"/>
      <c r="O19" s="191"/>
      <c r="P19" s="193"/>
      <c r="Q19" s="172"/>
      <c r="R19" s="173"/>
      <c r="S19" s="174"/>
      <c r="Y19" s="661"/>
      <c r="Z19" s="661"/>
      <c r="AA19" s="686" t="s">
        <v>196</v>
      </c>
      <c r="AB19" s="687">
        <v>60</v>
      </c>
      <c r="AC19" s="687">
        <v>40</v>
      </c>
      <c r="AD19" s="687">
        <v>25</v>
      </c>
      <c r="AE19" s="687">
        <v>15</v>
      </c>
      <c r="AF19" s="687">
        <v>8</v>
      </c>
      <c r="AG19" s="687">
        <v>4</v>
      </c>
      <c r="AH19" s="687">
        <v>2</v>
      </c>
      <c r="AI19" s="660"/>
      <c r="AJ19" s="660"/>
      <c r="AK19" s="660"/>
    </row>
    <row r="20" spans="1:41" s="38" customFormat="1" ht="12.9" customHeight="1" x14ac:dyDescent="0.25">
      <c r="A20" s="176"/>
      <c r="B20" s="465"/>
      <c r="C20" s="461"/>
      <c r="D20" s="461"/>
      <c r="E20" s="177"/>
      <c r="F20" s="178"/>
      <c r="G20" s="178"/>
      <c r="H20" s="179"/>
      <c r="I20" s="734" t="s">
        <v>0</v>
      </c>
      <c r="J20" s="181"/>
      <c r="K20" s="182" t="str">
        <f>UPPER(IF(OR(J20="a",J20="as"),F19,IF(OR(J20="b",J20="bs"),F21,)))</f>
        <v/>
      </c>
      <c r="L20" s="194"/>
      <c r="M20" s="166"/>
      <c r="N20" s="191"/>
      <c r="O20" s="191"/>
      <c r="P20" s="193"/>
      <c r="Q20" s="172"/>
      <c r="R20" s="173"/>
      <c r="S20" s="174"/>
      <c r="Y20" s="661"/>
      <c r="Z20" s="661"/>
      <c r="AA20" s="686" t="s">
        <v>197</v>
      </c>
      <c r="AB20" s="687">
        <v>40</v>
      </c>
      <c r="AC20" s="687">
        <v>25</v>
      </c>
      <c r="AD20" s="687">
        <v>15</v>
      </c>
      <c r="AE20" s="687">
        <v>8</v>
      </c>
      <c r="AF20" s="687">
        <v>4</v>
      </c>
      <c r="AG20" s="687">
        <v>2</v>
      </c>
      <c r="AH20" s="687">
        <v>1</v>
      </c>
      <c r="AI20" s="660"/>
      <c r="AJ20" s="660"/>
      <c r="AK20" s="660"/>
    </row>
    <row r="21" spans="1:41" s="38" customFormat="1" ht="12.9" customHeight="1" x14ac:dyDescent="0.25">
      <c r="A21" s="176">
        <v>8</v>
      </c>
      <c r="B21" s="395" t="str">
        <f>IF($E21="","",VLOOKUP($E21,'1MD ELO (4)'!$A$7:$O$22,14))</f>
        <v/>
      </c>
      <c r="C21" s="451" t="str">
        <f>IF($E21="","",VLOOKUP($E21,'1MD ELO (4)'!$A$7:$O$22,15))</f>
        <v/>
      </c>
      <c r="D21" s="451" t="str">
        <f>IF($E21="","",VLOOKUP($E21,'1MD ELO (4)'!$A$7:$O$22,5))</f>
        <v/>
      </c>
      <c r="E21" s="164"/>
      <c r="F21" s="184" t="str">
        <f>UPPER(IF($E21="","",VLOOKUP($E21,'1MD ELO (4)'!$A$7:$O$22,2)))</f>
        <v/>
      </c>
      <c r="G21" s="184" t="str">
        <f>IF($E21="","",VLOOKUP($E21,'1MD ELO (4)'!$A$7:$O$22,3))</f>
        <v/>
      </c>
      <c r="H21" s="184"/>
      <c r="I21" s="184" t="str">
        <f>IF($E21="","",VLOOKUP($E21,'1MD ELO (4)'!$A$7:$O$22,4))</f>
        <v/>
      </c>
      <c r="J21" s="195"/>
      <c r="K21" s="166"/>
      <c r="L21" s="166"/>
      <c r="M21" s="166"/>
      <c r="N21" s="191"/>
      <c r="O21" s="191"/>
      <c r="P21" s="193"/>
      <c r="Q21" s="172"/>
      <c r="R21" s="173"/>
      <c r="S21" s="174"/>
      <c r="Y21" s="661"/>
      <c r="Z21" s="661"/>
      <c r="AA21" s="686" t="s">
        <v>198</v>
      </c>
      <c r="AB21" s="687">
        <v>25</v>
      </c>
      <c r="AC21" s="687">
        <v>15</v>
      </c>
      <c r="AD21" s="687">
        <v>10</v>
      </c>
      <c r="AE21" s="687">
        <v>6</v>
      </c>
      <c r="AF21" s="687">
        <v>3</v>
      </c>
      <c r="AG21" s="687">
        <v>1</v>
      </c>
      <c r="AH21" s="687">
        <v>0</v>
      </c>
      <c r="AI21" s="660"/>
      <c r="AJ21" s="660"/>
      <c r="AK21" s="660"/>
    </row>
    <row r="22" spans="1:41" s="38" customFormat="1" ht="12.9" customHeight="1" x14ac:dyDescent="0.25">
      <c r="A22" s="176"/>
      <c r="B22" s="465"/>
      <c r="C22" s="461"/>
      <c r="D22" s="461"/>
      <c r="E22" s="177"/>
      <c r="F22" s="196"/>
      <c r="G22" s="196"/>
      <c r="H22" s="200"/>
      <c r="I22" s="196"/>
      <c r="J22" s="188"/>
      <c r="K22" s="166"/>
      <c r="L22" s="166"/>
      <c r="M22" s="166"/>
      <c r="N22" s="191"/>
      <c r="O22" s="180" t="s">
        <v>0</v>
      </c>
      <c r="P22" s="189"/>
      <c r="Q22" s="182" t="str">
        <f>UPPER(IF(OR(P22="a",P22="as"),O14,IF(OR(P22="b",P22="bs"),O30,)))</f>
        <v/>
      </c>
      <c r="R22" s="190"/>
      <c r="S22" s="174"/>
      <c r="Y22" s="661"/>
      <c r="Z22" s="661"/>
      <c r="AA22" s="686" t="s">
        <v>199</v>
      </c>
      <c r="AB22" s="687">
        <v>15</v>
      </c>
      <c r="AC22" s="687">
        <v>10</v>
      </c>
      <c r="AD22" s="687">
        <v>6</v>
      </c>
      <c r="AE22" s="687">
        <v>3</v>
      </c>
      <c r="AF22" s="687">
        <v>1</v>
      </c>
      <c r="AG22" s="687">
        <v>0</v>
      </c>
      <c r="AH22" s="687">
        <v>0</v>
      </c>
      <c r="AI22" s="660"/>
      <c r="AJ22" s="660"/>
      <c r="AK22" s="660"/>
    </row>
    <row r="23" spans="1:41" s="38" customFormat="1" ht="12.9" customHeight="1" x14ac:dyDescent="0.25">
      <c r="A23" s="176">
        <v>9</v>
      </c>
      <c r="B23" s="395" t="str">
        <f>IF($E23="","",VLOOKUP($E23,'1MD ELO (4)'!$A$7:$O$22,14))</f>
        <v/>
      </c>
      <c r="C23" s="451" t="str">
        <f>IF($E23="","",VLOOKUP($E23,'1MD ELO (4)'!$A$7:$O$22,15))</f>
        <v/>
      </c>
      <c r="D23" s="451" t="str">
        <f>IF($E23="","",VLOOKUP($E23,'1MD ELO (4)'!$A$7:$O$22,5))</f>
        <v/>
      </c>
      <c r="E23" s="164"/>
      <c r="F23" s="184" t="str">
        <f>UPPER(IF($E23="","",VLOOKUP($E23,'1MD ELO (4)'!$A$7:$O$22,2)))</f>
        <v/>
      </c>
      <c r="G23" s="184" t="str">
        <f>IF($E23="","",VLOOKUP($E23,'1MD ELO (4)'!$A$7:$O$22,3))</f>
        <v/>
      </c>
      <c r="H23" s="184"/>
      <c r="I23" s="184" t="str">
        <f>IF($E23="","",VLOOKUP($E23,'1MD ELO (4)'!$A$7:$O$22,4))</f>
        <v/>
      </c>
      <c r="J23" s="167"/>
      <c r="K23" s="166"/>
      <c r="L23" s="166"/>
      <c r="M23" s="166"/>
      <c r="N23" s="191"/>
      <c r="O23" s="166"/>
      <c r="P23" s="193"/>
      <c r="Q23" s="166"/>
      <c r="R23" s="191"/>
      <c r="S23" s="174"/>
      <c r="Y23" s="661"/>
      <c r="Z23" s="661"/>
      <c r="AA23" s="686" t="s">
        <v>200</v>
      </c>
      <c r="AB23" s="687">
        <v>10</v>
      </c>
      <c r="AC23" s="687">
        <v>6</v>
      </c>
      <c r="AD23" s="687">
        <v>3</v>
      </c>
      <c r="AE23" s="687">
        <v>1</v>
      </c>
      <c r="AF23" s="687">
        <v>0</v>
      </c>
      <c r="AG23" s="687">
        <v>0</v>
      </c>
      <c r="AH23" s="687">
        <v>0</v>
      </c>
      <c r="AI23" s="660"/>
      <c r="AJ23" s="660"/>
      <c r="AK23" s="660"/>
    </row>
    <row r="24" spans="1:41" s="38" customFormat="1" ht="12.9" customHeight="1" x14ac:dyDescent="0.25">
      <c r="A24" s="176"/>
      <c r="B24" s="465"/>
      <c r="C24" s="461"/>
      <c r="D24" s="461"/>
      <c r="E24" s="177"/>
      <c r="F24" s="178"/>
      <c r="G24" s="178"/>
      <c r="H24" s="179"/>
      <c r="I24" s="734" t="s">
        <v>0</v>
      </c>
      <c r="J24" s="181"/>
      <c r="K24" s="182" t="str">
        <f>UPPER(IF(OR(J24="a",J24="as"),F23,IF(OR(J24="b",J24="bs"),F25,)))</f>
        <v/>
      </c>
      <c r="L24" s="182"/>
      <c r="M24" s="166"/>
      <c r="N24" s="191"/>
      <c r="O24" s="191"/>
      <c r="P24" s="193"/>
      <c r="Q24" s="172"/>
      <c r="R24" s="173"/>
      <c r="S24" s="174"/>
      <c r="Y24" s="661"/>
      <c r="Z24" s="661"/>
      <c r="AA24" s="686" t="s">
        <v>201</v>
      </c>
      <c r="AB24" s="687">
        <v>6</v>
      </c>
      <c r="AC24" s="687">
        <v>3</v>
      </c>
      <c r="AD24" s="687">
        <v>1</v>
      </c>
      <c r="AE24" s="687">
        <v>0</v>
      </c>
      <c r="AF24" s="687">
        <v>0</v>
      </c>
      <c r="AG24" s="687">
        <v>0</v>
      </c>
      <c r="AH24" s="687">
        <v>0</v>
      </c>
      <c r="AI24" s="660"/>
      <c r="AJ24" s="660"/>
      <c r="AK24" s="660"/>
    </row>
    <row r="25" spans="1:41" s="38" customFormat="1" ht="12.9" customHeight="1" x14ac:dyDescent="0.25">
      <c r="A25" s="176">
        <v>10</v>
      </c>
      <c r="B25" s="395" t="str">
        <f>IF($E25="","",VLOOKUP($E25,'1MD ELO (4)'!$A$7:$O$22,14))</f>
        <v/>
      </c>
      <c r="C25" s="451" t="str">
        <f>IF($E25="","",VLOOKUP($E25,'1MD ELO (4)'!$A$7:$O$22,15))</f>
        <v/>
      </c>
      <c r="D25" s="451" t="str">
        <f>IF($E25="","",VLOOKUP($E25,'1MD ELO (4)'!$A$7:$O$22,5))</f>
        <v/>
      </c>
      <c r="E25" s="164"/>
      <c r="F25" s="184" t="str">
        <f>UPPER(IF($E25="","",VLOOKUP($E25,'1MD ELO (4)'!$A$7:$O$22,2)))</f>
        <v/>
      </c>
      <c r="G25" s="184" t="str">
        <f>IF($E25="","",VLOOKUP($E25,'1MD ELO (4)'!$A$7:$O$22,3))</f>
        <v/>
      </c>
      <c r="H25" s="184"/>
      <c r="I25" s="184" t="str">
        <f>IF($E25="","",VLOOKUP($E25,'1MD ELO (4)'!$A$7:$O$22,4))</f>
        <v/>
      </c>
      <c r="J25" s="185"/>
      <c r="K25" s="166"/>
      <c r="L25" s="186"/>
      <c r="M25" s="166"/>
      <c r="N25" s="191"/>
      <c r="O25" s="191"/>
      <c r="P25" s="193"/>
      <c r="Q25" s="172"/>
      <c r="R25" s="173"/>
      <c r="S25" s="174"/>
      <c r="Y25" s="661"/>
      <c r="Z25" s="661"/>
      <c r="AA25" s="686" t="s">
        <v>206</v>
      </c>
      <c r="AB25" s="687">
        <v>3</v>
      </c>
      <c r="AC25" s="687">
        <v>2</v>
      </c>
      <c r="AD25" s="687">
        <v>1</v>
      </c>
      <c r="AE25" s="687">
        <v>0</v>
      </c>
      <c r="AF25" s="687">
        <v>0</v>
      </c>
      <c r="AG25" s="687">
        <v>0</v>
      </c>
      <c r="AH25" s="687">
        <v>0</v>
      </c>
      <c r="AI25" s="660"/>
      <c r="AJ25" s="660"/>
      <c r="AK25" s="660"/>
    </row>
    <row r="26" spans="1:41" s="38" customFormat="1" ht="12.9" customHeight="1" x14ac:dyDescent="0.25">
      <c r="A26" s="176"/>
      <c r="B26" s="465"/>
      <c r="C26" s="461"/>
      <c r="D26" s="461"/>
      <c r="E26" s="187"/>
      <c r="F26" s="178"/>
      <c r="G26" s="178"/>
      <c r="H26" s="179"/>
      <c r="I26" s="166"/>
      <c r="J26" s="188"/>
      <c r="K26" s="180" t="s">
        <v>0</v>
      </c>
      <c r="L26" s="189"/>
      <c r="M26" s="182" t="str">
        <f>UPPER(IF(OR(L26="a",L26="as"),K24,IF(OR(L26="b",L26="bs"),K28,)))</f>
        <v/>
      </c>
      <c r="N26" s="190"/>
      <c r="O26" s="191"/>
      <c r="P26" s="193"/>
      <c r="Q26" s="172"/>
      <c r="R26" s="173"/>
      <c r="S26" s="174"/>
      <c r="Y26" s="660"/>
      <c r="Z26" s="660"/>
      <c r="AA26" s="660"/>
      <c r="AB26" s="660"/>
      <c r="AC26" s="660"/>
      <c r="AD26" s="660"/>
      <c r="AE26" s="660"/>
      <c r="AF26" s="660"/>
      <c r="AG26" s="660"/>
      <c r="AH26" s="660"/>
      <c r="AI26" s="660"/>
      <c r="AJ26" s="660"/>
      <c r="AK26" s="660"/>
      <c r="AL26" s="679"/>
      <c r="AM26" s="679"/>
      <c r="AN26" s="679"/>
      <c r="AO26" s="679"/>
    </row>
    <row r="27" spans="1:41" s="38" customFormat="1" ht="12.9" customHeight="1" x14ac:dyDescent="0.25">
      <c r="A27" s="176">
        <v>11</v>
      </c>
      <c r="B27" s="395" t="str">
        <f>IF($E27="","",VLOOKUP($E27,'1MD ELO (4)'!$A$7:$O$22,14))</f>
        <v/>
      </c>
      <c r="C27" s="451" t="str">
        <f>IF($E27="","",VLOOKUP($E27,'1MD ELO (4)'!$A$7:$O$22,15))</f>
        <v/>
      </c>
      <c r="D27" s="451" t="str">
        <f>IF($E27="","",VLOOKUP($E27,'1MD ELO (4)'!$A$7:$O$22,5))</f>
        <v/>
      </c>
      <c r="E27" s="164"/>
      <c r="F27" s="184" t="str">
        <f>UPPER(IF($E27="","",VLOOKUP($E27,'1MD ELO (4)'!$A$7:$O$22,2)))</f>
        <v/>
      </c>
      <c r="G27" s="184" t="str">
        <f>IF($E27="","",VLOOKUP($E27,'1MD ELO (4)'!$A$7:$O$22,3))</f>
        <v/>
      </c>
      <c r="H27" s="184"/>
      <c r="I27" s="184" t="str">
        <f>IF($E27="","",VLOOKUP($E27,'1MD ELO (4)'!$A$7:$O$22,4))</f>
        <v/>
      </c>
      <c r="J27" s="167"/>
      <c r="K27" s="166"/>
      <c r="L27" s="192"/>
      <c r="M27" s="166"/>
      <c r="N27" s="193"/>
      <c r="O27" s="191"/>
      <c r="P27" s="193"/>
      <c r="Q27" s="172"/>
      <c r="R27" s="173"/>
      <c r="S27" s="174"/>
      <c r="Y27" s="660"/>
      <c r="Z27" s="660"/>
      <c r="AA27" s="660"/>
      <c r="AB27" s="660"/>
      <c r="AC27" s="660"/>
      <c r="AD27" s="660"/>
      <c r="AE27" s="660"/>
      <c r="AF27" s="660"/>
      <c r="AG27" s="660"/>
      <c r="AH27" s="660"/>
      <c r="AI27" s="660"/>
      <c r="AJ27" s="660"/>
      <c r="AK27" s="660"/>
      <c r="AL27" s="679"/>
      <c r="AM27" s="679"/>
      <c r="AN27" s="679"/>
      <c r="AO27" s="679"/>
    </row>
    <row r="28" spans="1:41" s="38" customFormat="1" ht="12.9" customHeight="1" x14ac:dyDescent="0.25">
      <c r="A28" s="201"/>
      <c r="B28" s="465"/>
      <c r="C28" s="461"/>
      <c r="D28" s="461"/>
      <c r="E28" s="187"/>
      <c r="F28" s="178"/>
      <c r="G28" s="178"/>
      <c r="H28" s="179"/>
      <c r="I28" s="734" t="s">
        <v>0</v>
      </c>
      <c r="J28" s="181"/>
      <c r="K28" s="182" t="str">
        <f>UPPER(IF(OR(J28="a",J28="as"),F27,IF(OR(J28="b",J28="bs"),F29,)))</f>
        <v/>
      </c>
      <c r="L28" s="194"/>
      <c r="M28" s="166"/>
      <c r="N28" s="193"/>
      <c r="O28" s="191"/>
      <c r="P28" s="193"/>
      <c r="Q28" s="172"/>
      <c r="R28" s="173"/>
      <c r="S28" s="174"/>
      <c r="Y28" s="679"/>
      <c r="Z28" s="679"/>
      <c r="AA28" s="679"/>
      <c r="AB28" s="679"/>
      <c r="AC28" s="679"/>
      <c r="AD28" s="679"/>
      <c r="AE28" s="679"/>
      <c r="AF28" s="679"/>
      <c r="AG28" s="679"/>
      <c r="AH28" s="679"/>
      <c r="AI28" s="679"/>
      <c r="AJ28" s="679"/>
      <c r="AK28" s="679"/>
      <c r="AL28" s="679"/>
      <c r="AM28" s="679"/>
      <c r="AN28" s="679"/>
      <c r="AO28" s="679"/>
    </row>
    <row r="29" spans="1:41" s="38" customFormat="1" ht="12.9" customHeight="1" x14ac:dyDescent="0.25">
      <c r="A29" s="162">
        <v>12</v>
      </c>
      <c r="B29" s="395" t="str">
        <f>IF($E29="","",VLOOKUP($E29,'1MD ELO (4)'!$A$7:$O$22,14))</f>
        <v/>
      </c>
      <c r="C29" s="451" t="str">
        <f>IF($E29="","",VLOOKUP($E29,'1MD ELO (4)'!$A$7:$O$22,15))</f>
        <v/>
      </c>
      <c r="D29" s="451" t="str">
        <f>IF($E29="","",VLOOKUP($E29,'1MD ELO (4)'!$A$7:$O$22,5))</f>
        <v/>
      </c>
      <c r="E29" s="164"/>
      <c r="F29" s="165" t="str">
        <f>UPPER(IF($E29="","",VLOOKUP($E29,'1MD ELO (4)'!$A$7:$O$22,2)))</f>
        <v/>
      </c>
      <c r="G29" s="165" t="str">
        <f>IF($E29="","",VLOOKUP($E29,'1MD ELO (4)'!$A$7:$O$22,3))</f>
        <v/>
      </c>
      <c r="H29" s="165"/>
      <c r="I29" s="165" t="str">
        <f>IF($E29="","",VLOOKUP($E29,'1MD ELO (4)'!$A$7:$O$22,4))</f>
        <v/>
      </c>
      <c r="J29" s="195"/>
      <c r="K29" s="166"/>
      <c r="L29" s="166"/>
      <c r="M29" s="166"/>
      <c r="N29" s="193"/>
      <c r="O29" s="191"/>
      <c r="P29" s="193"/>
      <c r="Q29" s="172"/>
      <c r="R29" s="173"/>
      <c r="S29" s="174"/>
      <c r="Y29" s="679"/>
      <c r="Z29" s="679"/>
      <c r="AA29" s="679"/>
      <c r="AB29" s="679"/>
      <c r="AC29" s="679"/>
      <c r="AD29" s="679"/>
      <c r="AE29" s="679"/>
      <c r="AF29" s="679"/>
      <c r="AG29" s="679"/>
      <c r="AH29" s="679"/>
      <c r="AI29" s="679"/>
      <c r="AJ29" s="679"/>
      <c r="AK29" s="679"/>
      <c r="AL29" s="679"/>
      <c r="AM29" s="679"/>
      <c r="AN29" s="679"/>
      <c r="AO29" s="679"/>
    </row>
    <row r="30" spans="1:41" s="38" customFormat="1" ht="12.9" customHeight="1" x14ac:dyDescent="0.25">
      <c r="A30" s="176"/>
      <c r="B30" s="465"/>
      <c r="C30" s="461"/>
      <c r="D30" s="461"/>
      <c r="E30" s="187"/>
      <c r="F30" s="166"/>
      <c r="G30" s="166"/>
      <c r="H30" s="70"/>
      <c r="I30" s="196"/>
      <c r="J30" s="188"/>
      <c r="K30" s="166"/>
      <c r="L30" s="166"/>
      <c r="M30" s="180" t="s">
        <v>0</v>
      </c>
      <c r="N30" s="189"/>
      <c r="O30" s="182" t="str">
        <f>UPPER(IF(OR(N30="a",N30="as"),M26,IF(OR(N30="b",N30="bs"),M34,)))</f>
        <v/>
      </c>
      <c r="P30" s="199"/>
      <c r="Q30" s="172"/>
      <c r="R30" s="173"/>
      <c r="S30" s="174"/>
      <c r="AI30" s="679"/>
      <c r="AJ30" s="679"/>
      <c r="AK30" s="679"/>
    </row>
    <row r="31" spans="1:41" s="38" customFormat="1" ht="12.9" customHeight="1" x14ac:dyDescent="0.25">
      <c r="A31" s="176">
        <v>13</v>
      </c>
      <c r="B31" s="395" t="str">
        <f>IF($E31="","",VLOOKUP($E31,'1MD ELO (4)'!$A$7:$O$22,14))</f>
        <v/>
      </c>
      <c r="C31" s="451" t="str">
        <f>IF($E31="","",VLOOKUP($E31,'1MD ELO (4)'!$A$7:$O$22,15))</f>
        <v/>
      </c>
      <c r="D31" s="451" t="str">
        <f>IF($E31="","",VLOOKUP($E31,'1MD ELO (4)'!$A$7:$O$22,5))</f>
        <v/>
      </c>
      <c r="E31" s="164"/>
      <c r="F31" s="184" t="str">
        <f>UPPER(IF($E31="","",VLOOKUP($E31,'1MD ELO (4)'!$A$7:$O$22,2)))</f>
        <v/>
      </c>
      <c r="G31" s="184" t="str">
        <f>IF($E31="","",VLOOKUP($E31,'1MD ELO (4)'!$A$7:$O$22,3))</f>
        <v/>
      </c>
      <c r="H31" s="184"/>
      <c r="I31" s="184" t="str">
        <f>IF($E31="","",VLOOKUP($E31,'1MD ELO (4)'!$A$7:$O$22,4))</f>
        <v/>
      </c>
      <c r="J31" s="197"/>
      <c r="K31" s="166"/>
      <c r="L31" s="166"/>
      <c r="M31" s="166"/>
      <c r="N31" s="193"/>
      <c r="O31" s="166"/>
      <c r="P31" s="191"/>
      <c r="Q31" s="172"/>
      <c r="R31" s="173"/>
      <c r="S31" s="174"/>
      <c r="AI31" s="679"/>
      <c r="AJ31" s="679"/>
      <c r="AK31" s="679"/>
    </row>
    <row r="32" spans="1:41" s="38" customFormat="1" ht="12.9" customHeight="1" x14ac:dyDescent="0.25">
      <c r="A32" s="176"/>
      <c r="B32" s="465"/>
      <c r="C32" s="461"/>
      <c r="D32" s="461"/>
      <c r="E32" s="187"/>
      <c r="F32" s="178"/>
      <c r="G32" s="178"/>
      <c r="H32" s="179"/>
      <c r="I32" s="180" t="s">
        <v>0</v>
      </c>
      <c r="J32" s="181"/>
      <c r="K32" s="182" t="str">
        <f>UPPER(IF(OR(J32="a",J32="as"),F31,IF(OR(J32="b",J32="bs"),F33,)))</f>
        <v/>
      </c>
      <c r="L32" s="182"/>
      <c r="M32" s="166"/>
      <c r="N32" s="193"/>
      <c r="O32" s="191"/>
      <c r="P32" s="191"/>
      <c r="Q32" s="172"/>
      <c r="R32" s="173"/>
      <c r="S32" s="174"/>
      <c r="AI32" s="679"/>
      <c r="AJ32" s="679"/>
      <c r="AK32" s="679"/>
    </row>
    <row r="33" spans="1:37" s="38" customFormat="1" ht="12.9" customHeight="1" x14ac:dyDescent="0.25">
      <c r="A33" s="176">
        <v>14</v>
      </c>
      <c r="B33" s="395" t="str">
        <f>IF($E33="","",VLOOKUP($E33,'1MD ELO (4)'!$A$7:$O$22,14))</f>
        <v/>
      </c>
      <c r="C33" s="451" t="str">
        <f>IF($E33="","",VLOOKUP($E33,'1MD ELO (4)'!$A$7:$O$22,15))</f>
        <v/>
      </c>
      <c r="D33" s="451" t="str">
        <f>IF($E33="","",VLOOKUP($E33,'1MD ELO (4)'!$A$7:$O$22,5))</f>
        <v/>
      </c>
      <c r="E33" s="164"/>
      <c r="F33" s="184" t="str">
        <f>UPPER(IF($E33="","",VLOOKUP($E33,'1MD ELO (4)'!$A$7:$O$22,2)))</f>
        <v/>
      </c>
      <c r="G33" s="184" t="str">
        <f>IF($E33="","",VLOOKUP($E33,'1MD ELO (4)'!$A$7:$O$22,3))</f>
        <v/>
      </c>
      <c r="H33" s="184"/>
      <c r="I33" s="184" t="str">
        <f>IF($E33="","",VLOOKUP($E33,'1MD ELO (4)'!$A$7:$O$22,4))</f>
        <v/>
      </c>
      <c r="J33" s="185"/>
      <c r="K33" s="166"/>
      <c r="L33" s="186"/>
      <c r="M33" s="166"/>
      <c r="N33" s="193"/>
      <c r="O33" s="191"/>
      <c r="P33" s="191"/>
      <c r="Q33" s="172"/>
      <c r="R33" s="173"/>
      <c r="S33" s="174"/>
      <c r="AI33" s="679"/>
      <c r="AJ33" s="679"/>
      <c r="AK33" s="679"/>
    </row>
    <row r="34" spans="1:37" s="38" customFormat="1" ht="12.9" customHeight="1" x14ac:dyDescent="0.25">
      <c r="A34" s="176"/>
      <c r="B34" s="465"/>
      <c r="C34" s="461"/>
      <c r="D34" s="461"/>
      <c r="E34" s="187"/>
      <c r="F34" s="178"/>
      <c r="G34" s="178"/>
      <c r="H34" s="179"/>
      <c r="I34" s="166"/>
      <c r="J34" s="188"/>
      <c r="K34" s="180" t="s">
        <v>0</v>
      </c>
      <c r="L34" s="189"/>
      <c r="M34" s="182" t="str">
        <f>UPPER(IF(OR(L34="a",L34="as"),K32,IF(OR(L34="b",L34="bs"),K36,)))</f>
        <v/>
      </c>
      <c r="N34" s="199"/>
      <c r="O34" s="191"/>
      <c r="P34" s="191"/>
      <c r="Q34" s="172"/>
      <c r="R34" s="173"/>
      <c r="S34" s="174"/>
      <c r="AI34" s="679"/>
      <c r="AJ34" s="679"/>
      <c r="AK34" s="679"/>
    </row>
    <row r="35" spans="1:37" s="38" customFormat="1" ht="12.9" customHeight="1" x14ac:dyDescent="0.25">
      <c r="A35" s="176">
        <v>15</v>
      </c>
      <c r="B35" s="395" t="str">
        <f>IF($E35="","",VLOOKUP($E35,'1MD ELO (4)'!$A$7:$O$22,14))</f>
        <v/>
      </c>
      <c r="C35" s="451" t="str">
        <f>IF($E35="","",VLOOKUP($E35,'1MD ELO (4)'!$A$7:$O$22,15))</f>
        <v/>
      </c>
      <c r="D35" s="451" t="str">
        <f>IF($E35="","",VLOOKUP($E35,'1MD ELO (4)'!$A$7:$O$22,5))</f>
        <v/>
      </c>
      <c r="E35" s="164"/>
      <c r="F35" s="184" t="str">
        <f>UPPER(IF($E35="","",VLOOKUP($E35,'1MD ELO (4)'!$A$7:$O$22,2)))</f>
        <v/>
      </c>
      <c r="G35" s="184" t="str">
        <f>IF($E35="","",VLOOKUP($E35,'1MD ELO (4)'!$A$7:$O$22,3))</f>
        <v/>
      </c>
      <c r="H35" s="184"/>
      <c r="I35" s="184" t="str">
        <f>IF($E35="","",VLOOKUP($E35,'1MD ELO (4)'!$A$7:$O$22,4))</f>
        <v/>
      </c>
      <c r="J35" s="167"/>
      <c r="K35" s="166"/>
      <c r="L35" s="192"/>
      <c r="M35" s="166"/>
      <c r="N35" s="191"/>
      <c r="O35" s="191"/>
      <c r="P35" s="191"/>
      <c r="Q35" s="172"/>
      <c r="R35" s="173"/>
      <c r="S35" s="174"/>
      <c r="AI35" s="679"/>
      <c r="AJ35" s="679"/>
      <c r="AK35" s="679"/>
    </row>
    <row r="36" spans="1:37" s="38" customFormat="1" ht="12.9" customHeight="1" x14ac:dyDescent="0.25">
      <c r="A36" s="176"/>
      <c r="B36" s="465"/>
      <c r="C36" s="461"/>
      <c r="D36" s="461"/>
      <c r="E36" s="177"/>
      <c r="F36" s="178"/>
      <c r="G36" s="178"/>
      <c r="H36" s="179"/>
      <c r="I36" s="180" t="s">
        <v>0</v>
      </c>
      <c r="J36" s="181"/>
      <c r="K36" s="182" t="str">
        <f>UPPER(IF(OR(J36="a",J36="as"),F35,IF(OR(J36="b",J36="bs"),F37,)))</f>
        <v/>
      </c>
      <c r="L36" s="194"/>
      <c r="M36" s="166"/>
      <c r="N36" s="191"/>
      <c r="O36" s="191"/>
      <c r="P36" s="191"/>
      <c r="Q36" s="172"/>
      <c r="R36" s="173"/>
      <c r="S36" s="174"/>
      <c r="AI36" s="679"/>
      <c r="AJ36" s="679"/>
      <c r="AK36" s="679"/>
    </row>
    <row r="37" spans="1:37" s="38" customFormat="1" ht="12.9" customHeight="1" x14ac:dyDescent="0.25">
      <c r="A37" s="162">
        <v>16</v>
      </c>
      <c r="B37" s="395" t="str">
        <f>IF($E37="","",VLOOKUP($E37,'1MD ELO (4)'!$A$7:$O$22,14))</f>
        <v/>
      </c>
      <c r="C37" s="451" t="str">
        <f>IF($E37="","",VLOOKUP($E37,'1MD ELO (4)'!$A$7:$O$22,15))</f>
        <v/>
      </c>
      <c r="D37" s="451" t="str">
        <f>IF($E37="","",VLOOKUP($E37,'1MD ELO (4)'!$A$7:$O$22,5))</f>
        <v/>
      </c>
      <c r="E37" s="164"/>
      <c r="F37" s="165" t="str">
        <f>UPPER(IF($E37="","",VLOOKUP($E37,'1MD ELO (4)'!$A$7:$O$22,2)))</f>
        <v/>
      </c>
      <c r="G37" s="165" t="str">
        <f>IF($E37="","",VLOOKUP($E37,'1MD ELO (4)'!$A$7:$O$22,3))</f>
        <v/>
      </c>
      <c r="H37" s="184"/>
      <c r="I37" s="165" t="str">
        <f>IF($E37="","",VLOOKUP($E37,'1MD ELO (4)'!$A$7:$O$22,4))</f>
        <v/>
      </c>
      <c r="J37" s="195"/>
      <c r="K37" s="166"/>
      <c r="L37" s="166"/>
      <c r="M37" s="166"/>
      <c r="N37" s="191"/>
      <c r="O37" s="191"/>
      <c r="P37" s="191"/>
      <c r="Q37" s="172"/>
      <c r="R37" s="173"/>
      <c r="S37" s="174"/>
      <c r="AI37" s="679"/>
      <c r="AJ37" s="679"/>
      <c r="AK37" s="679"/>
    </row>
    <row r="38" spans="1:37" s="38" customFormat="1" ht="9.6" customHeight="1" x14ac:dyDescent="0.25">
      <c r="A38" s="202"/>
      <c r="B38" s="177"/>
      <c r="C38" s="177"/>
      <c r="D38" s="177"/>
      <c r="E38" s="177"/>
      <c r="F38" s="196"/>
      <c r="G38" s="196"/>
      <c r="H38" s="200"/>
      <c r="I38" s="166"/>
      <c r="J38" s="188"/>
      <c r="K38" s="166"/>
      <c r="L38" s="166"/>
      <c r="M38" s="166"/>
      <c r="N38" s="191"/>
      <c r="O38" s="191"/>
      <c r="P38" s="191"/>
      <c r="Q38" s="172"/>
      <c r="R38" s="173"/>
      <c r="S38" s="174"/>
      <c r="AI38" s="679"/>
      <c r="AJ38" s="679"/>
      <c r="AK38" s="679"/>
    </row>
    <row r="39" spans="1:37" s="38" customFormat="1" ht="9.6" customHeight="1" x14ac:dyDescent="0.25">
      <c r="A39" s="203"/>
      <c r="B39" s="168"/>
      <c r="C39" s="168"/>
      <c r="D39" s="168"/>
      <c r="E39" s="177"/>
      <c r="F39" s="168"/>
      <c r="G39" s="168"/>
      <c r="H39" s="168"/>
      <c r="I39" s="168"/>
      <c r="J39" s="177"/>
      <c r="K39" s="168"/>
      <c r="L39" s="168"/>
      <c r="M39" s="168"/>
      <c r="N39" s="204"/>
      <c r="O39" s="204"/>
      <c r="P39" s="204"/>
      <c r="Q39" s="172"/>
      <c r="R39" s="173"/>
      <c r="S39" s="174"/>
      <c r="AI39" s="679"/>
      <c r="AJ39" s="679"/>
      <c r="AK39" s="679"/>
    </row>
    <row r="40" spans="1:37" s="38" customFormat="1" ht="9.6" customHeight="1" x14ac:dyDescent="0.25">
      <c r="A40" s="202"/>
      <c r="B40" s="177"/>
      <c r="C40" s="177"/>
      <c r="D40" s="177"/>
      <c r="E40" s="177"/>
      <c r="F40" s="168"/>
      <c r="G40" s="168"/>
      <c r="I40" s="168"/>
      <c r="J40" s="177"/>
      <c r="K40" s="168"/>
      <c r="L40" s="168"/>
      <c r="M40" s="205"/>
      <c r="N40" s="177"/>
      <c r="O40" s="168"/>
      <c r="P40" s="204"/>
      <c r="Q40" s="172"/>
      <c r="R40" s="173"/>
      <c r="S40" s="174"/>
      <c r="AI40" s="679"/>
      <c r="AJ40" s="679"/>
      <c r="AK40" s="679"/>
    </row>
    <row r="41" spans="1:37" s="38" customFormat="1" ht="9.6" customHeight="1" x14ac:dyDescent="0.25">
      <c r="A41" s="202"/>
      <c r="B41" s="168"/>
      <c r="C41" s="168"/>
      <c r="D41" s="168"/>
      <c r="E41" s="177"/>
      <c r="F41" s="168"/>
      <c r="G41" s="168"/>
      <c r="H41" s="168"/>
      <c r="I41" s="168"/>
      <c r="J41" s="177"/>
      <c r="K41" s="168"/>
      <c r="L41" s="168"/>
      <c r="M41" s="168"/>
      <c r="N41" s="204"/>
      <c r="O41" s="168"/>
      <c r="P41" s="204"/>
      <c r="Q41" s="172"/>
      <c r="R41" s="173"/>
      <c r="S41" s="174"/>
      <c r="AI41" s="679"/>
      <c r="AJ41" s="679"/>
      <c r="AK41" s="679"/>
    </row>
    <row r="42" spans="1:37" s="38" customFormat="1" ht="9.6" customHeight="1" x14ac:dyDescent="0.25">
      <c r="A42" s="202"/>
      <c r="B42" s="177"/>
      <c r="C42" s="177"/>
      <c r="D42" s="177"/>
      <c r="E42" s="177"/>
      <c r="F42" s="168"/>
      <c r="G42" s="168"/>
      <c r="I42" s="205"/>
      <c r="J42" s="177"/>
      <c r="K42" s="168"/>
      <c r="L42" s="168"/>
      <c r="M42" s="168"/>
      <c r="N42" s="204"/>
      <c r="O42" s="204"/>
      <c r="P42" s="204"/>
      <c r="Q42" s="172"/>
      <c r="R42" s="173"/>
      <c r="S42" s="174"/>
      <c r="AI42" s="679"/>
      <c r="AJ42" s="679"/>
      <c r="AK42" s="679"/>
    </row>
    <row r="43" spans="1:37" s="38" customFormat="1" ht="9.6" customHeight="1" x14ac:dyDescent="0.25">
      <c r="A43" s="202"/>
      <c r="B43" s="168"/>
      <c r="C43" s="168"/>
      <c r="D43" s="168"/>
      <c r="E43" s="177"/>
      <c r="F43" s="168"/>
      <c r="G43" s="168"/>
      <c r="H43" s="168"/>
      <c r="I43" s="168"/>
      <c r="J43" s="177"/>
      <c r="K43" s="168"/>
      <c r="L43" s="206"/>
      <c r="M43" s="168"/>
      <c r="N43" s="204"/>
      <c r="O43" s="204"/>
      <c r="P43" s="204"/>
      <c r="Q43" s="172"/>
      <c r="R43" s="173"/>
      <c r="S43" s="174"/>
      <c r="AI43" s="679"/>
      <c r="AJ43" s="679"/>
      <c r="AK43" s="679"/>
    </row>
    <row r="44" spans="1:37" s="38" customFormat="1" ht="9.6" customHeight="1" x14ac:dyDescent="0.25">
      <c r="A44" s="202"/>
      <c r="B44" s="177"/>
      <c r="C44" s="177"/>
      <c r="D44" s="177"/>
      <c r="E44" s="177"/>
      <c r="F44" s="168"/>
      <c r="G44" s="168"/>
      <c r="I44" s="168"/>
      <c r="J44" s="177"/>
      <c r="K44" s="205"/>
      <c r="L44" s="177"/>
      <c r="M44" s="168"/>
      <c r="N44" s="204"/>
      <c r="O44" s="204"/>
      <c r="P44" s="204"/>
      <c r="Q44" s="172"/>
      <c r="R44" s="173"/>
      <c r="S44" s="174"/>
      <c r="AI44" s="679"/>
      <c r="AJ44" s="679"/>
      <c r="AK44" s="679"/>
    </row>
    <row r="45" spans="1:37" s="38" customFormat="1" ht="9.6" customHeight="1" x14ac:dyDescent="0.25">
      <c r="A45" s="202"/>
      <c r="B45" s="168"/>
      <c r="C45" s="168"/>
      <c r="D45" s="168"/>
      <c r="E45" s="177"/>
      <c r="F45" s="168"/>
      <c r="G45" s="168"/>
      <c r="H45" s="168"/>
      <c r="I45" s="168"/>
      <c r="J45" s="177"/>
      <c r="K45" s="168"/>
      <c r="L45" s="168"/>
      <c r="M45" s="168"/>
      <c r="N45" s="204"/>
      <c r="O45" s="204"/>
      <c r="P45" s="204"/>
      <c r="Q45" s="172"/>
      <c r="R45" s="173"/>
      <c r="S45" s="174"/>
      <c r="AI45" s="679"/>
      <c r="AJ45" s="679"/>
      <c r="AK45" s="679"/>
    </row>
    <row r="46" spans="1:37" s="38" customFormat="1" ht="9.6" customHeight="1" x14ac:dyDescent="0.25">
      <c r="A46" s="202"/>
      <c r="B46" s="177"/>
      <c r="C46" s="177"/>
      <c r="D46" s="177"/>
      <c r="E46" s="177"/>
      <c r="F46" s="168"/>
      <c r="G46" s="168"/>
      <c r="I46" s="205"/>
      <c r="J46" s="177"/>
      <c r="K46" s="168"/>
      <c r="L46" s="168"/>
      <c r="M46" s="168"/>
      <c r="N46" s="204"/>
      <c r="O46" s="204"/>
      <c r="P46" s="204"/>
      <c r="Q46" s="172"/>
      <c r="R46" s="173"/>
      <c r="S46" s="174"/>
      <c r="AI46" s="679"/>
      <c r="AJ46" s="679"/>
      <c r="AK46" s="679"/>
    </row>
    <row r="47" spans="1:37" s="38" customFormat="1" ht="9.6" customHeight="1" x14ac:dyDescent="0.25">
      <c r="A47" s="203"/>
      <c r="B47" s="168"/>
      <c r="C47" s="168"/>
      <c r="D47" s="168"/>
      <c r="E47" s="177"/>
      <c r="F47" s="168"/>
      <c r="G47" s="168"/>
      <c r="H47" s="168"/>
      <c r="I47" s="168"/>
      <c r="J47" s="177"/>
      <c r="K47" s="168"/>
      <c r="L47" s="168"/>
      <c r="M47" s="168"/>
      <c r="N47" s="168"/>
      <c r="O47" s="169"/>
      <c r="P47" s="169"/>
      <c r="Q47" s="172"/>
      <c r="R47" s="173"/>
      <c r="S47" s="174"/>
      <c r="AI47" s="679"/>
      <c r="AJ47" s="679"/>
      <c r="AK47" s="679"/>
    </row>
    <row r="48" spans="1:37" s="2" customFormat="1" ht="6.75" customHeight="1" x14ac:dyDescent="0.25">
      <c r="A48" s="208"/>
      <c r="B48" s="208"/>
      <c r="C48" s="208"/>
      <c r="D48" s="208"/>
      <c r="E48" s="208"/>
      <c r="F48" s="209"/>
      <c r="G48" s="209"/>
      <c r="H48" s="209"/>
      <c r="I48" s="209"/>
      <c r="J48" s="210"/>
      <c r="K48" s="211"/>
      <c r="L48" s="212"/>
      <c r="M48" s="211"/>
      <c r="N48" s="212"/>
      <c r="O48" s="211"/>
      <c r="P48" s="212"/>
      <c r="Q48" s="211"/>
      <c r="R48" s="212"/>
      <c r="S48" s="213"/>
      <c r="AI48" s="680"/>
      <c r="AJ48" s="680"/>
      <c r="AK48" s="680"/>
    </row>
    <row r="49" spans="1:37" s="18" customFormat="1" ht="10.5" customHeight="1" x14ac:dyDescent="0.25">
      <c r="A49" s="214" t="s">
        <v>105</v>
      </c>
      <c r="B49" s="215"/>
      <c r="C49" s="215"/>
      <c r="D49" s="456"/>
      <c r="E49" s="217" t="s">
        <v>6</v>
      </c>
      <c r="F49" s="218" t="s">
        <v>107</v>
      </c>
      <c r="G49" s="217"/>
      <c r="H49" s="219"/>
      <c r="I49" s="220"/>
      <c r="J49" s="217" t="s">
        <v>6</v>
      </c>
      <c r="K49" s="218" t="s">
        <v>125</v>
      </c>
      <c r="L49" s="221"/>
      <c r="M49" s="218" t="s">
        <v>126</v>
      </c>
      <c r="N49" s="222"/>
      <c r="O49" s="223" t="s">
        <v>127</v>
      </c>
      <c r="P49" s="223"/>
      <c r="Q49" s="224"/>
      <c r="R49" s="225"/>
      <c r="AI49" s="681"/>
      <c r="AJ49" s="681"/>
      <c r="AK49" s="681"/>
    </row>
    <row r="50" spans="1:37" s="18" customFormat="1" ht="9" customHeight="1" x14ac:dyDescent="0.25">
      <c r="A50" s="457" t="s">
        <v>106</v>
      </c>
      <c r="B50" s="458"/>
      <c r="C50" s="459"/>
      <c r="D50" s="460"/>
      <c r="E50" s="229">
        <v>1</v>
      </c>
      <c r="F50" s="92" t="str">
        <f>IF(E50&gt;$R$57,,UPPER(VLOOKUP(E50,'1MD ELO (4)'!$A$7:$Q$134,2)))</f>
        <v/>
      </c>
      <c r="G50" s="230"/>
      <c r="H50" s="92"/>
      <c r="I50" s="91"/>
      <c r="J50" s="231" t="s">
        <v>7</v>
      </c>
      <c r="K50" s="226"/>
      <c r="L50" s="232"/>
      <c r="M50" s="226"/>
      <c r="N50" s="233"/>
      <c r="O50" s="234" t="s">
        <v>111</v>
      </c>
      <c r="P50" s="235"/>
      <c r="Q50" s="235"/>
      <c r="R50" s="236"/>
      <c r="AI50" s="681"/>
      <c r="AJ50" s="681"/>
      <c r="AK50" s="681"/>
    </row>
    <row r="51" spans="1:37" s="18" customFormat="1" ht="9" customHeight="1" x14ac:dyDescent="0.25">
      <c r="A51" s="241" t="s">
        <v>124</v>
      </c>
      <c r="B51" s="239"/>
      <c r="C51" s="453"/>
      <c r="D51" s="242"/>
      <c r="E51" s="229">
        <v>2</v>
      </c>
      <c r="F51" s="92" t="str">
        <f>IF(E51&gt;$R$57,,UPPER(VLOOKUP(E51,'1MD ELO (4)'!$A$7:$Q$134,2)))</f>
        <v/>
      </c>
      <c r="G51" s="230"/>
      <c r="H51" s="92"/>
      <c r="I51" s="91"/>
      <c r="J51" s="231" t="s">
        <v>8</v>
      </c>
      <c r="K51" s="226"/>
      <c r="L51" s="232"/>
      <c r="M51" s="226"/>
      <c r="N51" s="233"/>
      <c r="O51" s="237"/>
      <c r="P51" s="238"/>
      <c r="Q51" s="239"/>
      <c r="R51" s="240"/>
      <c r="AI51" s="681"/>
      <c r="AJ51" s="681"/>
      <c r="AK51" s="681"/>
    </row>
    <row r="52" spans="1:37" s="18" customFormat="1" ht="9" customHeight="1" x14ac:dyDescent="0.25">
      <c r="A52" s="384"/>
      <c r="B52" s="385"/>
      <c r="C52" s="454"/>
      <c r="D52" s="386"/>
      <c r="E52" s="229">
        <v>3</v>
      </c>
      <c r="F52" s="92" t="str">
        <f>IF(E52&gt;$R$57,,UPPER(VLOOKUP(E52,'1MD ELO (4)'!$A$7:$Q$134,2)))</f>
        <v/>
      </c>
      <c r="G52" s="230"/>
      <c r="H52" s="92"/>
      <c r="I52" s="91"/>
      <c r="J52" s="231" t="s">
        <v>9</v>
      </c>
      <c r="K52" s="226"/>
      <c r="L52" s="232"/>
      <c r="M52" s="226"/>
      <c r="N52" s="233"/>
      <c r="O52" s="234" t="s">
        <v>112</v>
      </c>
      <c r="P52" s="235"/>
      <c r="Q52" s="235"/>
      <c r="R52" s="236"/>
      <c r="AI52" s="681"/>
      <c r="AJ52" s="681"/>
      <c r="AK52" s="681"/>
    </row>
    <row r="53" spans="1:37" s="18" customFormat="1" ht="9" customHeight="1" x14ac:dyDescent="0.25">
      <c r="A53" s="243"/>
      <c r="B53" s="448"/>
      <c r="C53" s="448"/>
      <c r="D53" s="244"/>
      <c r="E53" s="229">
        <v>4</v>
      </c>
      <c r="F53" s="92" t="str">
        <f>IF(E53&gt;$R$57,,UPPER(VLOOKUP(E53,'1MD ELO (4)'!$A$7:$Q$134,2)))</f>
        <v/>
      </c>
      <c r="G53" s="230"/>
      <c r="H53" s="92"/>
      <c r="I53" s="91"/>
      <c r="J53" s="231" t="s">
        <v>10</v>
      </c>
      <c r="K53" s="226"/>
      <c r="L53" s="232"/>
      <c r="M53" s="226"/>
      <c r="N53" s="233"/>
      <c r="O53" s="226"/>
      <c r="P53" s="232"/>
      <c r="Q53" s="226"/>
      <c r="R53" s="233"/>
      <c r="AI53" s="681"/>
      <c r="AJ53" s="681"/>
      <c r="AK53" s="681"/>
    </row>
    <row r="54" spans="1:37" s="18" customFormat="1" ht="9" customHeight="1" x14ac:dyDescent="0.25">
      <c r="A54" s="371"/>
      <c r="B54" s="387"/>
      <c r="C54" s="387"/>
      <c r="D54" s="455"/>
      <c r="E54" s="229"/>
      <c r="F54" s="92"/>
      <c r="G54" s="230"/>
      <c r="H54" s="92"/>
      <c r="I54" s="91"/>
      <c r="J54" s="231" t="s">
        <v>11</v>
      </c>
      <c r="K54" s="226"/>
      <c r="L54" s="232"/>
      <c r="M54" s="226"/>
      <c r="N54" s="233"/>
      <c r="O54" s="239"/>
      <c r="P54" s="238"/>
      <c r="Q54" s="239"/>
      <c r="R54" s="240"/>
      <c r="AI54" s="681"/>
      <c r="AJ54" s="681"/>
      <c r="AK54" s="681"/>
    </row>
    <row r="55" spans="1:37" s="18" customFormat="1" ht="9" customHeight="1" x14ac:dyDescent="0.25">
      <c r="A55" s="372"/>
      <c r="B55" s="393"/>
      <c r="C55" s="448"/>
      <c r="D55" s="244"/>
      <c r="E55" s="229"/>
      <c r="F55" s="92"/>
      <c r="G55" s="230"/>
      <c r="H55" s="92"/>
      <c r="I55" s="91"/>
      <c r="J55" s="231" t="s">
        <v>12</v>
      </c>
      <c r="K55" s="226"/>
      <c r="L55" s="232"/>
      <c r="M55" s="226"/>
      <c r="N55" s="233"/>
      <c r="O55" s="234" t="s">
        <v>92</v>
      </c>
      <c r="P55" s="235"/>
      <c r="Q55" s="235"/>
      <c r="R55" s="236"/>
      <c r="AI55" s="681"/>
      <c r="AJ55" s="681"/>
      <c r="AK55" s="681"/>
    </row>
    <row r="56" spans="1:37" s="18" customFormat="1" ht="9" customHeight="1" x14ac:dyDescent="0.25">
      <c r="A56" s="372"/>
      <c r="B56" s="393"/>
      <c r="C56" s="449"/>
      <c r="D56" s="382"/>
      <c r="E56" s="229"/>
      <c r="F56" s="92"/>
      <c r="G56" s="230"/>
      <c r="H56" s="92"/>
      <c r="I56" s="91"/>
      <c r="J56" s="231" t="s">
        <v>13</v>
      </c>
      <c r="K56" s="226"/>
      <c r="L56" s="232"/>
      <c r="M56" s="226"/>
      <c r="N56" s="233"/>
      <c r="O56" s="226"/>
      <c r="P56" s="232"/>
      <c r="Q56" s="226"/>
      <c r="R56" s="233"/>
      <c r="AI56" s="681"/>
      <c r="AJ56" s="681"/>
      <c r="AK56" s="681"/>
    </row>
    <row r="57" spans="1:37" s="18" customFormat="1" ht="9" customHeight="1" x14ac:dyDescent="0.25">
      <c r="A57" s="373"/>
      <c r="B57" s="370"/>
      <c r="C57" s="450"/>
      <c r="D57" s="383"/>
      <c r="E57" s="245"/>
      <c r="F57" s="246"/>
      <c r="G57" s="247"/>
      <c r="H57" s="246"/>
      <c r="I57" s="248"/>
      <c r="J57" s="249" t="s">
        <v>14</v>
      </c>
      <c r="K57" s="239"/>
      <c r="L57" s="238"/>
      <c r="M57" s="239"/>
      <c r="N57" s="240"/>
      <c r="O57" s="239" t="str">
        <f>R4</f>
        <v>Lakatosné Klopcsik Diana</v>
      </c>
      <c r="P57" s="238"/>
      <c r="Q57" s="239"/>
      <c r="R57" s="250">
        <f>MIN(4,'1MD ELO (4)'!Q5)</f>
        <v>4</v>
      </c>
      <c r="AI57" s="681"/>
      <c r="AJ57" s="681"/>
      <c r="AK57" s="681"/>
    </row>
  </sheetData>
  <mergeCells count="1">
    <mergeCell ref="A4:C4"/>
  </mergeCells>
  <conditionalFormatting sqref="G45:I45 G39:I39 H23 H25 H27 H29 H31 H33 H35 H37 G47:I47 G41:I41 G43:I43 H7 H9 H11 H13 H15 H17 H19 H21">
    <cfRule type="expression" dxfId="271" priority="14" stopIfTrue="1">
      <formula>AND($E7&lt;9,$C7&gt;0)</formula>
    </cfRule>
  </conditionalFormatting>
  <conditionalFormatting sqref="I32 I46 I36 K44 I42 K10 M14 K18 K26 K34 M30 M40 O22 I8 I12 I16 I20 I24 I28">
    <cfRule type="expression" dxfId="270" priority="11" stopIfTrue="1">
      <formula>AND($O$1="CU",I8="Umpire")</formula>
    </cfRule>
    <cfRule type="expression" dxfId="269" priority="12" stopIfTrue="1">
      <formula>AND($O$1="CU",I8&lt;&gt;"Umpire",J8&lt;&gt;"")</formula>
    </cfRule>
    <cfRule type="expression" dxfId="268" priority="13" stopIfTrue="1">
      <formula>AND($O$1="CU",I8&lt;&gt;"Umpire")</formula>
    </cfRule>
  </conditionalFormatting>
  <conditionalFormatting sqref="E39 E47 E45 E43 E41">
    <cfRule type="expression" dxfId="267" priority="10" stopIfTrue="1">
      <formula>AND($E39&lt;9,$C39&gt;0)</formula>
    </cfRule>
  </conditionalFormatting>
  <conditionalFormatting sqref="F41 F43 F45 F47 F39">
    <cfRule type="cellIs" dxfId="266" priority="8" stopIfTrue="1" operator="equal">
      <formula>"Bye"</formula>
    </cfRule>
    <cfRule type="expression" dxfId="265" priority="9" stopIfTrue="1">
      <formula>AND($E39&lt;9,$C39&gt;0)</formula>
    </cfRule>
  </conditionalFormatting>
  <conditionalFormatting sqref="M10 M18 M26 M34 O30 O40 M44 O14 Q22 K8 K12 K16 K20 K24 K28 K32 K36 K42 K46">
    <cfRule type="expression" dxfId="264" priority="6" stopIfTrue="1">
      <formula>J8="as"</formula>
    </cfRule>
    <cfRule type="expression" dxfId="263" priority="7" stopIfTrue="1">
      <formula>J8="bs"</formula>
    </cfRule>
  </conditionalFormatting>
  <conditionalFormatting sqref="B41 B43 B45 B47 B39">
    <cfRule type="cellIs" dxfId="262" priority="4" stopIfTrue="1" operator="equal">
      <formula>"QA"</formula>
    </cfRule>
    <cfRule type="cellIs" dxfId="261" priority="5" stopIfTrue="1" operator="equal">
      <formula>"DA"</formula>
    </cfRule>
  </conditionalFormatting>
  <conditionalFormatting sqref="R57 J8 J12 J16 J20 J24 J28 J32 J36 N30 N14 L10 L34 L18 L26 P22">
    <cfRule type="expression" dxfId="260" priority="3" stopIfTrue="1">
      <formula>$O$1="CU"</formula>
    </cfRule>
  </conditionalFormatting>
  <conditionalFormatting sqref="E9 E7 E11 E13 E15 E17 E19 E21 E23 E25 E27 E29 E31 E33 E35 E37">
    <cfRule type="expression" dxfId="259" priority="2" stopIfTrue="1">
      <formula>$E7&lt;5</formula>
    </cfRule>
  </conditionalFormatting>
  <conditionalFormatting sqref="F35 F37 F25 F33 F31 F29 F27 F23 F19 F21 F9 F17 F15 F13 F11 F7">
    <cfRule type="cellIs" dxfId="258" priority="1" stopIfTrue="1" operator="equal">
      <formula>"Bye"</formula>
    </cfRule>
  </conditionalFormatting>
  <dataValidations count="1">
    <dataValidation type="list" allowBlank="1" showInputMessage="1" sqref="I46 I42 K44 M40 I8 M14 K10 K18 K26 K34 M30 I12 I36 O22 I16 I32 I24 I20 I28" xr:uid="{FFE982CC-FA51-4132-9D91-253AC498F032}">
      <formula1>$U$7:$U$16</formula1>
    </dataValidation>
  </dataValidations>
  <printOptions horizontalCentered="1"/>
  <pageMargins left="0.35" right="0.35" top="0.39" bottom="0.39" header="0" footer="0"/>
  <pageSetup paperSize="9" scale="96"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03489"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703490"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E1717-9BF6-4FE8-A678-42C8024815BD}">
  <sheetPr codeName="Sheet150">
    <tabColor indexed="11"/>
    <pageSetUpPr fitToPage="1"/>
  </sheetPr>
  <dimension ref="A1:AM79"/>
  <sheetViews>
    <sheetView showGridLines="0" showZeros="0" workbookViewId="0">
      <selection activeCell="E7" sqref="E7"/>
    </sheetView>
  </sheetViews>
  <sheetFormatPr defaultRowHeight="13.2" x14ac:dyDescent="0.25"/>
  <cols>
    <col min="1" max="2" width="3.33203125" customWidth="1"/>
    <col min="3" max="4" width="4.6640625" customWidth="1"/>
    <col min="5" max="5" width="4.33203125" customWidth="1"/>
    <col min="6" max="6" width="12.6640625" customWidth="1"/>
    <col min="7" max="7" width="2.6640625" customWidth="1"/>
    <col min="8" max="8" width="7.6640625" customWidth="1"/>
    <col min="9" max="9" width="5.88671875" customWidth="1"/>
    <col min="10" max="10" width="1.6640625" style="134" customWidth="1"/>
    <col min="11" max="11" width="10.6640625" customWidth="1"/>
    <col min="12" max="12" width="1.6640625" style="134" customWidth="1"/>
    <col min="13" max="13" width="10.6640625" customWidth="1"/>
    <col min="14" max="14" width="1.6640625" style="135" customWidth="1"/>
    <col min="15" max="15" width="10.6640625" customWidth="1"/>
    <col min="16" max="16" width="1.6640625" style="134" customWidth="1"/>
    <col min="17" max="17" width="10.6640625" customWidth="1"/>
    <col min="18" max="18" width="1.6640625" style="135" customWidth="1"/>
    <col min="19" max="19" width="0" hidden="1" customWidth="1"/>
    <col min="20" max="20" width="8.6640625" customWidth="1"/>
    <col min="21" max="21" width="9.109375" hidden="1" customWidth="1"/>
    <col min="25" max="34" width="9.109375" hidden="1" customWidth="1"/>
    <col min="35" max="37" width="9.109375" style="660" customWidth="1"/>
  </cols>
  <sheetData>
    <row r="1" spans="1:37" s="136" customFormat="1" ht="21.75" customHeight="1" x14ac:dyDescent="0.25">
      <c r="A1" s="93" t="str">
        <f>Altalanos!$A$6</f>
        <v xml:space="preserve">Diákolimpia Tolna megye - Paks </v>
      </c>
      <c r="B1" s="93"/>
      <c r="C1" s="139"/>
      <c r="D1" s="139"/>
      <c r="E1" s="139"/>
      <c r="F1" s="139"/>
      <c r="G1" s="139"/>
      <c r="H1" s="139"/>
      <c r="I1" s="381"/>
      <c r="J1" s="140"/>
      <c r="K1" s="443" t="s">
        <v>123</v>
      </c>
      <c r="L1" s="120"/>
      <c r="M1" s="94"/>
      <c r="N1" s="140"/>
      <c r="O1" s="140" t="s">
        <v>71</v>
      </c>
      <c r="P1" s="140"/>
      <c r="Q1" s="139"/>
      <c r="R1" s="140"/>
      <c r="Y1" s="565"/>
      <c r="Z1" s="565"/>
      <c r="AA1" s="565"/>
      <c r="AB1" s="674" t="e">
        <f>IF($Y$5=1,CONCATENATE(VLOOKUP($Y$3,$AA$2:$AH$14,2)),CONCATENATE(VLOOKUP($Y$3,$AA$16:$AH$25,2)))</f>
        <v>#N/A</v>
      </c>
      <c r="AC1" s="674" t="e">
        <f>IF($Y$5=1,CONCATENATE(VLOOKUP($Y$3,$AA$2:$AH$14,3)),CONCATENATE(VLOOKUP($Y$3,$AA$16:$AH$25,3)))</f>
        <v>#N/A</v>
      </c>
      <c r="AD1" s="674" t="e">
        <f>IF($Y$5=1,CONCATENATE(VLOOKUP($Y$3,$AA$2:$AH$14,4)),CONCATENATE(VLOOKUP($Y$3,$AA$16:$AH$25,4)))</f>
        <v>#N/A</v>
      </c>
      <c r="AE1" s="674" t="e">
        <f>IF($Y$5=1,CONCATENATE(VLOOKUP($Y$3,$AA$2:$AH$14,5)),CONCATENATE(VLOOKUP($Y$3,$AA$16:$AH$25,5)))</f>
        <v>#N/A</v>
      </c>
      <c r="AF1" s="674" t="e">
        <f>IF($Y$5=1,CONCATENATE(VLOOKUP($Y$3,$AA$2:$AH$14,6)),CONCATENATE(VLOOKUP($Y$3,$AA$16:$AH$25,6)))</f>
        <v>#N/A</v>
      </c>
      <c r="AG1" s="674" t="e">
        <f>IF($Y$5=1,CONCATENATE(VLOOKUP($Y$3,$AA$2:$AH$14,7)),CONCATENATE(VLOOKUP($Y$3,$AA$16:$AH$25,7)))</f>
        <v>#N/A</v>
      </c>
      <c r="AH1" s="674" t="e">
        <f>IF($Y$5=1,CONCATENATE(VLOOKUP($Y$3,$AA$2:$AH$14,8)),CONCATENATE(VLOOKUP($Y$3,$AA$16:$AH$25,8)))</f>
        <v>#N/A</v>
      </c>
      <c r="AI1" s="682"/>
      <c r="AJ1" s="682"/>
      <c r="AK1" s="682"/>
    </row>
    <row r="2" spans="1:37" s="108" customFormat="1" x14ac:dyDescent="0.25">
      <c r="A2" s="478" t="s">
        <v>122</v>
      </c>
      <c r="B2" s="96"/>
      <c r="C2" s="96"/>
      <c r="E2" s="469">
        <f>Altalanos!$D$8</f>
        <v>0</v>
      </c>
      <c r="F2" s="96"/>
      <c r="G2" s="141"/>
      <c r="H2" s="110"/>
      <c r="I2" s="110"/>
      <c r="J2" s="142"/>
      <c r="K2" s="120"/>
      <c r="L2" s="120"/>
      <c r="M2" s="120"/>
      <c r="N2" s="142"/>
      <c r="O2" s="110"/>
      <c r="P2" s="142"/>
      <c r="Q2" s="110"/>
      <c r="R2" s="142"/>
      <c r="Y2" s="662"/>
      <c r="Z2" s="661"/>
      <c r="AA2" s="661" t="s">
        <v>164</v>
      </c>
      <c r="AB2" s="672">
        <v>300</v>
      </c>
      <c r="AC2" s="672">
        <v>250</v>
      </c>
      <c r="AD2" s="672">
        <v>200</v>
      </c>
      <c r="AE2" s="672">
        <v>150</v>
      </c>
      <c r="AF2" s="672">
        <v>120</v>
      </c>
      <c r="AG2" s="672">
        <v>90</v>
      </c>
      <c r="AH2" s="672">
        <v>40</v>
      </c>
      <c r="AI2" s="660"/>
      <c r="AJ2" s="660"/>
      <c r="AK2" s="660"/>
    </row>
    <row r="3" spans="1:37" s="19" customFormat="1" ht="11.25" customHeight="1" x14ac:dyDescent="0.25">
      <c r="A3" s="55" t="s">
        <v>82</v>
      </c>
      <c r="B3" s="55"/>
      <c r="C3" s="55"/>
      <c r="D3" s="55"/>
      <c r="E3" s="55"/>
      <c r="F3" s="55"/>
      <c r="G3" s="55" t="s">
        <v>79</v>
      </c>
      <c r="H3" s="55"/>
      <c r="I3" s="55"/>
      <c r="J3" s="144"/>
      <c r="K3" s="55" t="s">
        <v>87</v>
      </c>
      <c r="L3" s="144"/>
      <c r="M3" s="55"/>
      <c r="N3" s="144"/>
      <c r="O3" s="55"/>
      <c r="P3" s="144"/>
      <c r="Q3" s="55"/>
      <c r="R3" s="56" t="s">
        <v>88</v>
      </c>
      <c r="Y3" s="661" t="str">
        <f>IF(K4="OB","A",IF(K4="IX","W",IF(K4="","",K4)))</f>
        <v/>
      </c>
      <c r="Z3" s="661"/>
      <c r="AA3" s="661" t="s">
        <v>165</v>
      </c>
      <c r="AB3" s="672">
        <v>280</v>
      </c>
      <c r="AC3" s="672">
        <v>230</v>
      </c>
      <c r="AD3" s="672">
        <v>180</v>
      </c>
      <c r="AE3" s="672">
        <v>140</v>
      </c>
      <c r="AF3" s="672">
        <v>80</v>
      </c>
      <c r="AG3" s="672">
        <v>0</v>
      </c>
      <c r="AH3" s="672">
        <v>0</v>
      </c>
      <c r="AI3" s="660"/>
      <c r="AJ3" s="660"/>
      <c r="AK3" s="660"/>
    </row>
    <row r="4" spans="1:37" s="31" customFormat="1" ht="11.25" customHeight="1" thickBot="1" x14ac:dyDescent="0.3">
      <c r="A4" s="821" t="str">
        <f>Altalanos!$A$10</f>
        <v>2025.04.28-29</v>
      </c>
      <c r="B4" s="821"/>
      <c r="C4" s="821"/>
      <c r="D4" s="437"/>
      <c r="E4" s="146"/>
      <c r="F4" s="146"/>
      <c r="G4" s="146" t="str">
        <f>Altalanos!$C$10</f>
        <v>Paks</v>
      </c>
      <c r="H4" s="100"/>
      <c r="I4" s="146"/>
      <c r="J4" s="147"/>
      <c r="K4" s="148"/>
      <c r="L4" s="147"/>
      <c r="M4" s="149"/>
      <c r="N4" s="147"/>
      <c r="O4" s="146"/>
      <c r="P4" s="147"/>
      <c r="Q4" s="146"/>
      <c r="R4" s="89" t="str">
        <f>Altalanos!$E$10</f>
        <v>Lakatosné Klopcsik Diana</v>
      </c>
      <c r="Y4" s="661"/>
      <c r="Z4" s="661"/>
      <c r="AA4" s="661" t="s">
        <v>194</v>
      </c>
      <c r="AB4" s="672">
        <v>250</v>
      </c>
      <c r="AC4" s="672">
        <v>200</v>
      </c>
      <c r="AD4" s="672">
        <v>150</v>
      </c>
      <c r="AE4" s="672">
        <v>120</v>
      </c>
      <c r="AF4" s="672">
        <v>90</v>
      </c>
      <c r="AG4" s="672">
        <v>60</v>
      </c>
      <c r="AH4" s="672">
        <v>25</v>
      </c>
      <c r="AI4" s="660"/>
      <c r="AJ4" s="660"/>
      <c r="AK4" s="660"/>
    </row>
    <row r="5" spans="1:37" s="19" customFormat="1" x14ac:dyDescent="0.25">
      <c r="A5" s="150"/>
      <c r="B5" s="151" t="s">
        <v>4</v>
      </c>
      <c r="C5" s="464" t="s">
        <v>105</v>
      </c>
      <c r="D5" s="151" t="s">
        <v>104</v>
      </c>
      <c r="E5" s="151" t="s">
        <v>101</v>
      </c>
      <c r="F5" s="152" t="s">
        <v>85</v>
      </c>
      <c r="G5" s="152" t="s">
        <v>86</v>
      </c>
      <c r="H5" s="152"/>
      <c r="I5" s="152" t="s">
        <v>90</v>
      </c>
      <c r="J5" s="152"/>
      <c r="K5" s="151" t="s">
        <v>102</v>
      </c>
      <c r="L5" s="153"/>
      <c r="M5" s="151" t="s">
        <v>131</v>
      </c>
      <c r="N5" s="153"/>
      <c r="O5" s="151" t="s">
        <v>130</v>
      </c>
      <c r="P5" s="153"/>
      <c r="Q5" s="151" t="s">
        <v>129</v>
      </c>
      <c r="R5" s="154"/>
      <c r="Y5" s="661">
        <f>IF(OR(Altalanos!$A$8="F1",Altalanos!$A$8="F2",Altalanos!$A$8="N1",Altalanos!$A$8="N2"),1,2)</f>
        <v>2</v>
      </c>
      <c r="Z5" s="661"/>
      <c r="AA5" s="661" t="s">
        <v>195</v>
      </c>
      <c r="AB5" s="672">
        <v>200</v>
      </c>
      <c r="AC5" s="672">
        <v>150</v>
      </c>
      <c r="AD5" s="672">
        <v>120</v>
      </c>
      <c r="AE5" s="672">
        <v>90</v>
      </c>
      <c r="AF5" s="672">
        <v>60</v>
      </c>
      <c r="AG5" s="672">
        <v>40</v>
      </c>
      <c r="AH5" s="672">
        <v>15</v>
      </c>
      <c r="AI5" s="660"/>
      <c r="AJ5" s="660"/>
      <c r="AK5" s="660"/>
    </row>
    <row r="6" spans="1:37" s="19" customFormat="1" ht="11.1" customHeight="1" thickBot="1" x14ac:dyDescent="0.3">
      <c r="A6" s="155"/>
      <c r="B6" s="667"/>
      <c r="C6" s="667"/>
      <c r="D6" s="667"/>
      <c r="E6" s="667"/>
      <c r="F6" s="666" t="str">
        <f>IF(Y3="","",CONCATENATE(AH1," / ",AG1," pont"))</f>
        <v/>
      </c>
      <c r="G6" s="668"/>
      <c r="H6" s="669"/>
      <c r="I6" s="668"/>
      <c r="J6" s="670"/>
      <c r="K6" s="667" t="str">
        <f>IF(Y3="","",CONCATENATE(AF1," pont"))</f>
        <v/>
      </c>
      <c r="L6" s="670"/>
      <c r="M6" s="667" t="str">
        <f>IF(Y3="","",CONCATENATE(AE1," pont"))</f>
        <v/>
      </c>
      <c r="N6" s="670"/>
      <c r="O6" s="667" t="str">
        <f>IF(Y3="","",CONCATENATE(AD1," pont"))</f>
        <v/>
      </c>
      <c r="P6" s="670"/>
      <c r="Q6" s="667" t="str">
        <f>IF(Y3="","",CONCATENATE(AC1," pont"))</f>
        <v/>
      </c>
      <c r="R6" s="685"/>
      <c r="Y6" s="661"/>
      <c r="Z6" s="661"/>
      <c r="AA6" s="661" t="s">
        <v>196</v>
      </c>
      <c r="AB6" s="672">
        <v>150</v>
      </c>
      <c r="AC6" s="672">
        <v>120</v>
      </c>
      <c r="AD6" s="672">
        <v>90</v>
      </c>
      <c r="AE6" s="672">
        <v>60</v>
      </c>
      <c r="AF6" s="672">
        <v>40</v>
      </c>
      <c r="AG6" s="672">
        <v>25</v>
      </c>
      <c r="AH6" s="672">
        <v>10</v>
      </c>
      <c r="AI6" s="660"/>
      <c r="AJ6" s="660"/>
      <c r="AK6" s="660"/>
    </row>
    <row r="7" spans="1:37" s="38" customFormat="1" ht="10.5" customHeight="1" x14ac:dyDescent="0.25">
      <c r="A7" s="162">
        <v>1</v>
      </c>
      <c r="B7" s="395" t="str">
        <f>IF($E7="","",VLOOKUP($E7,'1MD ELO (4)'!$A$7:$O$48,14))</f>
        <v/>
      </c>
      <c r="C7" s="395" t="str">
        <f>IF($E7="","",VLOOKUP($E7,'1MD ELO (4)'!$A$7:$O$48,15))</f>
        <v/>
      </c>
      <c r="D7" s="476" t="str">
        <f>IF($E7="","",VLOOKUP($E7,'1MD ELO (4)'!$A$7:$O$48,5))</f>
        <v/>
      </c>
      <c r="E7" s="164"/>
      <c r="F7" s="165" t="str">
        <f>UPPER(IF($E7="","",VLOOKUP($E7,'1MD ELO (4)'!$A$7:$O$48,2)))</f>
        <v/>
      </c>
      <c r="G7" s="165" t="str">
        <f>IF($E7="","",VLOOKUP($E7,'1MD ELO (4)'!$A$7:$O$48,3))</f>
        <v/>
      </c>
      <c r="H7" s="165"/>
      <c r="I7" s="165" t="str">
        <f>IF($E7="","",VLOOKUP($E7,'1MD ELO (4)'!$A$7:$O$48,4))</f>
        <v/>
      </c>
      <c r="J7" s="167"/>
      <c r="K7" s="166"/>
      <c r="L7" s="166"/>
      <c r="M7" s="166"/>
      <c r="N7" s="166"/>
      <c r="O7" s="169"/>
      <c r="P7" s="171"/>
      <c r="Q7" s="172"/>
      <c r="R7" s="173"/>
      <c r="S7" s="174"/>
      <c r="U7" s="175" t="str">
        <f>Birók!P21</f>
        <v>Bíró</v>
      </c>
      <c r="Y7" s="661"/>
      <c r="Z7" s="661"/>
      <c r="AA7" s="661" t="s">
        <v>197</v>
      </c>
      <c r="AB7" s="672">
        <v>120</v>
      </c>
      <c r="AC7" s="672">
        <v>90</v>
      </c>
      <c r="AD7" s="672">
        <v>60</v>
      </c>
      <c r="AE7" s="672">
        <v>40</v>
      </c>
      <c r="AF7" s="672">
        <v>25</v>
      </c>
      <c r="AG7" s="672">
        <v>10</v>
      </c>
      <c r="AH7" s="672">
        <v>5</v>
      </c>
      <c r="AI7" s="660"/>
      <c r="AJ7" s="660"/>
      <c r="AK7" s="660"/>
    </row>
    <row r="8" spans="1:37" s="38" customFormat="1" ht="9.6" customHeight="1" x14ac:dyDescent="0.25">
      <c r="A8" s="176"/>
      <c r="B8" s="465"/>
      <c r="C8" s="465"/>
      <c r="D8" s="477"/>
      <c r="E8" s="177"/>
      <c r="F8" s="178"/>
      <c r="G8" s="178"/>
      <c r="H8" s="179"/>
      <c r="I8" s="180" t="s">
        <v>0</v>
      </c>
      <c r="J8" s="181"/>
      <c r="K8" s="182" t="str">
        <f>UPPER(IF(OR(J8="a",J8="as"),F7,IF(OR(J8="b",J8="bs"),F9,)))</f>
        <v/>
      </c>
      <c r="L8" s="182"/>
      <c r="M8" s="166"/>
      <c r="N8" s="166"/>
      <c r="O8" s="169"/>
      <c r="P8" s="171"/>
      <c r="Q8" s="172"/>
      <c r="R8" s="173"/>
      <c r="S8" s="174"/>
      <c r="U8" s="183" t="str">
        <f>Birók!P22</f>
        <v xml:space="preserve">T Lisztmajer </v>
      </c>
      <c r="Y8" s="661"/>
      <c r="Z8" s="661"/>
      <c r="AA8" s="661" t="s">
        <v>198</v>
      </c>
      <c r="AB8" s="672">
        <v>90</v>
      </c>
      <c r="AC8" s="672">
        <v>60</v>
      </c>
      <c r="AD8" s="672">
        <v>40</v>
      </c>
      <c r="AE8" s="672">
        <v>25</v>
      </c>
      <c r="AF8" s="672">
        <v>10</v>
      </c>
      <c r="AG8" s="672">
        <v>5</v>
      </c>
      <c r="AH8" s="672">
        <v>2</v>
      </c>
      <c r="AI8" s="660"/>
      <c r="AJ8" s="660"/>
      <c r="AK8" s="660"/>
    </row>
    <row r="9" spans="1:37" s="38" customFormat="1" ht="9.6" customHeight="1" x14ac:dyDescent="0.25">
      <c r="A9" s="176">
        <v>2</v>
      </c>
      <c r="B9" s="395" t="str">
        <f>IF($E9="","",VLOOKUP($E9,'1MD ELO (4)'!$A$7:$O$48,14))</f>
        <v/>
      </c>
      <c r="C9" s="395" t="str">
        <f>IF($E9="","",VLOOKUP($E9,'1MD ELO (4)'!$A$7:$O$48,15))</f>
        <v/>
      </c>
      <c r="D9" s="476" t="str">
        <f>IF($E9="","",VLOOKUP($E9,'1MD ELO (4)'!$A$7:$O$48,5))</f>
        <v/>
      </c>
      <c r="E9" s="164"/>
      <c r="F9" s="492" t="str">
        <f>UPPER(IF($E9="","",VLOOKUP($E9,'1MD ELO (4)'!$A$7:$O$48,2)))</f>
        <v/>
      </c>
      <c r="G9" s="492" t="str">
        <f>IF($E9="","",VLOOKUP($E9,'1MD ELO (4)'!$A$7:$O$48,3))</f>
        <v/>
      </c>
      <c r="H9" s="492"/>
      <c r="I9" s="492" t="str">
        <f>IF($E9="","",VLOOKUP($E9,'1MD ELO (4)'!$A$7:$O$48,4))</f>
        <v/>
      </c>
      <c r="J9" s="185"/>
      <c r="K9" s="166"/>
      <c r="L9" s="186"/>
      <c r="M9" s="166"/>
      <c r="N9" s="166"/>
      <c r="O9" s="169"/>
      <c r="P9" s="171"/>
      <c r="Q9" s="172"/>
      <c r="R9" s="173"/>
      <c r="S9" s="174"/>
      <c r="U9" s="183" t="str">
        <f>Birók!P23</f>
        <v xml:space="preserve">P Lisztmajer </v>
      </c>
      <c r="Y9" s="661"/>
      <c r="Z9" s="661"/>
      <c r="AA9" s="661" t="s">
        <v>199</v>
      </c>
      <c r="AB9" s="672">
        <v>60</v>
      </c>
      <c r="AC9" s="672">
        <v>40</v>
      </c>
      <c r="AD9" s="672">
        <v>25</v>
      </c>
      <c r="AE9" s="672">
        <v>10</v>
      </c>
      <c r="AF9" s="672">
        <v>5</v>
      </c>
      <c r="AG9" s="672">
        <v>2</v>
      </c>
      <c r="AH9" s="672">
        <v>1</v>
      </c>
      <c r="AI9" s="660"/>
      <c r="AJ9" s="660"/>
      <c r="AK9" s="660"/>
    </row>
    <row r="10" spans="1:37" s="38" customFormat="1" ht="9.6" customHeight="1" x14ac:dyDescent="0.25">
      <c r="A10" s="176"/>
      <c r="B10" s="465"/>
      <c r="C10" s="465"/>
      <c r="D10" s="477"/>
      <c r="E10" s="187"/>
      <c r="F10" s="493"/>
      <c r="G10" s="493"/>
      <c r="H10" s="494"/>
      <c r="I10" s="493"/>
      <c r="J10" s="188"/>
      <c r="K10" s="180" t="s">
        <v>0</v>
      </c>
      <c r="L10" s="189"/>
      <c r="M10" s="182" t="str">
        <f>UPPER(IF(OR(L10="a",L10="as"),K8,IF(OR(L10="b",L10="bs"),K12,)))</f>
        <v/>
      </c>
      <c r="N10" s="190"/>
      <c r="O10" s="191"/>
      <c r="P10" s="191"/>
      <c r="Q10" s="172"/>
      <c r="R10" s="173"/>
      <c r="S10" s="174"/>
      <c r="U10" s="183" t="str">
        <f>Birók!P24</f>
        <v xml:space="preserve">N Németh </v>
      </c>
      <c r="Y10" s="661"/>
      <c r="Z10" s="661"/>
      <c r="AA10" s="661" t="s">
        <v>200</v>
      </c>
      <c r="AB10" s="672">
        <v>40</v>
      </c>
      <c r="AC10" s="672">
        <v>25</v>
      </c>
      <c r="AD10" s="672">
        <v>15</v>
      </c>
      <c r="AE10" s="672">
        <v>7</v>
      </c>
      <c r="AF10" s="672">
        <v>4</v>
      </c>
      <c r="AG10" s="672">
        <v>1</v>
      </c>
      <c r="AH10" s="672">
        <v>0</v>
      </c>
      <c r="AI10" s="660"/>
      <c r="AJ10" s="660"/>
      <c r="AK10" s="660"/>
    </row>
    <row r="11" spans="1:37" s="38" customFormat="1" ht="9.6" customHeight="1" x14ac:dyDescent="0.25">
      <c r="A11" s="176">
        <v>3</v>
      </c>
      <c r="B11" s="395" t="str">
        <f>IF($E11="","",VLOOKUP($E11,'1MD ELO (4)'!$A$7:$O$48,14))</f>
        <v/>
      </c>
      <c r="C11" s="395" t="str">
        <f>IF($E11="","",VLOOKUP($E11,'1MD ELO (4)'!$A$7:$O$48,15))</f>
        <v/>
      </c>
      <c r="D11" s="476" t="str">
        <f>IF($E11="","",VLOOKUP($E11,'1MD ELO (4)'!$A$7:$O$48,5))</f>
        <v/>
      </c>
      <c r="E11" s="164"/>
      <c r="F11" s="492" t="str">
        <f>UPPER(IF($E11="","",VLOOKUP($E11,'1MD ELO (4)'!$A$7:$O$48,2)))</f>
        <v/>
      </c>
      <c r="G11" s="492" t="str">
        <f>IF($E11="","",VLOOKUP($E11,'1MD ELO (4)'!$A$7:$O$48,3))</f>
        <v/>
      </c>
      <c r="H11" s="492"/>
      <c r="I11" s="492" t="str">
        <f>IF($E11="","",VLOOKUP($E11,'1MD ELO (4)'!$A$7:$O$48,4))</f>
        <v/>
      </c>
      <c r="J11" s="167"/>
      <c r="K11" s="166"/>
      <c r="L11" s="192"/>
      <c r="M11" s="166"/>
      <c r="N11" s="193"/>
      <c r="O11" s="191"/>
      <c r="P11" s="191"/>
      <c r="Q11" s="172"/>
      <c r="R11" s="173"/>
      <c r="S11" s="174"/>
      <c r="U11" s="183" t="str">
        <f>Birók!P25</f>
        <v xml:space="preserve">D Gerzsei </v>
      </c>
      <c r="Y11" s="661"/>
      <c r="Z11" s="661"/>
      <c r="AA11" s="661" t="s">
        <v>201</v>
      </c>
      <c r="AB11" s="672">
        <v>25</v>
      </c>
      <c r="AC11" s="672">
        <v>15</v>
      </c>
      <c r="AD11" s="672">
        <v>10</v>
      </c>
      <c r="AE11" s="672">
        <v>6</v>
      </c>
      <c r="AF11" s="672">
        <v>3</v>
      </c>
      <c r="AG11" s="672">
        <v>1</v>
      </c>
      <c r="AH11" s="672">
        <v>0</v>
      </c>
      <c r="AI11" s="660"/>
      <c r="AJ11" s="660"/>
      <c r="AK11" s="660"/>
    </row>
    <row r="12" spans="1:37" s="38" customFormat="1" ht="9.6" customHeight="1" x14ac:dyDescent="0.25">
      <c r="A12" s="176"/>
      <c r="B12" s="465"/>
      <c r="C12" s="465"/>
      <c r="D12" s="477"/>
      <c r="E12" s="187"/>
      <c r="F12" s="493"/>
      <c r="G12" s="493"/>
      <c r="H12" s="494"/>
      <c r="I12" s="495" t="s">
        <v>0</v>
      </c>
      <c r="J12" s="181"/>
      <c r="K12" s="182" t="str">
        <f>UPPER(IF(OR(J12="a",J12="as"),F11,IF(OR(J12="b",J12="bs"),F13,)))</f>
        <v/>
      </c>
      <c r="L12" s="194"/>
      <c r="M12" s="166"/>
      <c r="N12" s="193"/>
      <c r="O12" s="191"/>
      <c r="P12" s="191"/>
      <c r="Q12" s="172"/>
      <c r="R12" s="173"/>
      <c r="S12" s="174"/>
      <c r="U12" s="183" t="str">
        <f>Birók!P26</f>
        <v>G Rosta</v>
      </c>
      <c r="Y12" s="661"/>
      <c r="Z12" s="661"/>
      <c r="AA12" s="661" t="s">
        <v>206</v>
      </c>
      <c r="AB12" s="672">
        <v>15</v>
      </c>
      <c r="AC12" s="672">
        <v>10</v>
      </c>
      <c r="AD12" s="672">
        <v>6</v>
      </c>
      <c r="AE12" s="672">
        <v>3</v>
      </c>
      <c r="AF12" s="672">
        <v>1</v>
      </c>
      <c r="AG12" s="672">
        <v>0</v>
      </c>
      <c r="AH12" s="672">
        <v>0</v>
      </c>
      <c r="AI12" s="660"/>
      <c r="AJ12" s="660"/>
      <c r="AK12" s="660"/>
    </row>
    <row r="13" spans="1:37" s="38" customFormat="1" ht="9.6" customHeight="1" x14ac:dyDescent="0.25">
      <c r="A13" s="176">
        <v>4</v>
      </c>
      <c r="B13" s="395" t="str">
        <f>IF($E13="","",VLOOKUP($E13,'1MD ELO (4)'!$A$7:$O$48,14))</f>
        <v/>
      </c>
      <c r="C13" s="395" t="str">
        <f>IF($E13="","",VLOOKUP($E13,'1MD ELO (4)'!$A$7:$O$48,15))</f>
        <v/>
      </c>
      <c r="D13" s="476" t="str">
        <f>IF($E13="","",VLOOKUP($E13,'1MD ELO (4)'!$A$7:$O$48,5))</f>
        <v/>
      </c>
      <c r="E13" s="164"/>
      <c r="F13" s="492" t="str">
        <f>UPPER(IF($E13="","",VLOOKUP($E13,'1MD ELO (4)'!$A$7:$O$48,2)))</f>
        <v/>
      </c>
      <c r="G13" s="492" t="str">
        <f>IF($E13="","",VLOOKUP($E13,'1MD ELO (4)'!$A$7:$O$48,3))</f>
        <v/>
      </c>
      <c r="H13" s="492"/>
      <c r="I13" s="492" t="str">
        <f>IF($E13="","",VLOOKUP($E13,'1MD ELO (4)'!$A$7:$O$48,4))</f>
        <v/>
      </c>
      <c r="J13" s="195"/>
      <c r="K13" s="166"/>
      <c r="L13" s="166"/>
      <c r="M13" s="166"/>
      <c r="N13" s="193"/>
      <c r="O13" s="191"/>
      <c r="P13" s="191"/>
      <c r="Q13" s="172"/>
      <c r="R13" s="173"/>
      <c r="S13" s="174"/>
      <c r="U13" s="183" t="str">
        <f>Birók!P27</f>
        <v>A Korpácsi</v>
      </c>
      <c r="Y13" s="661"/>
      <c r="Z13" s="661"/>
      <c r="AA13" s="661" t="s">
        <v>202</v>
      </c>
      <c r="AB13" s="672">
        <v>10</v>
      </c>
      <c r="AC13" s="672">
        <v>6</v>
      </c>
      <c r="AD13" s="672">
        <v>3</v>
      </c>
      <c r="AE13" s="672">
        <v>1</v>
      </c>
      <c r="AF13" s="672">
        <v>0</v>
      </c>
      <c r="AG13" s="672">
        <v>0</v>
      </c>
      <c r="AH13" s="672">
        <v>0</v>
      </c>
      <c r="AI13" s="660"/>
      <c r="AJ13" s="660"/>
      <c r="AK13" s="660"/>
    </row>
    <row r="14" spans="1:37" s="38" customFormat="1" ht="9.6" customHeight="1" x14ac:dyDescent="0.25">
      <c r="A14" s="176"/>
      <c r="B14" s="465"/>
      <c r="C14" s="465"/>
      <c r="D14" s="477"/>
      <c r="E14" s="187"/>
      <c r="F14" s="493"/>
      <c r="G14" s="493"/>
      <c r="H14" s="494"/>
      <c r="I14" s="493"/>
      <c r="J14" s="188"/>
      <c r="K14" s="166"/>
      <c r="L14" s="166"/>
      <c r="M14" s="180" t="s">
        <v>0</v>
      </c>
      <c r="N14" s="189"/>
      <c r="O14" s="182" t="str">
        <f>UPPER(IF(OR(N14="a",N14="as"),M10,IF(OR(N14="b",N14="bs"),M18,)))</f>
        <v/>
      </c>
      <c r="P14" s="190"/>
      <c r="Q14" s="172"/>
      <c r="R14" s="173"/>
      <c r="S14" s="174"/>
      <c r="U14" s="183" t="str">
        <f>Birók!P28</f>
        <v xml:space="preserve">L Gáspár </v>
      </c>
      <c r="Y14" s="661"/>
      <c r="Z14" s="661"/>
      <c r="AA14" s="661" t="s">
        <v>203</v>
      </c>
      <c r="AB14" s="672">
        <v>3</v>
      </c>
      <c r="AC14" s="672">
        <v>2</v>
      </c>
      <c r="AD14" s="672">
        <v>1</v>
      </c>
      <c r="AE14" s="672">
        <v>0</v>
      </c>
      <c r="AF14" s="672">
        <v>0</v>
      </c>
      <c r="AG14" s="672">
        <v>0</v>
      </c>
      <c r="AH14" s="672">
        <v>0</v>
      </c>
      <c r="AI14" s="660"/>
      <c r="AJ14" s="660"/>
      <c r="AK14" s="660"/>
    </row>
    <row r="15" spans="1:37" s="38" customFormat="1" ht="9.6" customHeight="1" x14ac:dyDescent="0.25">
      <c r="A15" s="176">
        <v>5</v>
      </c>
      <c r="B15" s="395" t="str">
        <f>IF($E15="","",VLOOKUP($E15,'1MD ELO (4)'!$A$7:$O$48,14))</f>
        <v/>
      </c>
      <c r="C15" s="395" t="str">
        <f>IF($E15="","",VLOOKUP($E15,'1MD ELO (4)'!$A$7:$O$48,15))</f>
        <v/>
      </c>
      <c r="D15" s="476" t="str">
        <f>IF($E15="","",VLOOKUP($E15,'1MD ELO (4)'!$A$7:$O$48,5))</f>
        <v/>
      </c>
      <c r="E15" s="164"/>
      <c r="F15" s="492" t="str">
        <f>UPPER(IF($E15="","",VLOOKUP($E15,'1MD ELO (4)'!$A$7:$O$48,2)))</f>
        <v/>
      </c>
      <c r="G15" s="492" t="str">
        <f>IF($E15="","",VLOOKUP($E15,'1MD ELO (4)'!$A$7:$O$48,3))</f>
        <v/>
      </c>
      <c r="H15" s="492"/>
      <c r="I15" s="492" t="str">
        <f>IF($E15="","",VLOOKUP($E15,'1MD ELO (4)'!$A$7:$O$48,4))</f>
        <v/>
      </c>
      <c r="J15" s="197"/>
      <c r="K15" s="166"/>
      <c r="L15" s="166"/>
      <c r="M15" s="166"/>
      <c r="N15" s="193"/>
      <c r="O15" s="166"/>
      <c r="P15" s="251"/>
      <c r="Q15" s="169"/>
      <c r="R15" s="171"/>
      <c r="S15" s="174"/>
      <c r="U15" s="183" t="str">
        <f>Birók!P29</f>
        <v xml:space="preserve"> </v>
      </c>
      <c r="Y15" s="661"/>
      <c r="Z15" s="661"/>
      <c r="AA15" s="661"/>
      <c r="AB15" s="661"/>
      <c r="AC15" s="661"/>
      <c r="AD15" s="661"/>
      <c r="AE15" s="661"/>
      <c r="AF15" s="661"/>
      <c r="AG15" s="661"/>
      <c r="AH15" s="661"/>
      <c r="AI15" s="660"/>
      <c r="AJ15" s="660"/>
      <c r="AK15" s="660"/>
    </row>
    <row r="16" spans="1:37" s="38" customFormat="1" ht="9.6" customHeight="1" thickBot="1" x14ac:dyDescent="0.3">
      <c r="A16" s="176"/>
      <c r="B16" s="465"/>
      <c r="C16" s="465"/>
      <c r="D16" s="477"/>
      <c r="E16" s="187"/>
      <c r="F16" s="493"/>
      <c r="G16" s="493"/>
      <c r="H16" s="494"/>
      <c r="I16" s="495" t="s">
        <v>0</v>
      </c>
      <c r="J16" s="181"/>
      <c r="K16" s="182" t="str">
        <f>UPPER(IF(OR(J16="a",J16="as"),F15,IF(OR(J16="b",J16="bs"),F17,)))</f>
        <v/>
      </c>
      <c r="L16" s="182"/>
      <c r="M16" s="166"/>
      <c r="N16" s="193"/>
      <c r="O16" s="169"/>
      <c r="P16" s="251"/>
      <c r="Q16" s="169"/>
      <c r="R16" s="171"/>
      <c r="S16" s="174"/>
      <c r="U16" s="198" t="str">
        <f>Birók!P30</f>
        <v>Egyik sem</v>
      </c>
      <c r="Y16" s="661"/>
      <c r="Z16" s="661"/>
      <c r="AA16" s="661" t="s">
        <v>164</v>
      </c>
      <c r="AB16" s="672">
        <v>150</v>
      </c>
      <c r="AC16" s="672">
        <v>120</v>
      </c>
      <c r="AD16" s="672">
        <v>90</v>
      </c>
      <c r="AE16" s="672">
        <v>60</v>
      </c>
      <c r="AF16" s="672">
        <v>40</v>
      </c>
      <c r="AG16" s="672">
        <v>25</v>
      </c>
      <c r="AH16" s="672">
        <v>15</v>
      </c>
      <c r="AI16" s="660"/>
      <c r="AJ16" s="660"/>
      <c r="AK16" s="660"/>
    </row>
    <row r="17" spans="1:39" s="38" customFormat="1" ht="9.6" customHeight="1" x14ac:dyDescent="0.25">
      <c r="A17" s="176">
        <v>6</v>
      </c>
      <c r="B17" s="395" t="str">
        <f>IF($E17="","",VLOOKUP($E17,'1MD ELO (4)'!$A$7:$O$48,14))</f>
        <v/>
      </c>
      <c r="C17" s="395" t="str">
        <f>IF($E17="","",VLOOKUP($E17,'1MD ELO (4)'!$A$7:$O$48,15))</f>
        <v/>
      </c>
      <c r="D17" s="476" t="str">
        <f>IF($E17="","",VLOOKUP($E17,'1MD ELO (4)'!$A$7:$O$48,5))</f>
        <v/>
      </c>
      <c r="E17" s="164"/>
      <c r="F17" s="492" t="str">
        <f>UPPER(IF($E17="","",VLOOKUP($E17,'1MD ELO (4)'!$A$7:$O$48,2)))</f>
        <v/>
      </c>
      <c r="G17" s="492" t="str">
        <f>IF($E17="","",VLOOKUP($E17,'1MD ELO (4)'!$A$7:$O$48,3))</f>
        <v/>
      </c>
      <c r="H17" s="492"/>
      <c r="I17" s="492" t="str">
        <f>IF($E17="","",VLOOKUP($E17,'1MD ELO (4)'!$A$7:$O$48,4))</f>
        <v/>
      </c>
      <c r="J17" s="185"/>
      <c r="K17" s="166"/>
      <c r="L17" s="186"/>
      <c r="M17" s="166"/>
      <c r="N17" s="193"/>
      <c r="O17" s="169"/>
      <c r="P17" s="251"/>
      <c r="Q17" s="169"/>
      <c r="R17" s="171"/>
      <c r="S17" s="174"/>
      <c r="Y17" s="661"/>
      <c r="Z17" s="661"/>
      <c r="AA17" s="661" t="s">
        <v>194</v>
      </c>
      <c r="AB17" s="672">
        <v>120</v>
      </c>
      <c r="AC17" s="672">
        <v>90</v>
      </c>
      <c r="AD17" s="672">
        <v>60</v>
      </c>
      <c r="AE17" s="672">
        <v>40</v>
      </c>
      <c r="AF17" s="672">
        <v>25</v>
      </c>
      <c r="AG17" s="672">
        <v>15</v>
      </c>
      <c r="AH17" s="672">
        <v>8</v>
      </c>
      <c r="AI17" s="660"/>
      <c r="AJ17" s="660"/>
      <c r="AK17" s="660"/>
    </row>
    <row r="18" spans="1:39" s="38" customFormat="1" ht="9.6" customHeight="1" x14ac:dyDescent="0.25">
      <c r="A18" s="176"/>
      <c r="B18" s="465"/>
      <c r="C18" s="465"/>
      <c r="D18" s="477"/>
      <c r="E18" s="187"/>
      <c r="F18" s="493"/>
      <c r="G18" s="493"/>
      <c r="H18" s="494"/>
      <c r="I18" s="493"/>
      <c r="J18" s="188"/>
      <c r="K18" s="180" t="s">
        <v>0</v>
      </c>
      <c r="L18" s="189"/>
      <c r="M18" s="182" t="str">
        <f>UPPER(IF(OR(L18="a",L18="as"),K16,IF(OR(L18="b",L18="bs"),K20,)))</f>
        <v/>
      </c>
      <c r="N18" s="199"/>
      <c r="O18" s="169"/>
      <c r="P18" s="251"/>
      <c r="Q18" s="169"/>
      <c r="R18" s="171"/>
      <c r="S18" s="174"/>
      <c r="Y18" s="661"/>
      <c r="Z18" s="661"/>
      <c r="AA18" s="661" t="s">
        <v>195</v>
      </c>
      <c r="AB18" s="672">
        <v>90</v>
      </c>
      <c r="AC18" s="672">
        <v>60</v>
      </c>
      <c r="AD18" s="672">
        <v>40</v>
      </c>
      <c r="AE18" s="672">
        <v>25</v>
      </c>
      <c r="AF18" s="672">
        <v>15</v>
      </c>
      <c r="AG18" s="672">
        <v>8</v>
      </c>
      <c r="AH18" s="672">
        <v>4</v>
      </c>
      <c r="AI18" s="660"/>
      <c r="AJ18" s="660"/>
      <c r="AK18" s="660"/>
    </row>
    <row r="19" spans="1:39" s="38" customFormat="1" ht="9.6" customHeight="1" x14ac:dyDescent="0.25">
      <c r="A19" s="176">
        <v>7</v>
      </c>
      <c r="B19" s="395" t="str">
        <f>IF($E19="","",VLOOKUP($E19,'1MD ELO (4)'!$A$7:$O$48,14))</f>
        <v/>
      </c>
      <c r="C19" s="395" t="str">
        <f>IF($E19="","",VLOOKUP($E19,'1MD ELO (4)'!$A$7:$O$48,15))</f>
        <v/>
      </c>
      <c r="D19" s="476" t="str">
        <f>IF($E19="","",VLOOKUP($E19,'1MD ELO (4)'!$A$7:$O$48,5))</f>
        <v/>
      </c>
      <c r="E19" s="164"/>
      <c r="F19" s="492" t="str">
        <f>UPPER(IF($E19="","",VLOOKUP($E19,'1MD ELO (4)'!$A$7:$O$48,2)))</f>
        <v/>
      </c>
      <c r="G19" s="492" t="str">
        <f>IF($E19="","",VLOOKUP($E19,'1MD ELO (4)'!$A$7:$O$48,3))</f>
        <v/>
      </c>
      <c r="H19" s="492"/>
      <c r="I19" s="492" t="str">
        <f>IF($E19="","",VLOOKUP($E19,'1MD ELO (4)'!$A$7:$O$48,4))</f>
        <v/>
      </c>
      <c r="J19" s="167"/>
      <c r="K19" s="166"/>
      <c r="L19" s="192"/>
      <c r="M19" s="166"/>
      <c r="N19" s="191"/>
      <c r="O19" s="169"/>
      <c r="P19" s="251"/>
      <c r="Q19" s="169"/>
      <c r="R19" s="171"/>
      <c r="S19" s="174"/>
      <c r="Y19" s="661"/>
      <c r="Z19" s="661"/>
      <c r="AA19" s="661" t="s">
        <v>196</v>
      </c>
      <c r="AB19" s="672">
        <v>60</v>
      </c>
      <c r="AC19" s="672">
        <v>40</v>
      </c>
      <c r="AD19" s="672">
        <v>25</v>
      </c>
      <c r="AE19" s="672">
        <v>15</v>
      </c>
      <c r="AF19" s="672">
        <v>8</v>
      </c>
      <c r="AG19" s="672">
        <v>4</v>
      </c>
      <c r="AH19" s="672">
        <v>2</v>
      </c>
      <c r="AI19" s="660"/>
      <c r="AJ19" s="660"/>
      <c r="AK19" s="660"/>
    </row>
    <row r="20" spans="1:39" s="38" customFormat="1" ht="9.6" customHeight="1" x14ac:dyDescent="0.25">
      <c r="A20" s="176"/>
      <c r="B20" s="465"/>
      <c r="C20" s="465"/>
      <c r="D20" s="477"/>
      <c r="E20" s="177"/>
      <c r="F20" s="178"/>
      <c r="G20" s="178"/>
      <c r="H20" s="179"/>
      <c r="I20" s="180" t="s">
        <v>0</v>
      </c>
      <c r="J20" s="181"/>
      <c r="K20" s="182" t="str">
        <f>UPPER(IF(OR(J20="a",J20="as"),F19,IF(OR(J20="b",J20="bs"),F21,)))</f>
        <v/>
      </c>
      <c r="L20" s="194"/>
      <c r="M20" s="166"/>
      <c r="N20" s="191"/>
      <c r="O20" s="169"/>
      <c r="P20" s="251"/>
      <c r="Q20" s="169"/>
      <c r="R20" s="171"/>
      <c r="S20" s="174"/>
      <c r="Y20" s="661"/>
      <c r="Z20" s="661"/>
      <c r="AA20" s="661" t="s">
        <v>197</v>
      </c>
      <c r="AB20" s="672">
        <v>40</v>
      </c>
      <c r="AC20" s="672">
        <v>25</v>
      </c>
      <c r="AD20" s="672">
        <v>15</v>
      </c>
      <c r="AE20" s="672">
        <v>8</v>
      </c>
      <c r="AF20" s="672">
        <v>4</v>
      </c>
      <c r="AG20" s="672">
        <v>2</v>
      </c>
      <c r="AH20" s="672">
        <v>1</v>
      </c>
      <c r="AI20" s="660"/>
      <c r="AJ20" s="660"/>
      <c r="AK20" s="660"/>
    </row>
    <row r="21" spans="1:39" s="38" customFormat="1" ht="9.6" customHeight="1" x14ac:dyDescent="0.25">
      <c r="A21" s="162">
        <v>8</v>
      </c>
      <c r="B21" s="395" t="str">
        <f>IF($E21="","",VLOOKUP($E21,'1MD ELO (4)'!$A$7:$O$48,14))</f>
        <v/>
      </c>
      <c r="C21" s="395" t="str">
        <f>IF($E21="","",VLOOKUP($E21,'1MD ELO (4)'!$A$7:$O$48,15))</f>
        <v/>
      </c>
      <c r="D21" s="476" t="str">
        <f>IF($E21="","",VLOOKUP($E21,'1MD ELO (4)'!$A$7:$O$48,5))</f>
        <v/>
      </c>
      <c r="E21" s="164"/>
      <c r="F21" s="165" t="str">
        <f>UPPER(IF($E21="","",VLOOKUP($E21,'1MD ELO (4)'!$A$7:$O$48,2)))</f>
        <v/>
      </c>
      <c r="G21" s="165" t="str">
        <f>IF($E21="","",VLOOKUP($E21,'1MD ELO (4)'!$A$7:$O$48,3))</f>
        <v/>
      </c>
      <c r="H21" s="165"/>
      <c r="I21" s="165" t="str">
        <f>IF($E21="","",VLOOKUP($E21,'1MD ELO (4)'!$A$7:$O$48,4))</f>
        <v/>
      </c>
      <c r="J21" s="195"/>
      <c r="K21" s="166"/>
      <c r="L21" s="166"/>
      <c r="M21" s="166"/>
      <c r="N21" s="191"/>
      <c r="O21" s="169"/>
      <c r="P21" s="251"/>
      <c r="Q21" s="169"/>
      <c r="R21" s="171"/>
      <c r="S21" s="174"/>
      <c r="Y21" s="661"/>
      <c r="Z21" s="661"/>
      <c r="AA21" s="661" t="s">
        <v>198</v>
      </c>
      <c r="AB21" s="672">
        <v>25</v>
      </c>
      <c r="AC21" s="672">
        <v>15</v>
      </c>
      <c r="AD21" s="672">
        <v>10</v>
      </c>
      <c r="AE21" s="672">
        <v>6</v>
      </c>
      <c r="AF21" s="672">
        <v>3</v>
      </c>
      <c r="AG21" s="672">
        <v>1</v>
      </c>
      <c r="AH21" s="672">
        <v>0</v>
      </c>
      <c r="AI21" s="660"/>
      <c r="AJ21" s="660"/>
      <c r="AK21" s="660"/>
    </row>
    <row r="22" spans="1:39" s="38" customFormat="1" ht="9.6" customHeight="1" x14ac:dyDescent="0.25">
      <c r="A22" s="176"/>
      <c r="B22" s="465"/>
      <c r="C22" s="465"/>
      <c r="D22" s="477"/>
      <c r="E22" s="177"/>
      <c r="F22" s="196"/>
      <c r="G22" s="196"/>
      <c r="H22" s="200"/>
      <c r="I22" s="196"/>
      <c r="J22" s="188"/>
      <c r="K22" s="166"/>
      <c r="L22" s="166"/>
      <c r="M22" s="166"/>
      <c r="N22" s="191"/>
      <c r="O22" s="180" t="s">
        <v>0</v>
      </c>
      <c r="P22" s="189"/>
      <c r="Q22" s="182" t="str">
        <f>UPPER(IF(OR(P22="a",P22="as"),O14,IF(OR(P22="b",P22="bs"),O30,)))</f>
        <v/>
      </c>
      <c r="R22" s="252"/>
      <c r="S22" s="174"/>
      <c r="Y22" s="661"/>
      <c r="Z22" s="661"/>
      <c r="AA22" s="661" t="s">
        <v>199</v>
      </c>
      <c r="AB22" s="672">
        <v>15</v>
      </c>
      <c r="AC22" s="672">
        <v>10</v>
      </c>
      <c r="AD22" s="672">
        <v>6</v>
      </c>
      <c r="AE22" s="672">
        <v>3</v>
      </c>
      <c r="AF22" s="672">
        <v>1</v>
      </c>
      <c r="AG22" s="672">
        <v>0</v>
      </c>
      <c r="AH22" s="672">
        <v>0</v>
      </c>
      <c r="AI22" s="660"/>
      <c r="AJ22" s="660"/>
      <c r="AK22" s="660"/>
    </row>
    <row r="23" spans="1:39" s="38" customFormat="1" ht="9.6" customHeight="1" x14ac:dyDescent="0.25">
      <c r="A23" s="162">
        <v>9</v>
      </c>
      <c r="B23" s="395" t="str">
        <f>IF($E23="","",VLOOKUP($E23,'1MD ELO (4)'!$A$7:$O$48,14))</f>
        <v/>
      </c>
      <c r="C23" s="395" t="str">
        <f>IF($E23="","",VLOOKUP($E23,'1MD ELO (4)'!$A$7:$O$48,15))</f>
        <v/>
      </c>
      <c r="D23" s="476" t="str">
        <f>IF($E23="","",VLOOKUP($E23,'1MD ELO (4)'!$A$7:$O$48,5))</f>
        <v/>
      </c>
      <c r="E23" s="164"/>
      <c r="F23" s="165" t="str">
        <f>UPPER(IF($E23="","",VLOOKUP($E23,'1MD ELO (4)'!$A$7:$O$48,2)))</f>
        <v/>
      </c>
      <c r="G23" s="165" t="str">
        <f>IF($E23="","",VLOOKUP($E23,'1MD ELO (4)'!$A$7:$O$48,3))</f>
        <v/>
      </c>
      <c r="H23" s="165"/>
      <c r="I23" s="165" t="str">
        <f>IF($E23="","",VLOOKUP($E23,'1MD ELO (4)'!$A$7:$O$48,4))</f>
        <v/>
      </c>
      <c r="J23" s="167"/>
      <c r="K23" s="166"/>
      <c r="L23" s="166"/>
      <c r="M23" s="166"/>
      <c r="N23" s="191"/>
      <c r="O23" s="169"/>
      <c r="P23" s="251"/>
      <c r="Q23" s="166"/>
      <c r="R23" s="251"/>
      <c r="S23" s="174"/>
      <c r="Y23" s="661"/>
      <c r="Z23" s="661"/>
      <c r="AA23" s="661" t="s">
        <v>200</v>
      </c>
      <c r="AB23" s="672">
        <v>10</v>
      </c>
      <c r="AC23" s="672">
        <v>6</v>
      </c>
      <c r="AD23" s="672">
        <v>3</v>
      </c>
      <c r="AE23" s="672">
        <v>1</v>
      </c>
      <c r="AF23" s="672">
        <v>0</v>
      </c>
      <c r="AG23" s="672">
        <v>0</v>
      </c>
      <c r="AH23" s="672">
        <v>0</v>
      </c>
      <c r="AI23" s="660"/>
      <c r="AJ23" s="660"/>
      <c r="AK23" s="660"/>
    </row>
    <row r="24" spans="1:39" s="38" customFormat="1" ht="9.6" customHeight="1" x14ac:dyDescent="0.25">
      <c r="A24" s="176"/>
      <c r="B24" s="465"/>
      <c r="C24" s="465"/>
      <c r="D24" s="477"/>
      <c r="E24" s="177"/>
      <c r="F24" s="178"/>
      <c r="G24" s="178"/>
      <c r="H24" s="179"/>
      <c r="I24" s="180" t="s">
        <v>0</v>
      </c>
      <c r="J24" s="181"/>
      <c r="K24" s="182" t="str">
        <f>UPPER(IF(OR(J24="a",J24="as"),F23,IF(OR(J24="b",J24="bs"),F25,)))</f>
        <v/>
      </c>
      <c r="L24" s="182"/>
      <c r="M24" s="166"/>
      <c r="N24" s="191"/>
      <c r="O24" s="169"/>
      <c r="P24" s="251"/>
      <c r="Q24" s="169"/>
      <c r="R24" s="251"/>
      <c r="S24" s="174"/>
      <c r="Y24" s="661"/>
      <c r="Z24" s="661"/>
      <c r="AA24" s="661" t="s">
        <v>201</v>
      </c>
      <c r="AB24" s="672">
        <v>6</v>
      </c>
      <c r="AC24" s="672">
        <v>3</v>
      </c>
      <c r="AD24" s="672">
        <v>1</v>
      </c>
      <c r="AE24" s="672">
        <v>0</v>
      </c>
      <c r="AF24" s="672">
        <v>0</v>
      </c>
      <c r="AG24" s="672">
        <v>0</v>
      </c>
      <c r="AH24" s="672">
        <v>0</v>
      </c>
      <c r="AI24" s="660"/>
      <c r="AJ24" s="660"/>
      <c r="AK24" s="660"/>
    </row>
    <row r="25" spans="1:39" s="38" customFormat="1" ht="9.6" customHeight="1" x14ac:dyDescent="0.25">
      <c r="A25" s="176">
        <v>10</v>
      </c>
      <c r="B25" s="395" t="str">
        <f>IF($E25="","",VLOOKUP($E25,'1MD ELO (4)'!$A$7:$O$48,14))</f>
        <v/>
      </c>
      <c r="C25" s="395" t="str">
        <f>IF($E25="","",VLOOKUP($E25,'1MD ELO (4)'!$A$7:$O$48,15))</f>
        <v/>
      </c>
      <c r="D25" s="476" t="str">
        <f>IF($E25="","",VLOOKUP($E25,'1MD ELO (4)'!$A$7:$O$48,5))</f>
        <v/>
      </c>
      <c r="E25" s="164"/>
      <c r="F25" s="492" t="str">
        <f>UPPER(IF($E25="","",VLOOKUP($E25,'1MD ELO (4)'!$A$7:$O$48,2)))</f>
        <v/>
      </c>
      <c r="G25" s="492" t="str">
        <f>IF($E25="","",VLOOKUP($E25,'1MD ELO (4)'!$A$7:$O$48,3))</f>
        <v/>
      </c>
      <c r="H25" s="492"/>
      <c r="I25" s="492" t="str">
        <f>IF($E25="","",VLOOKUP($E25,'1MD ELO (4)'!$A$7:$O$48,4))</f>
        <v/>
      </c>
      <c r="J25" s="185"/>
      <c r="K25" s="166"/>
      <c r="L25" s="186"/>
      <c r="M25" s="166"/>
      <c r="N25" s="191"/>
      <c r="O25" s="169"/>
      <c r="P25" s="251"/>
      <c r="Q25" s="169"/>
      <c r="R25" s="251"/>
      <c r="S25" s="174"/>
      <c r="Y25" s="661"/>
      <c r="Z25" s="661"/>
      <c r="AA25" s="661" t="s">
        <v>206</v>
      </c>
      <c r="AB25" s="672">
        <v>3</v>
      </c>
      <c r="AC25" s="672">
        <v>2</v>
      </c>
      <c r="AD25" s="672">
        <v>1</v>
      </c>
      <c r="AE25" s="672">
        <v>0</v>
      </c>
      <c r="AF25" s="672">
        <v>0</v>
      </c>
      <c r="AG25" s="672">
        <v>0</v>
      </c>
      <c r="AH25" s="672">
        <v>0</v>
      </c>
      <c r="AI25" s="660"/>
      <c r="AJ25" s="660"/>
      <c r="AK25" s="660"/>
    </row>
    <row r="26" spans="1:39" s="38" customFormat="1" ht="9.6" customHeight="1" x14ac:dyDescent="0.25">
      <c r="A26" s="176"/>
      <c r="B26" s="465"/>
      <c r="C26" s="465"/>
      <c r="D26" s="477"/>
      <c r="E26" s="187"/>
      <c r="F26" s="493"/>
      <c r="G26" s="493"/>
      <c r="H26" s="494"/>
      <c r="I26" s="493"/>
      <c r="J26" s="188"/>
      <c r="K26" s="180" t="s">
        <v>0</v>
      </c>
      <c r="L26" s="189"/>
      <c r="M26" s="182" t="str">
        <f>UPPER(IF(OR(L26="a",L26="as"),K24,IF(OR(L26="b",L26="bs"),K28,)))</f>
        <v/>
      </c>
      <c r="N26" s="190"/>
      <c r="O26" s="169"/>
      <c r="P26" s="251"/>
      <c r="Q26" s="169"/>
      <c r="R26" s="251"/>
      <c r="S26" s="174"/>
      <c r="Y26" s="660"/>
      <c r="Z26" s="660"/>
      <c r="AA26" s="660"/>
      <c r="AB26" s="660"/>
      <c r="AC26" s="660"/>
      <c r="AD26" s="660"/>
      <c r="AE26" s="660"/>
      <c r="AF26" s="660"/>
      <c r="AG26" s="660"/>
      <c r="AH26" s="660"/>
      <c r="AI26" s="660"/>
      <c r="AJ26" s="660"/>
      <c r="AK26" s="660"/>
      <c r="AL26" s="679"/>
      <c r="AM26" s="679"/>
    </row>
    <row r="27" spans="1:39" s="38" customFormat="1" ht="9.6" customHeight="1" x14ac:dyDescent="0.25">
      <c r="A27" s="176">
        <v>11</v>
      </c>
      <c r="B27" s="395" t="str">
        <f>IF($E27="","",VLOOKUP($E27,'1MD ELO (4)'!$A$7:$O$48,14))</f>
        <v/>
      </c>
      <c r="C27" s="395" t="str">
        <f>IF($E27="","",VLOOKUP($E27,'1MD ELO (4)'!$A$7:$O$48,15))</f>
        <v/>
      </c>
      <c r="D27" s="476" t="str">
        <f>IF($E27="","",VLOOKUP($E27,'1MD ELO (4)'!$A$7:$O$48,5))</f>
        <v/>
      </c>
      <c r="E27" s="164"/>
      <c r="F27" s="492" t="str">
        <f>UPPER(IF($E27="","",VLOOKUP($E27,'1MD ELO (4)'!$A$7:$O$48,2)))</f>
        <v/>
      </c>
      <c r="G27" s="492" t="str">
        <f>IF($E27="","",VLOOKUP($E27,'1MD ELO (4)'!$A$7:$O$48,3))</f>
        <v/>
      </c>
      <c r="H27" s="492"/>
      <c r="I27" s="492" t="str">
        <f>IF($E27="","",VLOOKUP($E27,'1MD ELO (4)'!$A$7:$O$48,4))</f>
        <v/>
      </c>
      <c r="J27" s="167"/>
      <c r="K27" s="166"/>
      <c r="L27" s="192"/>
      <c r="M27" s="166"/>
      <c r="N27" s="193"/>
      <c r="O27" s="169"/>
      <c r="P27" s="251"/>
      <c r="Q27" s="169"/>
      <c r="R27" s="251"/>
      <c r="S27" s="174"/>
      <c r="Y27" s="660"/>
      <c r="Z27" s="660"/>
      <c r="AA27" s="660"/>
      <c r="AB27" s="660"/>
      <c r="AC27" s="660"/>
      <c r="AD27" s="660"/>
      <c r="AE27" s="660"/>
      <c r="AF27" s="660"/>
      <c r="AG27" s="660"/>
      <c r="AH27" s="660"/>
      <c r="AI27" s="660"/>
      <c r="AJ27" s="660"/>
      <c r="AK27" s="660"/>
      <c r="AL27" s="679"/>
      <c r="AM27" s="679"/>
    </row>
    <row r="28" spans="1:39" s="38" customFormat="1" ht="9.6" customHeight="1" x14ac:dyDescent="0.25">
      <c r="A28" s="201"/>
      <c r="B28" s="465"/>
      <c r="C28" s="465"/>
      <c r="D28" s="477"/>
      <c r="E28" s="187"/>
      <c r="F28" s="493"/>
      <c r="G28" s="493"/>
      <c r="H28" s="494"/>
      <c r="I28" s="495" t="s">
        <v>0</v>
      </c>
      <c r="J28" s="181"/>
      <c r="K28" s="182" t="str">
        <f>UPPER(IF(OR(J28="a",J28="as"),F27,IF(OR(J28="b",J28="bs"),F29,)))</f>
        <v/>
      </c>
      <c r="L28" s="194"/>
      <c r="M28" s="166"/>
      <c r="N28" s="193"/>
      <c r="O28" s="169"/>
      <c r="P28" s="251"/>
      <c r="Q28" s="169"/>
      <c r="R28" s="251"/>
      <c r="S28" s="174"/>
      <c r="Y28" s="679"/>
      <c r="Z28" s="679"/>
      <c r="AA28" s="679"/>
      <c r="AB28" s="679"/>
      <c r="AC28" s="679"/>
      <c r="AD28" s="679"/>
      <c r="AE28" s="679"/>
      <c r="AF28" s="679"/>
      <c r="AG28" s="679"/>
      <c r="AH28" s="679"/>
      <c r="AI28" s="679"/>
      <c r="AJ28" s="679"/>
      <c r="AK28" s="679"/>
      <c r="AL28" s="679"/>
      <c r="AM28" s="679"/>
    </row>
    <row r="29" spans="1:39" s="38" customFormat="1" ht="9.6" customHeight="1" x14ac:dyDescent="0.25">
      <c r="A29" s="176">
        <v>12</v>
      </c>
      <c r="B29" s="395" t="str">
        <f>IF($E29="","",VLOOKUP($E29,'1MD ELO (4)'!$A$7:$O$48,14))</f>
        <v/>
      </c>
      <c r="C29" s="395" t="str">
        <f>IF($E29="","",VLOOKUP($E29,'1MD ELO (4)'!$A$7:$O$48,15))</f>
        <v/>
      </c>
      <c r="D29" s="476" t="str">
        <f>IF($E29="","",VLOOKUP($E29,'1MD ELO (4)'!$A$7:$O$48,5))</f>
        <v/>
      </c>
      <c r="E29" s="164"/>
      <c r="F29" s="492" t="str">
        <f>UPPER(IF($E29="","",VLOOKUP($E29,'1MD ELO (4)'!$A$7:$O$48,2)))</f>
        <v/>
      </c>
      <c r="G29" s="492" t="str">
        <f>IF($E29="","",VLOOKUP($E29,'1MD ELO (4)'!$A$7:$O$48,3))</f>
        <v/>
      </c>
      <c r="H29" s="492"/>
      <c r="I29" s="492" t="str">
        <f>IF($E29="","",VLOOKUP($E29,'1MD ELO (4)'!$A$7:$O$48,4))</f>
        <v/>
      </c>
      <c r="J29" s="195"/>
      <c r="K29" s="166"/>
      <c r="L29" s="166"/>
      <c r="M29" s="166"/>
      <c r="N29" s="193"/>
      <c r="O29" s="169"/>
      <c r="P29" s="251"/>
      <c r="Q29" s="169"/>
      <c r="R29" s="251"/>
      <c r="S29" s="174"/>
      <c r="Y29" s="679"/>
      <c r="Z29" s="679"/>
      <c r="AA29" s="679"/>
      <c r="AB29" s="679"/>
      <c r="AC29" s="679"/>
      <c r="AD29" s="679"/>
      <c r="AE29" s="679"/>
      <c r="AF29" s="679"/>
      <c r="AG29" s="679"/>
      <c r="AH29" s="679"/>
      <c r="AI29" s="679"/>
      <c r="AJ29" s="679"/>
      <c r="AK29" s="679"/>
      <c r="AL29" s="679"/>
      <c r="AM29" s="679"/>
    </row>
    <row r="30" spans="1:39" s="38" customFormat="1" ht="9.6" customHeight="1" x14ac:dyDescent="0.25">
      <c r="A30" s="176"/>
      <c r="B30" s="465"/>
      <c r="C30" s="465"/>
      <c r="D30" s="477"/>
      <c r="E30" s="187"/>
      <c r="F30" s="493"/>
      <c r="G30" s="493"/>
      <c r="H30" s="494"/>
      <c r="I30" s="493"/>
      <c r="J30" s="188"/>
      <c r="K30" s="166"/>
      <c r="L30" s="166"/>
      <c r="M30" s="180" t="s">
        <v>0</v>
      </c>
      <c r="N30" s="189"/>
      <c r="O30" s="182" t="str">
        <f>UPPER(IF(OR(N30="a",N30="as"),M26,IF(OR(N30="b",N30="bs"),M34,)))</f>
        <v/>
      </c>
      <c r="P30" s="253"/>
      <c r="Q30" s="169"/>
      <c r="R30" s="251"/>
      <c r="S30" s="174"/>
      <c r="AI30" s="679"/>
      <c r="AJ30" s="679"/>
      <c r="AK30" s="679"/>
    </row>
    <row r="31" spans="1:39" s="38" customFormat="1" ht="9.6" customHeight="1" x14ac:dyDescent="0.25">
      <c r="A31" s="176">
        <v>13</v>
      </c>
      <c r="B31" s="395" t="str">
        <f>IF($E31="","",VLOOKUP($E31,'1MD ELO (4)'!$A$7:$O$48,14))</f>
        <v/>
      </c>
      <c r="C31" s="395" t="str">
        <f>IF($E31="","",VLOOKUP($E31,'1MD ELO (4)'!$A$7:$O$48,15))</f>
        <v/>
      </c>
      <c r="D31" s="476" t="str">
        <f>IF($E31="","",VLOOKUP($E31,'1MD ELO (4)'!$A$7:$O$48,5))</f>
        <v/>
      </c>
      <c r="E31" s="164"/>
      <c r="F31" s="492" t="str">
        <f>UPPER(IF($E31="","",VLOOKUP($E31,'1MD ELO (4)'!$A$7:$O$48,2)))</f>
        <v/>
      </c>
      <c r="G31" s="492" t="str">
        <f>IF($E31="","",VLOOKUP($E31,'1MD ELO (4)'!$A$7:$O$48,3))</f>
        <v/>
      </c>
      <c r="H31" s="492"/>
      <c r="I31" s="492" t="str">
        <f>IF($E31="","",VLOOKUP($E31,'1MD ELO (4)'!$A$7:$O$48,4))</f>
        <v/>
      </c>
      <c r="J31" s="197"/>
      <c r="K31" s="166"/>
      <c r="L31" s="166"/>
      <c r="M31" s="166"/>
      <c r="N31" s="193"/>
      <c r="O31" s="166"/>
      <c r="P31" s="171"/>
      <c r="Q31" s="169"/>
      <c r="R31" s="251"/>
      <c r="S31" s="174"/>
      <c r="AI31" s="679"/>
      <c r="AJ31" s="679"/>
      <c r="AK31" s="679"/>
    </row>
    <row r="32" spans="1:39" s="38" customFormat="1" ht="9.6" customHeight="1" x14ac:dyDescent="0.25">
      <c r="A32" s="176"/>
      <c r="B32" s="465"/>
      <c r="C32" s="465"/>
      <c r="D32" s="477"/>
      <c r="E32" s="187"/>
      <c r="F32" s="493"/>
      <c r="G32" s="493"/>
      <c r="H32" s="494"/>
      <c r="I32" s="495" t="s">
        <v>0</v>
      </c>
      <c r="J32" s="181"/>
      <c r="K32" s="182" t="str">
        <f>UPPER(IF(OR(J32="a",J32="as"),F31,IF(OR(J32="b",J32="bs"),F33,)))</f>
        <v/>
      </c>
      <c r="L32" s="182"/>
      <c r="M32" s="166"/>
      <c r="N32" s="193"/>
      <c r="O32" s="169"/>
      <c r="P32" s="171"/>
      <c r="Q32" s="169"/>
      <c r="R32" s="251"/>
      <c r="S32" s="174"/>
      <c r="AI32" s="679"/>
      <c r="AJ32" s="679"/>
      <c r="AK32" s="679"/>
    </row>
    <row r="33" spans="1:37" s="38" customFormat="1" ht="9.6" customHeight="1" x14ac:dyDescent="0.25">
      <c r="A33" s="176">
        <v>14</v>
      </c>
      <c r="B33" s="395" t="str">
        <f>IF($E33="","",VLOOKUP($E33,'1MD ELO (4)'!$A$7:$O$48,14))</f>
        <v/>
      </c>
      <c r="C33" s="395" t="str">
        <f>IF($E33="","",VLOOKUP($E33,'1MD ELO (4)'!$A$7:$O$48,15))</f>
        <v/>
      </c>
      <c r="D33" s="476" t="str">
        <f>IF($E33="","",VLOOKUP($E33,'1MD ELO (4)'!$A$7:$O$48,5))</f>
        <v/>
      </c>
      <c r="E33" s="164"/>
      <c r="F33" s="492" t="str">
        <f>UPPER(IF($E33="","",VLOOKUP($E33,'1MD ELO (4)'!$A$7:$O$48,2)))</f>
        <v/>
      </c>
      <c r="G33" s="492" t="str">
        <f>IF($E33="","",VLOOKUP($E33,'1MD ELO (4)'!$A$7:$O$48,3))</f>
        <v/>
      </c>
      <c r="H33" s="492"/>
      <c r="I33" s="492" t="str">
        <f>IF($E33="","",VLOOKUP($E33,'1MD ELO (4)'!$A$7:$O$48,4))</f>
        <v/>
      </c>
      <c r="J33" s="185"/>
      <c r="K33" s="166"/>
      <c r="L33" s="186"/>
      <c r="M33" s="166"/>
      <c r="N33" s="193"/>
      <c r="O33" s="169"/>
      <c r="P33" s="171"/>
      <c r="Q33" s="169"/>
      <c r="R33" s="251"/>
      <c r="S33" s="174"/>
      <c r="AI33" s="679"/>
      <c r="AJ33" s="679"/>
      <c r="AK33" s="679"/>
    </row>
    <row r="34" spans="1:37" s="38" customFormat="1" ht="9.6" customHeight="1" x14ac:dyDescent="0.25">
      <c r="A34" s="176"/>
      <c r="B34" s="465"/>
      <c r="C34" s="465"/>
      <c r="D34" s="477"/>
      <c r="E34" s="187"/>
      <c r="F34" s="493"/>
      <c r="G34" s="493"/>
      <c r="H34" s="494"/>
      <c r="I34" s="493"/>
      <c r="J34" s="188"/>
      <c r="K34" s="180" t="s">
        <v>0</v>
      </c>
      <c r="L34" s="189"/>
      <c r="M34" s="182" t="str">
        <f>UPPER(IF(OR(L34="a",L34="as"),K32,IF(OR(L34="b",L34="bs"),K36,)))</f>
        <v/>
      </c>
      <c r="N34" s="199"/>
      <c r="O34" s="169"/>
      <c r="P34" s="171"/>
      <c r="Q34" s="169"/>
      <c r="R34" s="251"/>
      <c r="S34" s="174"/>
      <c r="AI34" s="679"/>
      <c r="AJ34" s="679"/>
      <c r="AK34" s="679"/>
    </row>
    <row r="35" spans="1:37" s="38" customFormat="1" ht="9.6" customHeight="1" x14ac:dyDescent="0.25">
      <c r="A35" s="176">
        <v>15</v>
      </c>
      <c r="B35" s="395" t="str">
        <f>IF($E35="","",VLOOKUP($E35,'1MD ELO (4)'!$A$7:$O$48,14))</f>
        <v/>
      </c>
      <c r="C35" s="395" t="str">
        <f>IF($E35="","",VLOOKUP($E35,'1MD ELO (4)'!$A$7:$O$48,15))</f>
        <v/>
      </c>
      <c r="D35" s="476" t="str">
        <f>IF($E35="","",VLOOKUP($E35,'1MD ELO (4)'!$A$7:$O$48,5))</f>
        <v/>
      </c>
      <c r="E35" s="164"/>
      <c r="F35" s="492" t="str">
        <f>UPPER(IF($E35="","",VLOOKUP($E35,'1MD ELO (4)'!$A$7:$O$48,2)))</f>
        <v/>
      </c>
      <c r="G35" s="492" t="str">
        <f>IF($E35="","",VLOOKUP($E35,'1MD ELO (4)'!$A$7:$O$48,3))</f>
        <v/>
      </c>
      <c r="H35" s="492"/>
      <c r="I35" s="492" t="str">
        <f>IF($E35="","",VLOOKUP($E35,'1MD ELO (4)'!$A$7:$O$48,4))</f>
        <v/>
      </c>
      <c r="J35" s="167"/>
      <c r="K35" s="166"/>
      <c r="L35" s="192"/>
      <c r="M35" s="166"/>
      <c r="N35" s="191"/>
      <c r="O35" s="169"/>
      <c r="P35" s="171"/>
      <c r="Q35" s="169"/>
      <c r="R35" s="251"/>
      <c r="S35" s="174"/>
      <c r="AI35" s="679"/>
      <c r="AJ35" s="679"/>
      <c r="AK35" s="679"/>
    </row>
    <row r="36" spans="1:37" s="38" customFormat="1" ht="9.6" customHeight="1" x14ac:dyDescent="0.25">
      <c r="A36" s="176"/>
      <c r="B36" s="465"/>
      <c r="C36" s="465"/>
      <c r="D36" s="477"/>
      <c r="E36" s="177"/>
      <c r="F36" s="178"/>
      <c r="G36" s="178"/>
      <c r="H36" s="179"/>
      <c r="I36" s="180" t="s">
        <v>0</v>
      </c>
      <c r="J36" s="181"/>
      <c r="K36" s="182" t="str">
        <f>UPPER(IF(OR(J36="a",J36="as"),F35,IF(OR(J36="b",J36="bs"),F37,)))</f>
        <v/>
      </c>
      <c r="L36" s="194"/>
      <c r="M36" s="166"/>
      <c r="N36" s="191"/>
      <c r="O36" s="169"/>
      <c r="P36" s="171"/>
      <c r="Q36" s="169"/>
      <c r="R36" s="251"/>
      <c r="S36" s="174"/>
      <c r="AI36" s="679"/>
      <c r="AJ36" s="679"/>
      <c r="AK36" s="679"/>
    </row>
    <row r="37" spans="1:37" s="38" customFormat="1" ht="9.6" customHeight="1" x14ac:dyDescent="0.25">
      <c r="A37" s="162">
        <v>16</v>
      </c>
      <c r="B37" s="395" t="str">
        <f>IF($E37="","",VLOOKUP($E37,'1MD ELO (4)'!$A$7:$O$48,14))</f>
        <v/>
      </c>
      <c r="C37" s="395" t="str">
        <f>IF($E37="","",VLOOKUP($E37,'1MD ELO (4)'!$A$7:$O$48,15))</f>
        <v/>
      </c>
      <c r="D37" s="476" t="str">
        <f>IF($E37="","",VLOOKUP($E37,'1MD ELO (4)'!$A$7:$O$48,5))</f>
        <v/>
      </c>
      <c r="E37" s="164"/>
      <c r="F37" s="165" t="str">
        <f>UPPER(IF($E37="","",VLOOKUP($E37,'1MD ELO (4)'!$A$7:$O$48,2)))</f>
        <v/>
      </c>
      <c r="G37" s="165" t="str">
        <f>IF($E37="","",VLOOKUP($E37,'1MD ELO (4)'!$A$7:$O$48,3))</f>
        <v/>
      </c>
      <c r="H37" s="165"/>
      <c r="I37" s="165" t="str">
        <f>IF($E37="","",VLOOKUP($E37,'1MD ELO (4)'!$A$7:$O$48,4))</f>
        <v/>
      </c>
      <c r="J37" s="195"/>
      <c r="K37" s="166"/>
      <c r="L37" s="166"/>
      <c r="M37" s="166"/>
      <c r="N37" s="191"/>
      <c r="O37" s="171"/>
      <c r="P37" s="171"/>
      <c r="Q37" s="169"/>
      <c r="R37" s="251"/>
      <c r="S37" s="174"/>
      <c r="AI37" s="679"/>
      <c r="AJ37" s="679"/>
      <c r="AK37" s="679"/>
    </row>
    <row r="38" spans="1:37" s="38" customFormat="1" ht="9.6" customHeight="1" x14ac:dyDescent="0.25">
      <c r="A38" s="176"/>
      <c r="B38" s="465"/>
      <c r="C38" s="465"/>
      <c r="D38" s="477"/>
      <c r="E38" s="177"/>
      <c r="F38" s="178"/>
      <c r="G38" s="178"/>
      <c r="H38" s="179"/>
      <c r="I38" s="178"/>
      <c r="J38" s="188"/>
      <c r="K38" s="166"/>
      <c r="L38" s="166"/>
      <c r="M38" s="166"/>
      <c r="N38" s="191"/>
      <c r="O38" s="479" t="s">
        <v>132</v>
      </c>
      <c r="P38" s="255"/>
      <c r="Q38" s="182" t="str">
        <f>UPPER(IF(OR(P39="a",P39="as"),Q22,IF(OR(P39="b",P39="bs"),Q54,)))</f>
        <v/>
      </c>
      <c r="R38" s="256"/>
      <c r="S38" s="174"/>
      <c r="AI38" s="679"/>
      <c r="AJ38" s="679"/>
      <c r="AK38" s="679"/>
    </row>
    <row r="39" spans="1:37" s="38" customFormat="1" ht="9.6" customHeight="1" x14ac:dyDescent="0.25">
      <c r="A39" s="162">
        <v>17</v>
      </c>
      <c r="B39" s="395" t="str">
        <f>IF($E39="","",VLOOKUP($E39,'1MD ELO (4)'!$A$7:$O$48,14))</f>
        <v/>
      </c>
      <c r="C39" s="395" t="str">
        <f>IF($E39="","",VLOOKUP($E39,'1MD ELO (4)'!$A$7:$O$48,15))</f>
        <v/>
      </c>
      <c r="D39" s="476" t="str">
        <f>IF($E39="","",VLOOKUP($E39,'1MD ELO (4)'!$A$7:$O$48,5))</f>
        <v/>
      </c>
      <c r="E39" s="164"/>
      <c r="F39" s="165" t="str">
        <f>UPPER(IF($E39="","",VLOOKUP($E39,'1MD ELO (4)'!$A$7:$O$48,2)))</f>
        <v/>
      </c>
      <c r="G39" s="165" t="str">
        <f>IF($E39="","",VLOOKUP($E39,'1MD ELO (4)'!$A$7:$O$48,3))</f>
        <v/>
      </c>
      <c r="H39" s="165"/>
      <c r="I39" s="165" t="str">
        <f>IF($E39="","",VLOOKUP($E39,'1MD ELO (4)'!$A$7:$O$48,4))</f>
        <v/>
      </c>
      <c r="J39" s="167"/>
      <c r="K39" s="166"/>
      <c r="L39" s="166"/>
      <c r="M39" s="166"/>
      <c r="N39" s="191"/>
      <c r="O39" s="180" t="s">
        <v>0</v>
      </c>
      <c r="P39" s="257"/>
      <c r="Q39" s="166"/>
      <c r="R39" s="251"/>
      <c r="S39" s="174"/>
      <c r="AI39" s="679"/>
      <c r="AJ39" s="679"/>
      <c r="AK39" s="679"/>
    </row>
    <row r="40" spans="1:37" s="38" customFormat="1" ht="9.6" customHeight="1" x14ac:dyDescent="0.25">
      <c r="A40" s="176"/>
      <c r="B40" s="465"/>
      <c r="C40" s="465"/>
      <c r="D40" s="477"/>
      <c r="E40" s="177"/>
      <c r="F40" s="178"/>
      <c r="G40" s="178"/>
      <c r="H40" s="179"/>
      <c r="I40" s="180" t="s">
        <v>0</v>
      </c>
      <c r="J40" s="181"/>
      <c r="K40" s="182" t="str">
        <f>UPPER(IF(OR(J40="a",J40="as"),F39,IF(OR(J40="b",J40="bs"),F41,)))</f>
        <v/>
      </c>
      <c r="L40" s="182"/>
      <c r="M40" s="166"/>
      <c r="N40" s="191"/>
      <c r="O40" s="169"/>
      <c r="P40" s="171"/>
      <c r="Q40" s="169"/>
      <c r="R40" s="251"/>
      <c r="S40" s="174"/>
      <c r="AI40" s="679"/>
      <c r="AJ40" s="679"/>
      <c r="AK40" s="679"/>
    </row>
    <row r="41" spans="1:37" s="38" customFormat="1" ht="9.6" customHeight="1" x14ac:dyDescent="0.25">
      <c r="A41" s="176">
        <v>18</v>
      </c>
      <c r="B41" s="395" t="str">
        <f>IF($E41="","",VLOOKUP($E41,'1MD ELO (4)'!$A$7:$O$48,14))</f>
        <v/>
      </c>
      <c r="C41" s="395" t="str">
        <f>IF($E41="","",VLOOKUP($E41,'1MD ELO (4)'!$A$7:$O$48,15))</f>
        <v/>
      </c>
      <c r="D41" s="476" t="str">
        <f>IF($E41="","",VLOOKUP($E41,'1MD ELO (4)'!$A$7:$O$48,5))</f>
        <v/>
      </c>
      <c r="E41" s="164"/>
      <c r="F41" s="492" t="str">
        <f>UPPER(IF($E41="","",VLOOKUP($E41,'1MD ELO (4)'!$A$7:$O$48,2)))</f>
        <v/>
      </c>
      <c r="G41" s="492" t="str">
        <f>IF($E41="","",VLOOKUP($E41,'1MD ELO (4)'!$A$7:$O$48,3))</f>
        <v/>
      </c>
      <c r="H41" s="492"/>
      <c r="I41" s="492" t="str">
        <f>IF($E41="","",VLOOKUP($E41,'1MD ELO (4)'!$A$7:$O$48,4))</f>
        <v/>
      </c>
      <c r="J41" s="185"/>
      <c r="K41" s="166"/>
      <c r="L41" s="186"/>
      <c r="M41" s="166"/>
      <c r="N41" s="191"/>
      <c r="O41" s="169"/>
      <c r="P41" s="171"/>
      <c r="Q41" s="822" t="str">
        <f>IF(Y3="","",CONCATENATE(AB1," pont"))</f>
        <v/>
      </c>
      <c r="R41" s="823"/>
      <c r="S41" s="174"/>
      <c r="AI41" s="679"/>
      <c r="AJ41" s="679"/>
      <c r="AK41" s="679"/>
    </row>
    <row r="42" spans="1:37" s="38" customFormat="1" ht="9.6" customHeight="1" x14ac:dyDescent="0.25">
      <c r="A42" s="176"/>
      <c r="B42" s="465"/>
      <c r="C42" s="465"/>
      <c r="D42" s="477"/>
      <c r="E42" s="187"/>
      <c r="F42" s="493"/>
      <c r="G42" s="493"/>
      <c r="H42" s="494"/>
      <c r="I42" s="493"/>
      <c r="J42" s="188"/>
      <c r="K42" s="180" t="s">
        <v>0</v>
      </c>
      <c r="L42" s="189"/>
      <c r="M42" s="182" t="str">
        <f>UPPER(IF(OR(L42="a",L42="as"),K40,IF(OR(L42="b",L42="bs"),K44,)))</f>
        <v/>
      </c>
      <c r="N42" s="190"/>
      <c r="O42" s="169"/>
      <c r="P42" s="171"/>
      <c r="Q42" s="169"/>
      <c r="R42" s="251"/>
      <c r="S42" s="174"/>
      <c r="AI42" s="679"/>
      <c r="AJ42" s="679"/>
      <c r="AK42" s="679"/>
    </row>
    <row r="43" spans="1:37" s="38" customFormat="1" ht="9.6" customHeight="1" x14ac:dyDescent="0.25">
      <c r="A43" s="176">
        <v>19</v>
      </c>
      <c r="B43" s="395" t="str">
        <f>IF($E43="","",VLOOKUP($E43,'1MD ELO (4)'!$A$7:$O$48,14))</f>
        <v/>
      </c>
      <c r="C43" s="395" t="str">
        <f>IF($E43="","",VLOOKUP($E43,'1MD ELO (4)'!$A$7:$O$48,15))</f>
        <v/>
      </c>
      <c r="D43" s="476" t="str">
        <f>IF($E43="","",VLOOKUP($E43,'1MD ELO (4)'!$A$7:$O$48,5))</f>
        <v/>
      </c>
      <c r="E43" s="164"/>
      <c r="F43" s="492" t="str">
        <f>UPPER(IF($E43="","",VLOOKUP($E43,'1MD ELO (4)'!$A$7:$O$48,2)))</f>
        <v/>
      </c>
      <c r="G43" s="492" t="str">
        <f>IF($E43="","",VLOOKUP($E43,'1MD ELO (4)'!$A$7:$O$48,3))</f>
        <v/>
      </c>
      <c r="H43" s="492"/>
      <c r="I43" s="492" t="str">
        <f>IF($E43="","",VLOOKUP($E43,'1MD ELO (4)'!$A$7:$O$48,4))</f>
        <v/>
      </c>
      <c r="J43" s="167"/>
      <c r="K43" s="166"/>
      <c r="L43" s="192"/>
      <c r="M43" s="166"/>
      <c r="N43" s="193"/>
      <c r="O43" s="169"/>
      <c r="P43" s="171"/>
      <c r="Q43" s="169"/>
      <c r="R43" s="251"/>
      <c r="S43" s="174"/>
      <c r="AI43" s="679"/>
      <c r="AJ43" s="679"/>
      <c r="AK43" s="679"/>
    </row>
    <row r="44" spans="1:37" s="38" customFormat="1" ht="9.6" customHeight="1" x14ac:dyDescent="0.25">
      <c r="A44" s="176"/>
      <c r="B44" s="465"/>
      <c r="C44" s="465"/>
      <c r="D44" s="477"/>
      <c r="E44" s="187"/>
      <c r="F44" s="493"/>
      <c r="G44" s="493"/>
      <c r="H44" s="494"/>
      <c r="I44" s="495" t="s">
        <v>0</v>
      </c>
      <c r="J44" s="181"/>
      <c r="K44" s="182" t="str">
        <f>UPPER(IF(OR(J44="a",J44="as"),F43,IF(OR(J44="b",J44="bs"),F45,)))</f>
        <v/>
      </c>
      <c r="L44" s="194"/>
      <c r="M44" s="166"/>
      <c r="N44" s="193"/>
      <c r="O44" s="169"/>
      <c r="P44" s="171"/>
      <c r="Q44" s="169"/>
      <c r="R44" s="251"/>
      <c r="S44" s="174"/>
      <c r="AI44" s="679"/>
      <c r="AJ44" s="679"/>
      <c r="AK44" s="679"/>
    </row>
    <row r="45" spans="1:37" s="38" customFormat="1" ht="9.6" customHeight="1" x14ac:dyDescent="0.25">
      <c r="A45" s="176">
        <v>20</v>
      </c>
      <c r="B45" s="395" t="str">
        <f>IF($E45="","",VLOOKUP($E45,'1MD ELO (4)'!$A$7:$O$48,14))</f>
        <v/>
      </c>
      <c r="C45" s="395" t="str">
        <f>IF($E45="","",VLOOKUP($E45,'1MD ELO (4)'!$A$7:$O$48,15))</f>
        <v/>
      </c>
      <c r="D45" s="476" t="str">
        <f>IF($E45="","",VLOOKUP($E45,'1MD ELO (4)'!$A$7:$O$48,5))</f>
        <v/>
      </c>
      <c r="E45" s="164"/>
      <c r="F45" s="492" t="str">
        <f>UPPER(IF($E45="","",VLOOKUP($E45,'1MD ELO (4)'!$A$7:$O$48,2)))</f>
        <v/>
      </c>
      <c r="G45" s="492" t="str">
        <f>IF($E45="","",VLOOKUP($E45,'1MD ELO (4)'!$A$7:$O$48,3))</f>
        <v/>
      </c>
      <c r="H45" s="492"/>
      <c r="I45" s="492" t="str">
        <f>IF($E45="","",VLOOKUP($E45,'1MD ELO (4)'!$A$7:$O$48,4))</f>
        <v/>
      </c>
      <c r="J45" s="195"/>
      <c r="K45" s="166"/>
      <c r="L45" s="166"/>
      <c r="M45" s="166"/>
      <c r="N45" s="193"/>
      <c r="O45" s="169"/>
      <c r="P45" s="171"/>
      <c r="Q45" s="169"/>
      <c r="R45" s="251"/>
      <c r="S45" s="174"/>
      <c r="AI45" s="679"/>
      <c r="AJ45" s="679"/>
      <c r="AK45" s="679"/>
    </row>
    <row r="46" spans="1:37" s="38" customFormat="1" ht="9.6" customHeight="1" x14ac:dyDescent="0.25">
      <c r="A46" s="176"/>
      <c r="B46" s="465"/>
      <c r="C46" s="465"/>
      <c r="D46" s="477"/>
      <c r="E46" s="187"/>
      <c r="F46" s="493"/>
      <c r="G46" s="493"/>
      <c r="H46" s="494"/>
      <c r="I46" s="493"/>
      <c r="J46" s="188"/>
      <c r="K46" s="166"/>
      <c r="L46" s="166"/>
      <c r="M46" s="180" t="s">
        <v>0</v>
      </c>
      <c r="N46" s="189"/>
      <c r="O46" s="182" t="str">
        <f>UPPER(IF(OR(N46="a",N46="as"),M42,IF(OR(N46="b",N46="bs"),M50,)))</f>
        <v/>
      </c>
      <c r="P46" s="252"/>
      <c r="Q46" s="169"/>
      <c r="R46" s="251"/>
      <c r="S46" s="174"/>
      <c r="AI46" s="679"/>
      <c r="AJ46" s="679"/>
      <c r="AK46" s="679"/>
    </row>
    <row r="47" spans="1:37" s="38" customFormat="1" ht="9.6" customHeight="1" x14ac:dyDescent="0.25">
      <c r="A47" s="176">
        <v>21</v>
      </c>
      <c r="B47" s="395" t="str">
        <f>IF($E47="","",VLOOKUP($E47,'1MD ELO (4)'!$A$7:$O$48,14))</f>
        <v/>
      </c>
      <c r="C47" s="395" t="str">
        <f>IF($E47="","",VLOOKUP($E47,'1MD ELO (4)'!$A$7:$O$48,15))</f>
        <v/>
      </c>
      <c r="D47" s="476" t="str">
        <f>IF($E47="","",VLOOKUP($E47,'1MD ELO (4)'!$A$7:$O$48,5))</f>
        <v/>
      </c>
      <c r="E47" s="164"/>
      <c r="F47" s="492" t="str">
        <f>UPPER(IF($E47="","",VLOOKUP($E47,'1MD ELO (4)'!$A$7:$O$48,2)))</f>
        <v/>
      </c>
      <c r="G47" s="492" t="str">
        <f>IF($E47="","",VLOOKUP($E47,'1MD ELO (4)'!$A$7:$O$48,3))</f>
        <v/>
      </c>
      <c r="H47" s="492"/>
      <c r="I47" s="492" t="str">
        <f>IF($E47="","",VLOOKUP($E47,'1MD ELO (4)'!$A$7:$O$48,4))</f>
        <v/>
      </c>
      <c r="J47" s="197"/>
      <c r="K47" s="166"/>
      <c r="L47" s="166"/>
      <c r="M47" s="166"/>
      <c r="N47" s="193"/>
      <c r="O47" s="166"/>
      <c r="P47" s="251"/>
      <c r="Q47" s="169"/>
      <c r="R47" s="251"/>
      <c r="S47" s="174"/>
      <c r="AI47" s="679"/>
      <c r="AJ47" s="679"/>
      <c r="AK47" s="679"/>
    </row>
    <row r="48" spans="1:37" s="38" customFormat="1" ht="9.6" customHeight="1" x14ac:dyDescent="0.25">
      <c r="A48" s="176"/>
      <c r="B48" s="465"/>
      <c r="C48" s="465"/>
      <c r="D48" s="477"/>
      <c r="E48" s="187"/>
      <c r="F48" s="493"/>
      <c r="G48" s="493"/>
      <c r="H48" s="494"/>
      <c r="I48" s="495" t="s">
        <v>0</v>
      </c>
      <c r="J48" s="181"/>
      <c r="K48" s="182" t="str">
        <f>UPPER(IF(OR(J48="a",J48="as"),F47,IF(OR(J48="b",J48="bs"),F49,)))</f>
        <v/>
      </c>
      <c r="L48" s="182"/>
      <c r="M48" s="166"/>
      <c r="N48" s="193"/>
      <c r="O48" s="169"/>
      <c r="P48" s="251"/>
      <c r="Q48" s="169"/>
      <c r="R48" s="251"/>
      <c r="S48" s="174"/>
      <c r="AI48" s="679"/>
      <c r="AJ48" s="679"/>
      <c r="AK48" s="679"/>
    </row>
    <row r="49" spans="1:37" s="38" customFormat="1" ht="9.6" customHeight="1" x14ac:dyDescent="0.25">
      <c r="A49" s="176">
        <v>22</v>
      </c>
      <c r="B49" s="395" t="str">
        <f>IF($E49="","",VLOOKUP($E49,'1MD ELO (4)'!$A$7:$O$48,14))</f>
        <v/>
      </c>
      <c r="C49" s="395" t="str">
        <f>IF($E49="","",VLOOKUP($E49,'1MD ELO (4)'!$A$7:$O$48,15))</f>
        <v/>
      </c>
      <c r="D49" s="476" t="str">
        <f>IF($E49="","",VLOOKUP($E49,'1MD ELO (4)'!$A$7:$O$48,5))</f>
        <v/>
      </c>
      <c r="E49" s="164"/>
      <c r="F49" s="492" t="str">
        <f>UPPER(IF($E49="","",VLOOKUP($E49,'1MD ELO (4)'!$A$7:$O$48,2)))</f>
        <v/>
      </c>
      <c r="G49" s="492" t="str">
        <f>IF($E49="","",VLOOKUP($E49,'1MD ELO (4)'!$A$7:$O$48,3))</f>
        <v/>
      </c>
      <c r="H49" s="492"/>
      <c r="I49" s="492" t="str">
        <f>IF($E49="","",VLOOKUP($E49,'1MD ELO (4)'!$A$7:$O$48,4))</f>
        <v/>
      </c>
      <c r="J49" s="185"/>
      <c r="K49" s="166"/>
      <c r="L49" s="186"/>
      <c r="M49" s="166"/>
      <c r="N49" s="193"/>
      <c r="O49" s="169"/>
      <c r="P49" s="251"/>
      <c r="Q49" s="169"/>
      <c r="R49" s="251"/>
      <c r="S49" s="174"/>
      <c r="AI49" s="679"/>
      <c r="AJ49" s="679"/>
      <c r="AK49" s="679"/>
    </row>
    <row r="50" spans="1:37" s="38" customFormat="1" ht="9.6" customHeight="1" x14ac:dyDescent="0.25">
      <c r="A50" s="176"/>
      <c r="B50" s="465"/>
      <c r="C50" s="465"/>
      <c r="D50" s="477"/>
      <c r="E50" s="187"/>
      <c r="F50" s="493"/>
      <c r="G50" s="493"/>
      <c r="H50" s="494"/>
      <c r="I50" s="493"/>
      <c r="J50" s="188"/>
      <c r="K50" s="180" t="s">
        <v>0</v>
      </c>
      <c r="L50" s="189"/>
      <c r="M50" s="182" t="str">
        <f>UPPER(IF(OR(L50="a",L50="as"),K48,IF(OR(L50="b",L50="bs"),K52,)))</f>
        <v/>
      </c>
      <c r="N50" s="199"/>
      <c r="O50" s="169"/>
      <c r="P50" s="251"/>
      <c r="Q50" s="169"/>
      <c r="R50" s="251"/>
      <c r="S50" s="174"/>
      <c r="AI50" s="679"/>
      <c r="AJ50" s="679"/>
      <c r="AK50" s="679"/>
    </row>
    <row r="51" spans="1:37" s="38" customFormat="1" ht="9.6" customHeight="1" x14ac:dyDescent="0.25">
      <c r="A51" s="176">
        <v>23</v>
      </c>
      <c r="B51" s="395" t="str">
        <f>IF($E51="","",VLOOKUP($E51,'1MD ELO (4)'!$A$7:$O$48,14))</f>
        <v/>
      </c>
      <c r="C51" s="395" t="str">
        <f>IF($E51="","",VLOOKUP($E51,'1MD ELO (4)'!$A$7:$O$48,15))</f>
        <v/>
      </c>
      <c r="D51" s="476" t="str">
        <f>IF($E51="","",VLOOKUP($E51,'1MD ELO (4)'!$A$7:$O$48,5))</f>
        <v/>
      </c>
      <c r="E51" s="164"/>
      <c r="F51" s="492" t="str">
        <f>UPPER(IF($E51="","",VLOOKUP($E51,'1MD ELO (4)'!$A$7:$O$48,2)))</f>
        <v/>
      </c>
      <c r="G51" s="492" t="str">
        <f>IF($E51="","",VLOOKUP($E51,'1MD ELO (4)'!$A$7:$O$48,3))</f>
        <v/>
      </c>
      <c r="H51" s="492"/>
      <c r="I51" s="492" t="str">
        <f>IF($E51="","",VLOOKUP($E51,'1MD ELO (4)'!$A$7:$O$48,4))</f>
        <v/>
      </c>
      <c r="J51" s="167"/>
      <c r="K51" s="166"/>
      <c r="L51" s="192"/>
      <c r="M51" s="166"/>
      <c r="N51" s="191"/>
      <c r="O51" s="169"/>
      <c r="P51" s="251"/>
      <c r="Q51" s="169"/>
      <c r="R51" s="251"/>
      <c r="S51" s="174"/>
      <c r="AI51" s="679"/>
      <c r="AJ51" s="679"/>
      <c r="AK51" s="679"/>
    </row>
    <row r="52" spans="1:37" s="38" customFormat="1" ht="9.6" customHeight="1" x14ac:dyDescent="0.25">
      <c r="A52" s="176"/>
      <c r="B52" s="465"/>
      <c r="C52" s="465"/>
      <c r="D52" s="477"/>
      <c r="E52" s="177"/>
      <c r="F52" s="178"/>
      <c r="G52" s="178"/>
      <c r="H52" s="179"/>
      <c r="I52" s="180" t="s">
        <v>0</v>
      </c>
      <c r="J52" s="181"/>
      <c r="K52" s="182" t="str">
        <f>UPPER(IF(OR(J52="a",J52="as"),F51,IF(OR(J52="b",J52="bs"),F53,)))</f>
        <v/>
      </c>
      <c r="L52" s="194"/>
      <c r="M52" s="166"/>
      <c r="N52" s="191"/>
      <c r="O52" s="169"/>
      <c r="P52" s="251"/>
      <c r="Q52" s="169"/>
      <c r="R52" s="251"/>
      <c r="S52" s="174"/>
      <c r="AI52" s="679"/>
      <c r="AJ52" s="679"/>
      <c r="AK52" s="679"/>
    </row>
    <row r="53" spans="1:37" s="38" customFormat="1" ht="9.6" customHeight="1" x14ac:dyDescent="0.25">
      <c r="A53" s="162">
        <v>24</v>
      </c>
      <c r="B53" s="395" t="str">
        <f>IF($E53="","",VLOOKUP($E53,'1MD ELO (4)'!$A$7:$O$48,14))</f>
        <v/>
      </c>
      <c r="C53" s="395" t="str">
        <f>IF($E53="","",VLOOKUP($E53,'1MD ELO (4)'!$A$7:$O$48,15))</f>
        <v/>
      </c>
      <c r="D53" s="476" t="str">
        <f>IF($E53="","",VLOOKUP($E53,'1MD ELO (4)'!$A$7:$O$48,5))</f>
        <v/>
      </c>
      <c r="E53" s="164"/>
      <c r="F53" s="165" t="str">
        <f>UPPER(IF($E53="","",VLOOKUP($E53,'1MD ELO (4)'!$A$7:$O$48,2)))</f>
        <v/>
      </c>
      <c r="G53" s="165" t="str">
        <f>IF($E53="","",VLOOKUP($E53,'1MD ELO (4)'!$A$7:$O$48,3))</f>
        <v/>
      </c>
      <c r="H53" s="165"/>
      <c r="I53" s="165" t="str">
        <f>IF($E53="","",VLOOKUP($E53,'1MD ELO (4)'!$A$7:$O$48,4))</f>
        <v/>
      </c>
      <c r="J53" s="195"/>
      <c r="K53" s="166"/>
      <c r="L53" s="166"/>
      <c r="M53" s="166"/>
      <c r="N53" s="191"/>
      <c r="O53" s="169"/>
      <c r="P53" s="251"/>
      <c r="Q53" s="169"/>
      <c r="R53" s="251"/>
      <c r="S53" s="174"/>
      <c r="AI53" s="679"/>
      <c r="AJ53" s="679"/>
      <c r="AK53" s="679"/>
    </row>
    <row r="54" spans="1:37" s="38" customFormat="1" ht="9.6" customHeight="1" x14ac:dyDescent="0.25">
      <c r="A54" s="176"/>
      <c r="B54" s="465"/>
      <c r="C54" s="465"/>
      <c r="D54" s="477"/>
      <c r="E54" s="177"/>
      <c r="F54" s="196"/>
      <c r="G54" s="196"/>
      <c r="H54" s="200"/>
      <c r="I54" s="196"/>
      <c r="J54" s="188"/>
      <c r="K54" s="166"/>
      <c r="L54" s="166"/>
      <c r="M54" s="166"/>
      <c r="N54" s="191"/>
      <c r="O54" s="180" t="s">
        <v>0</v>
      </c>
      <c r="P54" s="189"/>
      <c r="Q54" s="182" t="str">
        <f>UPPER(IF(OR(P54="a",P54="as"),O46,IF(OR(P54="b",P54="bs"),O62,)))</f>
        <v/>
      </c>
      <c r="R54" s="253"/>
      <c r="S54" s="174"/>
      <c r="AI54" s="679"/>
      <c r="AJ54" s="679"/>
      <c r="AK54" s="679"/>
    </row>
    <row r="55" spans="1:37" s="38" customFormat="1" ht="9.6" customHeight="1" x14ac:dyDescent="0.25">
      <c r="A55" s="162">
        <v>25</v>
      </c>
      <c r="B55" s="395" t="str">
        <f>IF($E55="","",VLOOKUP($E55,'1MD ELO (4)'!$A$7:$O$48,14))</f>
        <v/>
      </c>
      <c r="C55" s="395" t="str">
        <f>IF($E55="","",VLOOKUP($E55,'1MD ELO (4)'!$A$7:$O$48,15))</f>
        <v/>
      </c>
      <c r="D55" s="476" t="str">
        <f>IF($E55="","",VLOOKUP($E55,'1MD ELO (4)'!$A$7:$O$48,5))</f>
        <v/>
      </c>
      <c r="E55" s="164"/>
      <c r="F55" s="165" t="str">
        <f>UPPER(IF($E55="","",VLOOKUP($E55,'1MD ELO (4)'!$A$7:$O$48,2)))</f>
        <v/>
      </c>
      <c r="G55" s="165" t="str">
        <f>IF($E55="","",VLOOKUP($E55,'1MD ELO (4)'!$A$7:$O$48,3))</f>
        <v/>
      </c>
      <c r="H55" s="165"/>
      <c r="I55" s="165" t="str">
        <f>IF($E55="","",VLOOKUP($E55,'1MD ELO (4)'!$A$7:$O$48,4))</f>
        <v/>
      </c>
      <c r="J55" s="167"/>
      <c r="K55" s="166"/>
      <c r="L55" s="166"/>
      <c r="M55" s="166"/>
      <c r="N55" s="191"/>
      <c r="O55" s="169"/>
      <c r="P55" s="251"/>
      <c r="Q55" s="166"/>
      <c r="R55" s="171"/>
      <c r="S55" s="174"/>
      <c r="AI55" s="679"/>
      <c r="AJ55" s="679"/>
      <c r="AK55" s="679"/>
    </row>
    <row r="56" spans="1:37" s="38" customFormat="1" ht="9.6" customHeight="1" x14ac:dyDescent="0.25">
      <c r="A56" s="176"/>
      <c r="B56" s="465"/>
      <c r="C56" s="465"/>
      <c r="D56" s="477"/>
      <c r="E56" s="177"/>
      <c r="F56" s="178"/>
      <c r="G56" s="178"/>
      <c r="H56" s="179"/>
      <c r="I56" s="180" t="s">
        <v>0</v>
      </c>
      <c r="J56" s="181"/>
      <c r="K56" s="182" t="str">
        <f>UPPER(IF(OR(J56="a",J56="as"),F55,IF(OR(J56="b",J56="bs"),F57,)))</f>
        <v/>
      </c>
      <c r="L56" s="182"/>
      <c r="M56" s="166"/>
      <c r="N56" s="191"/>
      <c r="O56" s="169"/>
      <c r="P56" s="251"/>
      <c r="Q56" s="169"/>
      <c r="R56" s="171"/>
      <c r="S56" s="174"/>
      <c r="AI56" s="679"/>
      <c r="AJ56" s="679"/>
      <c r="AK56" s="679"/>
    </row>
    <row r="57" spans="1:37" s="38" customFormat="1" ht="9.6" customHeight="1" x14ac:dyDescent="0.25">
      <c r="A57" s="176">
        <v>26</v>
      </c>
      <c r="B57" s="395" t="str">
        <f>IF($E57="","",VLOOKUP($E57,'1MD ELO (4)'!$A$7:$O$48,14))</f>
        <v/>
      </c>
      <c r="C57" s="395" t="str">
        <f>IF($E57="","",VLOOKUP($E57,'1MD ELO (4)'!$A$7:$O$48,15))</f>
        <v/>
      </c>
      <c r="D57" s="476" t="str">
        <f>IF($E57="","",VLOOKUP($E57,'1MD ELO (4)'!$A$7:$O$48,5))</f>
        <v/>
      </c>
      <c r="E57" s="164"/>
      <c r="F57" s="492" t="str">
        <f>UPPER(IF($E57="","",VLOOKUP($E57,'1MD ELO (4)'!$A$7:$O$48,2)))</f>
        <v/>
      </c>
      <c r="G57" s="492" t="str">
        <f>IF($E57="","",VLOOKUP($E57,'1MD ELO (4)'!$A$7:$O$48,3))</f>
        <v/>
      </c>
      <c r="H57" s="492"/>
      <c r="I57" s="492" t="str">
        <f>IF($E57="","",VLOOKUP($E57,'1MD ELO (4)'!$A$7:$O$48,4))</f>
        <v/>
      </c>
      <c r="J57" s="185"/>
      <c r="K57" s="166"/>
      <c r="L57" s="186"/>
      <c r="M57" s="166"/>
      <c r="N57" s="191"/>
      <c r="O57" s="169"/>
      <c r="P57" s="251"/>
      <c r="Q57" s="169"/>
      <c r="R57" s="171"/>
      <c r="S57" s="174"/>
      <c r="AI57" s="679"/>
      <c r="AJ57" s="679"/>
      <c r="AK57" s="679"/>
    </row>
    <row r="58" spans="1:37" s="38" customFormat="1" ht="9.6" customHeight="1" x14ac:dyDescent="0.25">
      <c r="A58" s="176"/>
      <c r="B58" s="465"/>
      <c r="C58" s="465"/>
      <c r="D58" s="477"/>
      <c r="E58" s="187"/>
      <c r="F58" s="493"/>
      <c r="G58" s="493"/>
      <c r="H58" s="494"/>
      <c r="I58" s="493"/>
      <c r="J58" s="188"/>
      <c r="K58" s="180" t="s">
        <v>0</v>
      </c>
      <c r="L58" s="189"/>
      <c r="M58" s="182" t="str">
        <f>UPPER(IF(OR(L58="a",L58="as"),K56,IF(OR(L58="b",L58="bs"),K60,)))</f>
        <v/>
      </c>
      <c r="N58" s="190"/>
      <c r="O58" s="169"/>
      <c r="P58" s="251"/>
      <c r="Q58" s="169"/>
      <c r="R58" s="171"/>
      <c r="S58" s="174"/>
      <c r="AI58" s="679"/>
      <c r="AJ58" s="679"/>
      <c r="AK58" s="679"/>
    </row>
    <row r="59" spans="1:37" s="38" customFormat="1" ht="9.6" customHeight="1" x14ac:dyDescent="0.25">
      <c r="A59" s="176">
        <v>27</v>
      </c>
      <c r="B59" s="395" t="str">
        <f>IF($E59="","",VLOOKUP($E59,'1MD ELO (4)'!$A$7:$O$48,14))</f>
        <v/>
      </c>
      <c r="C59" s="395" t="str">
        <f>IF($E59="","",VLOOKUP($E59,'1MD ELO (4)'!$A$7:$O$48,15))</f>
        <v/>
      </c>
      <c r="D59" s="476" t="str">
        <f>IF($E59="","",VLOOKUP($E59,'1MD ELO (4)'!$A$7:$O$48,5))</f>
        <v/>
      </c>
      <c r="E59" s="164"/>
      <c r="F59" s="492" t="str">
        <f>UPPER(IF($E59="","",VLOOKUP($E59,'1MD ELO (4)'!$A$7:$O$48,2)))</f>
        <v/>
      </c>
      <c r="G59" s="492" t="str">
        <f>IF($E59="","",VLOOKUP($E59,'1MD ELO (4)'!$A$7:$O$48,3))</f>
        <v/>
      </c>
      <c r="H59" s="492"/>
      <c r="I59" s="492" t="str">
        <f>IF($E59="","",VLOOKUP($E59,'1MD ELO (4)'!$A$7:$O$48,4))</f>
        <v/>
      </c>
      <c r="J59" s="167"/>
      <c r="K59" s="166"/>
      <c r="L59" s="192"/>
      <c r="M59" s="166"/>
      <c r="N59" s="193"/>
      <c r="O59" s="169"/>
      <c r="P59" s="251"/>
      <c r="Q59" s="169"/>
      <c r="R59" s="171"/>
      <c r="S59" s="207"/>
      <c r="AI59" s="679"/>
      <c r="AJ59" s="679"/>
      <c r="AK59" s="679"/>
    </row>
    <row r="60" spans="1:37" s="38" customFormat="1" ht="9.6" customHeight="1" x14ac:dyDescent="0.25">
      <c r="A60" s="176"/>
      <c r="B60" s="465"/>
      <c r="C60" s="465"/>
      <c r="D60" s="477"/>
      <c r="E60" s="187"/>
      <c r="F60" s="493"/>
      <c r="G60" s="493"/>
      <c r="H60" s="494"/>
      <c r="I60" s="495" t="s">
        <v>0</v>
      </c>
      <c r="J60" s="181"/>
      <c r="K60" s="182" t="str">
        <f>UPPER(IF(OR(J60="a",J60="as"),F59,IF(OR(J60="b",J60="bs"),F61,)))</f>
        <v/>
      </c>
      <c r="L60" s="194"/>
      <c r="M60" s="166"/>
      <c r="N60" s="193"/>
      <c r="O60" s="169"/>
      <c r="P60" s="251"/>
      <c r="Q60" s="169"/>
      <c r="R60" s="171"/>
      <c r="S60" s="174"/>
      <c r="AI60" s="679"/>
      <c r="AJ60" s="679"/>
      <c r="AK60" s="679"/>
    </row>
    <row r="61" spans="1:37" s="38" customFormat="1" ht="9.6" customHeight="1" x14ac:dyDescent="0.25">
      <c r="A61" s="176">
        <v>28</v>
      </c>
      <c r="B61" s="395" t="str">
        <f>IF($E61="","",VLOOKUP($E61,'1MD ELO (4)'!$A$7:$O$48,14))</f>
        <v/>
      </c>
      <c r="C61" s="395" t="str">
        <f>IF($E61="","",VLOOKUP($E61,'1MD ELO (4)'!$A$7:$O$48,15))</f>
        <v/>
      </c>
      <c r="D61" s="476" t="str">
        <f>IF($E61="","",VLOOKUP($E61,'1MD ELO (4)'!$A$7:$O$48,5))</f>
        <v/>
      </c>
      <c r="E61" s="164"/>
      <c r="F61" s="492" t="str">
        <f>UPPER(IF($E61="","",VLOOKUP($E61,'1MD ELO (4)'!$A$7:$O$48,2)))</f>
        <v/>
      </c>
      <c r="G61" s="492" t="str">
        <f>IF($E61="","",VLOOKUP($E61,'1MD ELO (4)'!$A$7:$O$48,3))</f>
        <v/>
      </c>
      <c r="H61" s="492"/>
      <c r="I61" s="492" t="str">
        <f>IF($E61="","",VLOOKUP($E61,'1MD ELO (4)'!$A$7:$O$48,4))</f>
        <v/>
      </c>
      <c r="J61" s="195"/>
      <c r="K61" s="166"/>
      <c r="L61" s="166"/>
      <c r="M61" s="166"/>
      <c r="N61" s="193"/>
      <c r="O61" s="169"/>
      <c r="P61" s="251"/>
      <c r="Q61" s="169"/>
      <c r="R61" s="171"/>
      <c r="S61" s="174"/>
      <c r="AI61" s="679"/>
      <c r="AJ61" s="679"/>
      <c r="AK61" s="679"/>
    </row>
    <row r="62" spans="1:37" s="38" customFormat="1" ht="9.6" customHeight="1" x14ac:dyDescent="0.25">
      <c r="A62" s="176"/>
      <c r="B62" s="465"/>
      <c r="C62" s="465"/>
      <c r="D62" s="477"/>
      <c r="E62" s="187"/>
      <c r="F62" s="493"/>
      <c r="G62" s="493"/>
      <c r="H62" s="494"/>
      <c r="I62" s="493"/>
      <c r="J62" s="188"/>
      <c r="K62" s="166"/>
      <c r="L62" s="166"/>
      <c r="M62" s="180" t="s">
        <v>0</v>
      </c>
      <c r="N62" s="189"/>
      <c r="O62" s="182" t="str">
        <f>UPPER(IF(OR(N62="a",N62="as"),M58,IF(OR(N62="b",N62="bs"),M66,)))</f>
        <v/>
      </c>
      <c r="P62" s="253"/>
      <c r="Q62" s="169"/>
      <c r="R62" s="171"/>
      <c r="S62" s="174"/>
      <c r="AI62" s="679"/>
      <c r="AJ62" s="679"/>
      <c r="AK62" s="679"/>
    </row>
    <row r="63" spans="1:37" s="38" customFormat="1" ht="9.6" customHeight="1" x14ac:dyDescent="0.25">
      <c r="A63" s="176">
        <v>29</v>
      </c>
      <c r="B63" s="395" t="str">
        <f>IF($E63="","",VLOOKUP($E63,'1MD ELO (4)'!$A$7:$O$48,14))</f>
        <v/>
      </c>
      <c r="C63" s="395" t="str">
        <f>IF($E63="","",VLOOKUP($E63,'1MD ELO (4)'!$A$7:$O$48,15))</f>
        <v/>
      </c>
      <c r="D63" s="476" t="str">
        <f>IF($E63="","",VLOOKUP($E63,'1MD ELO (4)'!$A$7:$O$48,5))</f>
        <v/>
      </c>
      <c r="E63" s="164"/>
      <c r="F63" s="492" t="str">
        <f>UPPER(IF($E63="","",VLOOKUP($E63,'1MD ELO (4)'!$A$7:$O$48,2)))</f>
        <v/>
      </c>
      <c r="G63" s="492" t="str">
        <f>IF($E63="","",VLOOKUP($E63,'1MD ELO (4)'!$A$7:$O$48,3))</f>
        <v/>
      </c>
      <c r="H63" s="492"/>
      <c r="I63" s="492" t="str">
        <f>IF($E63="","",VLOOKUP($E63,'1MD ELO (4)'!$A$7:$O$48,4))</f>
        <v/>
      </c>
      <c r="J63" s="197"/>
      <c r="K63" s="166"/>
      <c r="L63" s="166"/>
      <c r="M63" s="166"/>
      <c r="N63" s="193"/>
      <c r="O63" s="166"/>
      <c r="P63" s="191"/>
      <c r="Q63" s="172"/>
      <c r="R63" s="173"/>
      <c r="S63" s="174"/>
      <c r="AI63" s="679"/>
      <c r="AJ63" s="679"/>
      <c r="AK63" s="679"/>
    </row>
    <row r="64" spans="1:37" s="38" customFormat="1" ht="9.6" customHeight="1" x14ac:dyDescent="0.25">
      <c r="A64" s="176"/>
      <c r="B64" s="465"/>
      <c r="C64" s="465"/>
      <c r="D64" s="477"/>
      <c r="E64" s="187"/>
      <c r="F64" s="493"/>
      <c r="G64" s="493"/>
      <c r="H64" s="494"/>
      <c r="I64" s="495" t="s">
        <v>0</v>
      </c>
      <c r="J64" s="181"/>
      <c r="K64" s="182" t="str">
        <f>UPPER(IF(OR(J64="a",J64="as"),F63,IF(OR(J64="b",J64="bs"),F65,)))</f>
        <v/>
      </c>
      <c r="L64" s="182"/>
      <c r="M64" s="166"/>
      <c r="N64" s="193"/>
      <c r="O64" s="191"/>
      <c r="P64" s="191"/>
      <c r="Q64" s="172"/>
      <c r="R64" s="173"/>
      <c r="S64" s="174"/>
      <c r="AI64" s="679"/>
      <c r="AJ64" s="679"/>
      <c r="AK64" s="679"/>
    </row>
    <row r="65" spans="1:37" s="38" customFormat="1" ht="9.6" customHeight="1" x14ac:dyDescent="0.25">
      <c r="A65" s="176">
        <v>30</v>
      </c>
      <c r="B65" s="395" t="str">
        <f>IF($E65="","",VLOOKUP($E65,'1MD ELO (4)'!$A$7:$O$48,14))</f>
        <v/>
      </c>
      <c r="C65" s="395" t="str">
        <f>IF($E65="","",VLOOKUP($E65,'1MD ELO (4)'!$A$7:$O$48,15))</f>
        <v/>
      </c>
      <c r="D65" s="476" t="str">
        <f>IF($E65="","",VLOOKUP($E65,'1MD ELO (4)'!$A$7:$O$48,5))</f>
        <v/>
      </c>
      <c r="E65" s="164"/>
      <c r="F65" s="492" t="str">
        <f>UPPER(IF($E65="","",VLOOKUP($E65,'1MD ELO (4)'!$A$7:$O$48,2)))</f>
        <v/>
      </c>
      <c r="G65" s="492" t="str">
        <f>IF($E65="","",VLOOKUP($E65,'1MD ELO (4)'!$A$7:$O$48,3))</f>
        <v/>
      </c>
      <c r="H65" s="492"/>
      <c r="I65" s="492" t="str">
        <f>IF($E65="","",VLOOKUP($E65,'1MD ELO (4)'!$A$7:$O$48,4))</f>
        <v/>
      </c>
      <c r="J65" s="185"/>
      <c r="K65" s="166"/>
      <c r="L65" s="186"/>
      <c r="M65" s="166"/>
      <c r="N65" s="193"/>
      <c r="O65" s="191"/>
      <c r="P65" s="191"/>
      <c r="Q65" s="172"/>
      <c r="R65" s="173"/>
      <c r="S65" s="174"/>
      <c r="AI65" s="679"/>
      <c r="AJ65" s="679"/>
      <c r="AK65" s="679"/>
    </row>
    <row r="66" spans="1:37" s="38" customFormat="1" ht="9.6" customHeight="1" x14ac:dyDescent="0.25">
      <c r="A66" s="176"/>
      <c r="B66" s="465"/>
      <c r="C66" s="465"/>
      <c r="D66" s="477"/>
      <c r="E66" s="187"/>
      <c r="F66" s="493"/>
      <c r="G66" s="493"/>
      <c r="H66" s="494"/>
      <c r="I66" s="493"/>
      <c r="J66" s="188"/>
      <c r="K66" s="180" t="s">
        <v>0</v>
      </c>
      <c r="L66" s="189"/>
      <c r="M66" s="182" t="str">
        <f>UPPER(IF(OR(L66="a",L66="as"),K64,IF(OR(L66="b",L66="bs"),K68,)))</f>
        <v/>
      </c>
      <c r="N66" s="199"/>
      <c r="O66" s="191"/>
      <c r="P66" s="191"/>
      <c r="Q66" s="172"/>
      <c r="R66" s="173"/>
      <c r="S66" s="174"/>
      <c r="AI66" s="679"/>
      <c r="AJ66" s="679"/>
      <c r="AK66" s="679"/>
    </row>
    <row r="67" spans="1:37" s="38" customFormat="1" ht="9.6" customHeight="1" x14ac:dyDescent="0.25">
      <c r="A67" s="176">
        <v>31</v>
      </c>
      <c r="B67" s="395" t="str">
        <f>IF($E67="","",VLOOKUP($E67,'1MD ELO (4)'!$A$7:$O$48,14))</f>
        <v/>
      </c>
      <c r="C67" s="395" t="str">
        <f>IF($E67="","",VLOOKUP($E67,'1MD ELO (4)'!$A$7:$O$48,15))</f>
        <v/>
      </c>
      <c r="D67" s="476" t="str">
        <f>IF($E67="","",VLOOKUP($E67,'1MD ELO (4)'!$A$7:$O$48,5))</f>
        <v/>
      </c>
      <c r="E67" s="164"/>
      <c r="F67" s="492" t="str">
        <f>UPPER(IF($E67="","",VLOOKUP($E67,'1MD ELO (4)'!$A$7:$O$48,2)))</f>
        <v/>
      </c>
      <c r="G67" s="492" t="str">
        <f>IF($E67="","",VLOOKUP($E67,'1MD ELO (4)'!$A$7:$O$48,3))</f>
        <v/>
      </c>
      <c r="H67" s="492"/>
      <c r="I67" s="492" t="str">
        <f>IF($E67="","",VLOOKUP($E67,'1MD ELO (4)'!$A$7:$O$48,4))</f>
        <v/>
      </c>
      <c r="J67" s="167"/>
      <c r="K67" s="166"/>
      <c r="L67" s="192"/>
      <c r="M67" s="166"/>
      <c r="N67" s="191"/>
      <c r="O67" s="191"/>
      <c r="P67" s="191"/>
      <c r="Q67" s="172"/>
      <c r="R67" s="173"/>
      <c r="S67" s="174"/>
      <c r="AI67" s="679"/>
      <c r="AJ67" s="679"/>
      <c r="AK67" s="679"/>
    </row>
    <row r="68" spans="1:37" s="38" customFormat="1" ht="9.6" customHeight="1" x14ac:dyDescent="0.25">
      <c r="A68" s="176"/>
      <c r="B68" s="465"/>
      <c r="C68" s="465"/>
      <c r="D68" s="477"/>
      <c r="E68" s="177"/>
      <c r="F68" s="178"/>
      <c r="G68" s="178"/>
      <c r="H68" s="179"/>
      <c r="I68" s="180" t="s">
        <v>0</v>
      </c>
      <c r="J68" s="181"/>
      <c r="K68" s="182" t="str">
        <f>UPPER(IF(OR(J68="a",J68="as"),F67,IF(OR(J68="b",J68="bs"),F69,)))</f>
        <v/>
      </c>
      <c r="L68" s="194"/>
      <c r="M68" s="166"/>
      <c r="N68" s="191"/>
      <c r="O68" s="191"/>
      <c r="P68" s="191"/>
      <c r="Q68" s="172"/>
      <c r="R68" s="173"/>
      <c r="S68" s="174"/>
      <c r="AI68" s="679"/>
      <c r="AJ68" s="679"/>
      <c r="AK68" s="679"/>
    </row>
    <row r="69" spans="1:37" s="38" customFormat="1" ht="9.6" customHeight="1" x14ac:dyDescent="0.25">
      <c r="A69" s="162">
        <v>32</v>
      </c>
      <c r="B69" s="395" t="str">
        <f>IF($E69="","",VLOOKUP($E69,'1MD ELO (4)'!$A$7:$O$48,14))</f>
        <v/>
      </c>
      <c r="C69" s="395" t="str">
        <f>IF($E69="","",VLOOKUP($E69,'1MD ELO (4)'!$A$7:$O$48,15))</f>
        <v/>
      </c>
      <c r="D69" s="476" t="str">
        <f>IF($E69="","",VLOOKUP($E69,'1MD ELO (4)'!$A$7:$O$48,5))</f>
        <v/>
      </c>
      <c r="E69" s="164"/>
      <c r="F69" s="165" t="str">
        <f>UPPER(IF($E69="","",VLOOKUP($E69,'1MD ELO (4)'!$A$7:$O$48,2)))</f>
        <v/>
      </c>
      <c r="G69" s="165" t="str">
        <f>IF($E69="","",VLOOKUP($E69,'1MD ELO (4)'!$A$7:$O$48,3))</f>
        <v/>
      </c>
      <c r="H69" s="165"/>
      <c r="I69" s="165" t="str">
        <f>IF($E69="","",VLOOKUP($E69,'1MD ELO (4)'!$A$7:$O$48,4))</f>
        <v/>
      </c>
      <c r="J69" s="195"/>
      <c r="K69" s="166"/>
      <c r="L69" s="166"/>
      <c r="M69" s="166"/>
      <c r="N69" s="166"/>
      <c r="O69" s="169"/>
      <c r="P69" s="171"/>
      <c r="Q69" s="172"/>
      <c r="R69" s="173"/>
      <c r="S69" s="174"/>
      <c r="AI69" s="679"/>
      <c r="AJ69" s="679"/>
      <c r="AK69" s="679"/>
    </row>
    <row r="70" spans="1:37" s="2" customFormat="1" ht="6.75" customHeight="1" x14ac:dyDescent="0.25">
      <c r="A70" s="208"/>
      <c r="B70" s="208"/>
      <c r="C70" s="208"/>
      <c r="D70" s="208"/>
      <c r="E70" s="208"/>
      <c r="F70" s="209"/>
      <c r="G70" s="209"/>
      <c r="H70" s="209"/>
      <c r="I70" s="209"/>
      <c r="J70" s="210"/>
      <c r="K70" s="211"/>
      <c r="L70" s="212"/>
      <c r="M70" s="211"/>
      <c r="N70" s="212"/>
      <c r="O70" s="211"/>
      <c r="P70" s="212"/>
      <c r="Q70" s="211"/>
      <c r="R70" s="212"/>
      <c r="S70" s="213"/>
      <c r="AI70" s="680"/>
      <c r="AJ70" s="680"/>
      <c r="AK70" s="680"/>
    </row>
    <row r="71" spans="1:37" s="18" customFormat="1" ht="10.5" customHeight="1" x14ac:dyDescent="0.25">
      <c r="A71" s="214" t="s">
        <v>105</v>
      </c>
      <c r="B71" s="215"/>
      <c r="C71" s="215"/>
      <c r="D71" s="456"/>
      <c r="E71" s="217" t="s">
        <v>6</v>
      </c>
      <c r="F71" s="218" t="s">
        <v>107</v>
      </c>
      <c r="G71" s="217"/>
      <c r="H71" s="219"/>
      <c r="I71" s="220"/>
      <c r="J71" s="217" t="s">
        <v>6</v>
      </c>
      <c r="K71" s="218" t="s">
        <v>125</v>
      </c>
      <c r="L71" s="221"/>
      <c r="M71" s="218" t="s">
        <v>126</v>
      </c>
      <c r="N71" s="222"/>
      <c r="O71" s="223" t="s">
        <v>127</v>
      </c>
      <c r="P71" s="223"/>
      <c r="Q71" s="224"/>
      <c r="R71" s="225"/>
      <c r="AI71" s="681"/>
      <c r="AJ71" s="681"/>
      <c r="AK71" s="681"/>
    </row>
    <row r="72" spans="1:37" s="18" customFormat="1" ht="9" customHeight="1" x14ac:dyDescent="0.25">
      <c r="A72" s="457" t="s">
        <v>106</v>
      </c>
      <c r="B72" s="458"/>
      <c r="C72" s="459"/>
      <c r="D72" s="460"/>
      <c r="E72" s="229">
        <v>1</v>
      </c>
      <c r="F72" s="92" t="str">
        <f>IF(E72&gt;$R$79,,UPPER(VLOOKUP(E72,'1MD ELO (4)'!$A$7:$Q$134,2)))</f>
        <v/>
      </c>
      <c r="G72" s="230"/>
      <c r="H72" s="92"/>
      <c r="I72" s="91"/>
      <c r="J72" s="231" t="s">
        <v>7</v>
      </c>
      <c r="K72" s="226"/>
      <c r="L72" s="232"/>
      <c r="M72" s="226"/>
      <c r="N72" s="233"/>
      <c r="O72" s="234" t="s">
        <v>111</v>
      </c>
      <c r="P72" s="235"/>
      <c r="Q72" s="235"/>
      <c r="R72" s="236"/>
      <c r="AI72" s="681"/>
      <c r="AJ72" s="681"/>
      <c r="AK72" s="681"/>
    </row>
    <row r="73" spans="1:37" s="18" customFormat="1" ht="9" customHeight="1" x14ac:dyDescent="0.25">
      <c r="A73" s="241" t="s">
        <v>124</v>
      </c>
      <c r="B73" s="239"/>
      <c r="C73" s="453"/>
      <c r="D73" s="242"/>
      <c r="E73" s="229">
        <v>2</v>
      </c>
      <c r="F73" s="92" t="str">
        <f>IF(E73&gt;$R$79,,UPPER(VLOOKUP(E73,'1MD ELO (4)'!$A$7:$Q$134,2)))</f>
        <v/>
      </c>
      <c r="G73" s="230"/>
      <c r="H73" s="92"/>
      <c r="I73" s="91"/>
      <c r="J73" s="231" t="s">
        <v>8</v>
      </c>
      <c r="K73" s="226"/>
      <c r="L73" s="232"/>
      <c r="M73" s="226"/>
      <c r="N73" s="233"/>
      <c r="O73" s="237"/>
      <c r="P73" s="238"/>
      <c r="Q73" s="239"/>
      <c r="R73" s="240"/>
      <c r="AI73" s="681"/>
      <c r="AJ73" s="681"/>
      <c r="AK73" s="681"/>
    </row>
    <row r="74" spans="1:37" s="18" customFormat="1" ht="9" customHeight="1" x14ac:dyDescent="0.25">
      <c r="A74" s="384"/>
      <c r="B74" s="385"/>
      <c r="C74" s="454"/>
      <c r="D74" s="386"/>
      <c r="E74" s="229">
        <v>3</v>
      </c>
      <c r="F74" s="92" t="str">
        <f>IF(E74&gt;$R$79,,UPPER(VLOOKUP(E74,'1MD ELO (4)'!$A$7:$Q$134,2)))</f>
        <v/>
      </c>
      <c r="G74" s="230"/>
      <c r="H74" s="92"/>
      <c r="I74" s="91"/>
      <c r="J74" s="231" t="s">
        <v>9</v>
      </c>
      <c r="K74" s="226"/>
      <c r="L74" s="232"/>
      <c r="M74" s="226"/>
      <c r="N74" s="233"/>
      <c r="O74" s="234" t="s">
        <v>112</v>
      </c>
      <c r="P74" s="235"/>
      <c r="Q74" s="235"/>
      <c r="R74" s="236"/>
      <c r="AI74" s="681"/>
      <c r="AJ74" s="681"/>
      <c r="AK74" s="681"/>
    </row>
    <row r="75" spans="1:37" s="18" customFormat="1" ht="9" customHeight="1" x14ac:dyDescent="0.25">
      <c r="A75" s="243"/>
      <c r="B75" s="448"/>
      <c r="C75" s="448"/>
      <c r="D75" s="244"/>
      <c r="E75" s="229">
        <v>4</v>
      </c>
      <c r="F75" s="92" t="str">
        <f>IF(E75&gt;$R$79,,UPPER(VLOOKUP(E75,'1MD ELO (4)'!$A$7:$Q$134,2)))</f>
        <v/>
      </c>
      <c r="G75" s="230"/>
      <c r="H75" s="92"/>
      <c r="I75" s="91"/>
      <c r="J75" s="231" t="s">
        <v>10</v>
      </c>
      <c r="K75" s="226"/>
      <c r="L75" s="232"/>
      <c r="M75" s="226"/>
      <c r="N75" s="233"/>
      <c r="O75" s="226"/>
      <c r="P75" s="232"/>
      <c r="Q75" s="226"/>
      <c r="R75" s="233"/>
      <c r="AI75" s="681"/>
      <c r="AJ75" s="681"/>
      <c r="AK75" s="681"/>
    </row>
    <row r="76" spans="1:37" s="18" customFormat="1" ht="9" customHeight="1" x14ac:dyDescent="0.25">
      <c r="A76" s="371"/>
      <c r="B76" s="387"/>
      <c r="C76" s="387"/>
      <c r="D76" s="455"/>
      <c r="E76" s="229">
        <v>5</v>
      </c>
      <c r="F76" s="92" t="str">
        <f>IF(E76&gt;$R$79,,UPPER(VLOOKUP(E76,'1MD ELO (4)'!$A$7:$Q$134,2)))</f>
        <v/>
      </c>
      <c r="G76" s="230"/>
      <c r="H76" s="92"/>
      <c r="I76" s="91"/>
      <c r="J76" s="231" t="s">
        <v>11</v>
      </c>
      <c r="K76" s="226"/>
      <c r="L76" s="232"/>
      <c r="M76" s="226"/>
      <c r="N76" s="233"/>
      <c r="O76" s="239"/>
      <c r="P76" s="238"/>
      <c r="Q76" s="239"/>
      <c r="R76" s="240"/>
      <c r="AI76" s="681"/>
      <c r="AJ76" s="681"/>
      <c r="AK76" s="681"/>
    </row>
    <row r="77" spans="1:37" s="18" customFormat="1" ht="9" customHeight="1" x14ac:dyDescent="0.25">
      <c r="A77" s="372"/>
      <c r="B77" s="393"/>
      <c r="C77" s="448"/>
      <c r="D77" s="244"/>
      <c r="E77" s="229">
        <v>6</v>
      </c>
      <c r="F77" s="92" t="str">
        <f>IF(E77&gt;$R$79,,UPPER(VLOOKUP(E77,'1MD ELO (4)'!$A$7:$Q$134,2)))</f>
        <v/>
      </c>
      <c r="G77" s="230"/>
      <c r="H77" s="92"/>
      <c r="I77" s="91"/>
      <c r="J77" s="231" t="s">
        <v>12</v>
      </c>
      <c r="K77" s="226"/>
      <c r="L77" s="232"/>
      <c r="M77" s="226"/>
      <c r="N77" s="233"/>
      <c r="O77" s="234" t="s">
        <v>92</v>
      </c>
      <c r="P77" s="235"/>
      <c r="Q77" s="235"/>
      <c r="R77" s="236"/>
      <c r="AI77" s="681"/>
      <c r="AJ77" s="681"/>
      <c r="AK77" s="681"/>
    </row>
    <row r="78" spans="1:37" s="18" customFormat="1" ht="9" customHeight="1" x14ac:dyDescent="0.25">
      <c r="A78" s="372"/>
      <c r="B78" s="393"/>
      <c r="C78" s="449"/>
      <c r="D78" s="382"/>
      <c r="E78" s="229">
        <v>7</v>
      </c>
      <c r="F78" s="92" t="str">
        <f>IF(E78&gt;$R$79,,UPPER(VLOOKUP(E78,'1MD ELO (4)'!$A$7:$Q$134,2)))</f>
        <v/>
      </c>
      <c r="G78" s="230"/>
      <c r="H78" s="92"/>
      <c r="I78" s="91"/>
      <c r="J78" s="231" t="s">
        <v>13</v>
      </c>
      <c r="K78" s="226"/>
      <c r="L78" s="232"/>
      <c r="M78" s="226"/>
      <c r="N78" s="233"/>
      <c r="O78" s="226"/>
      <c r="P78" s="232"/>
      <c r="Q78" s="226"/>
      <c r="R78" s="233"/>
      <c r="AI78" s="681"/>
      <c r="AJ78" s="681"/>
      <c r="AK78" s="681"/>
    </row>
    <row r="79" spans="1:37" s="18" customFormat="1" ht="9" customHeight="1" x14ac:dyDescent="0.25">
      <c r="A79" s="373"/>
      <c r="B79" s="370"/>
      <c r="C79" s="450"/>
      <c r="D79" s="383"/>
      <c r="E79" s="245">
        <v>8</v>
      </c>
      <c r="F79" s="246" t="str">
        <f>IF(E79&gt;$R$79,,UPPER(VLOOKUP(E79,'1MD ELO (4)'!$A$7:$Q$134,2)))</f>
        <v/>
      </c>
      <c r="G79" s="247"/>
      <c r="H79" s="246"/>
      <c r="I79" s="248"/>
      <c r="J79" s="249" t="s">
        <v>14</v>
      </c>
      <c r="K79" s="239"/>
      <c r="L79" s="238"/>
      <c r="M79" s="239"/>
      <c r="N79" s="240"/>
      <c r="O79" s="239" t="str">
        <f>R4</f>
        <v>Lakatosné Klopcsik Diana</v>
      </c>
      <c r="P79" s="238"/>
      <c r="Q79" s="239"/>
      <c r="R79" s="250">
        <f>MIN(8,'1MD ELO (4)'!Q5)</f>
        <v>8</v>
      </c>
      <c r="AI79" s="681"/>
      <c r="AJ79" s="681"/>
      <c r="AK79" s="681"/>
    </row>
  </sheetData>
  <mergeCells count="2">
    <mergeCell ref="A4:C4"/>
    <mergeCell ref="Q41:R41"/>
  </mergeCells>
  <conditionalFormatting sqref="H37 H39 H7 H67 H9 H11 H13 H15 H17 H21 H41 H43 H45 H47 H49 H51 H19 H23 H25 H27 H29 H31 H33 H35 H53 H55 H57 H59 H61 H63 H65 H69">
    <cfRule type="expression" dxfId="257" priority="11" stopIfTrue="1">
      <formula>AND($E7&lt;9,$C7&gt;0)</formula>
    </cfRule>
  </conditionalFormatting>
  <conditionalFormatting sqref="I8 I40 I16 M14 I20 M30 I24 I48 M46 I52 I32 I44 I36 I12 M62 I28 K18 K26 K34 K42 K50 K58 K66 K10 I56 I64 I68 I60 O22 O39 O54">
    <cfRule type="expression" dxfId="256" priority="8" stopIfTrue="1">
      <formula>AND($O$1="CU",I8="Umpire")</formula>
    </cfRule>
    <cfRule type="expression" dxfId="255" priority="9" stopIfTrue="1">
      <formula>AND($O$1="CU",I8&lt;&gt;"Umpire",J8&lt;&gt;"")</formula>
    </cfRule>
    <cfRule type="expression" dxfId="254" priority="10" stopIfTrue="1">
      <formula>AND($O$1="CU",I8&lt;&gt;"Umpire")</formula>
    </cfRule>
  </conditionalFormatting>
  <conditionalFormatting sqref="E67 E65 E63 E13 E61 E15 E17 E21 E19 E23 E25 E27 E29 E31 E33 E37 E35 E39 E41 E43 E47 E49 E45 E51 E53 E55 E57 E59 E69">
    <cfRule type="expression" dxfId="253" priority="7" stopIfTrue="1">
      <formula>AND($E13&lt;9,$C13&gt;0)</formula>
    </cfRule>
  </conditionalFormatting>
  <conditionalFormatting sqref="M10 M18 M26 M34 M42 M50 M58 M66 O14 O30 O46 O62 Q22 Q54 K8 K12 K16 K20 K24 K28 K32 K36 K40 K44 K48 K52 K56 K60 K64 K68">
    <cfRule type="expression" dxfId="252" priority="5" stopIfTrue="1">
      <formula>J8="as"</formula>
    </cfRule>
    <cfRule type="expression" dxfId="251" priority="6" stopIfTrue="1">
      <formula>J8="bs"</formula>
    </cfRule>
  </conditionalFormatting>
  <conditionalFormatting sqref="J8 J12 J16 J20 J24 J28 J32 J36 J40 J44 J48 J52 J56 J60 J64 J68 L66 L58 L50 L42 L34 L26 L18 L10 N14 N30 N46 N62 R79 P54 P39 P22">
    <cfRule type="expression" dxfId="250" priority="4" stopIfTrue="1">
      <formula>$O$1="CU"</formula>
    </cfRule>
  </conditionalFormatting>
  <conditionalFormatting sqref="Q38">
    <cfRule type="expression" dxfId="249" priority="2" stopIfTrue="1">
      <formula>P39="as"</formula>
    </cfRule>
    <cfRule type="expression" dxfId="248" priority="3" stopIfTrue="1">
      <formula>P39="bs"</formula>
    </cfRule>
  </conditionalFormatting>
  <conditionalFormatting sqref="E7 E9 E11">
    <cfRule type="expression" dxfId="247" priority="1" stopIfTrue="1">
      <formula>$E7&lt;9</formula>
    </cfRule>
  </conditionalFormatting>
  <dataValidations count="2">
    <dataValidation type="list" allowBlank="1" showInputMessage="1" sqref="O54 O39 O22" xr:uid="{3AB8F166-DFD1-4774-9B9A-AC3F000AA790}">
      <formula1>$V$8:$V$17</formula1>
    </dataValidation>
    <dataValidation type="list" allowBlank="1" showInputMessage="1" sqref="I8 I24 I12 I28 I16 I40 I20 I44 I48 I52 I32 I36 I56 I60 I64 I68 K66 K58 K50 K42 K34 K26 K18 K10 M14 M30 M46 M62" xr:uid="{38B2758D-9455-46F6-A6E5-7F04810210C4}">
      <formula1>$U$7:$U$16</formula1>
    </dataValidation>
  </dataValidations>
  <printOptions horizontalCentered="1"/>
  <pageMargins left="0.35" right="0.35" top="0.39" bottom="0.39" header="0" footer="0"/>
  <pageSetup paperSize="9"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04513"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704514"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B171F-D04E-4AEF-82B3-2F0DC13AD04A}">
  <sheetPr codeName="Sheet159">
    <tabColor indexed="11"/>
    <pageSetUpPr fitToPage="1"/>
  </sheetPr>
  <dimension ref="A1:AK82"/>
  <sheetViews>
    <sheetView showGridLines="0" showZeros="0" workbookViewId="0">
      <selection activeCell="E7" sqref="E7"/>
    </sheetView>
  </sheetViews>
  <sheetFormatPr defaultRowHeight="13.2" x14ac:dyDescent="0.25"/>
  <cols>
    <col min="1" max="2" width="3.33203125" customWidth="1"/>
    <col min="3" max="4" width="4.6640625" customWidth="1"/>
    <col min="5" max="5" width="4.33203125" customWidth="1"/>
    <col min="6" max="6" width="12.6640625" customWidth="1"/>
    <col min="7" max="7" width="2.6640625" customWidth="1"/>
    <col min="8" max="8" width="7.6640625" customWidth="1"/>
    <col min="9" max="9" width="5.88671875" customWidth="1"/>
    <col min="10" max="10" width="1.6640625" style="134" customWidth="1"/>
    <col min="11" max="11" width="10.6640625" customWidth="1"/>
    <col min="12" max="12" width="1.6640625" style="134" customWidth="1"/>
    <col min="13" max="13" width="10.6640625" customWidth="1"/>
    <col min="14" max="14" width="1.6640625" style="135" customWidth="1"/>
    <col min="15" max="15" width="10.6640625" customWidth="1"/>
    <col min="16" max="16" width="1.6640625" style="134" customWidth="1"/>
    <col min="17" max="17" width="10.6640625" customWidth="1"/>
    <col min="18" max="18" width="1.6640625" style="135" customWidth="1"/>
    <col min="19" max="19" width="0" hidden="1" customWidth="1"/>
    <col min="20" max="20" width="8.33203125" customWidth="1"/>
    <col min="21" max="21" width="11.44140625" hidden="1" customWidth="1"/>
    <col min="25" max="34" width="9.109375" hidden="1" customWidth="1"/>
  </cols>
  <sheetData>
    <row r="1" spans="1:37" s="136" customFormat="1" ht="21.75" customHeight="1" x14ac:dyDescent="0.25">
      <c r="A1" s="93" t="str">
        <f>Altalanos!$A$6</f>
        <v xml:space="preserve">Diákolimpia Tolna megye - Paks </v>
      </c>
      <c r="B1" s="93"/>
      <c r="C1" s="139"/>
      <c r="D1" s="139"/>
      <c r="E1" s="139"/>
      <c r="F1" s="139"/>
      <c r="G1" s="139"/>
      <c r="H1" s="139"/>
      <c r="I1" s="381"/>
      <c r="J1" s="140"/>
      <c r="K1" s="481" t="s">
        <v>123</v>
      </c>
      <c r="L1" s="120"/>
      <c r="M1" s="94"/>
      <c r="N1" s="140"/>
      <c r="O1" s="140" t="s">
        <v>71</v>
      </c>
      <c r="P1" s="140"/>
      <c r="Q1" s="139"/>
      <c r="R1" s="140"/>
      <c r="Y1" s="565"/>
      <c r="Z1" s="565"/>
      <c r="AA1" s="565"/>
      <c r="AB1" s="674" t="e">
        <f>IF($Y$5=1,CONCATENATE(VLOOKUP($Y$3,$AA$2:$AH$14,2)),CONCATENATE(VLOOKUP($Y$3,$AA$16:$AH$25,2)))</f>
        <v>#N/A</v>
      </c>
      <c r="AC1" s="674" t="e">
        <f>IF($Y$5=1,CONCATENATE(VLOOKUP($Y$3,$AA$2:$AH$14,3)),CONCATENATE(VLOOKUP($Y$3,$AA$16:$AH$25,3)))</f>
        <v>#N/A</v>
      </c>
      <c r="AD1" s="674" t="e">
        <f>IF($Y$5=1,CONCATENATE(VLOOKUP($Y$3,$AA$2:$AH$14,4)),CONCATENATE(VLOOKUP($Y$3,$AA$16:$AH$25,4)))</f>
        <v>#N/A</v>
      </c>
      <c r="AE1" s="674" t="e">
        <f>IF($Y$5=1,CONCATENATE(VLOOKUP($Y$3,$AA$2:$AH$14,5)),CONCATENATE(VLOOKUP($Y$3,$AA$16:$AH$25,5)))</f>
        <v>#N/A</v>
      </c>
      <c r="AF1" s="674" t="e">
        <f>IF($Y$5=1,CONCATENATE(VLOOKUP($Y$3,$AA$2:$AH$14,6)),CONCATENATE(VLOOKUP($Y$3,$AA$16:$AH$25,6)))</f>
        <v>#N/A</v>
      </c>
      <c r="AG1" s="674" t="e">
        <f>IF($Y$5=1,CONCATENATE(VLOOKUP($Y$3,$AA$2:$AH$14,7)),CONCATENATE(VLOOKUP($Y$3,$AA$16:$AH$25,7)))</f>
        <v>#N/A</v>
      </c>
      <c r="AH1" s="674" t="e">
        <f>IF($Y$5=1,CONCATENATE(VLOOKUP($Y$3,$AA$2:$AH$14,8)),CONCATENATE(VLOOKUP($Y$3,$AA$16:$AH$25,8)))</f>
        <v>#N/A</v>
      </c>
      <c r="AI1" s="682"/>
      <c r="AJ1" s="682"/>
      <c r="AK1" s="682"/>
    </row>
    <row r="2" spans="1:37" s="108" customFormat="1" x14ac:dyDescent="0.25">
      <c r="A2" s="478" t="s">
        <v>122</v>
      </c>
      <c r="B2" s="96"/>
      <c r="C2" s="96"/>
      <c r="D2" s="96"/>
      <c r="E2" s="469">
        <f>Altalanos!$D$8</f>
        <v>0</v>
      </c>
      <c r="F2" s="96"/>
      <c r="G2" s="141"/>
      <c r="H2" s="110"/>
      <c r="I2" s="110"/>
      <c r="J2" s="142"/>
      <c r="K2" s="120"/>
      <c r="L2" s="120"/>
      <c r="M2" s="120"/>
      <c r="N2" s="142"/>
      <c r="O2" s="110"/>
      <c r="P2" s="142"/>
      <c r="Q2" s="110"/>
      <c r="R2" s="142"/>
      <c r="Y2" s="662"/>
      <c r="Z2" s="661"/>
      <c r="AA2" s="661" t="s">
        <v>164</v>
      </c>
      <c r="AB2" s="672">
        <v>300</v>
      </c>
      <c r="AC2" s="672">
        <v>250</v>
      </c>
      <c r="AD2" s="672">
        <v>200</v>
      </c>
      <c r="AE2" s="672">
        <v>150</v>
      </c>
      <c r="AF2" s="672">
        <v>120</v>
      </c>
      <c r="AG2" s="672">
        <v>90</v>
      </c>
      <c r="AH2" s="672">
        <v>40</v>
      </c>
      <c r="AI2" s="660"/>
      <c r="AJ2" s="660"/>
      <c r="AK2" s="660"/>
    </row>
    <row r="3" spans="1:37" s="19" customFormat="1" x14ac:dyDescent="0.25">
      <c r="A3" s="55" t="s">
        <v>82</v>
      </c>
      <c r="B3" s="55"/>
      <c r="C3" s="55"/>
      <c r="D3" s="55"/>
      <c r="E3" s="55"/>
      <c r="F3" s="55"/>
      <c r="G3" s="55" t="s">
        <v>79</v>
      </c>
      <c r="H3" s="55"/>
      <c r="I3" s="55"/>
      <c r="J3" s="144"/>
      <c r="K3" s="55" t="s">
        <v>87</v>
      </c>
      <c r="L3" s="144"/>
      <c r="M3" s="55"/>
      <c r="N3" s="144"/>
      <c r="O3" s="55"/>
      <c r="P3" s="144"/>
      <c r="Q3" s="55"/>
      <c r="R3" s="56" t="s">
        <v>88</v>
      </c>
      <c r="Y3" s="661" t="str">
        <f>IF(K4="OB","A",IF(K4="IX","W",IF(K4="","",K4)))</f>
        <v/>
      </c>
      <c r="Z3" s="661"/>
      <c r="AA3" s="661" t="s">
        <v>165</v>
      </c>
      <c r="AB3" s="672">
        <v>280</v>
      </c>
      <c r="AC3" s="672">
        <v>230</v>
      </c>
      <c r="AD3" s="672">
        <v>180</v>
      </c>
      <c r="AE3" s="672">
        <v>140</v>
      </c>
      <c r="AF3" s="672">
        <v>80</v>
      </c>
      <c r="AG3" s="672">
        <v>0</v>
      </c>
      <c r="AH3" s="672">
        <v>0</v>
      </c>
      <c r="AI3" s="660"/>
      <c r="AJ3" s="660"/>
      <c r="AK3" s="660"/>
    </row>
    <row r="4" spans="1:37" s="31" customFormat="1" ht="11.25" customHeight="1" thickBot="1" x14ac:dyDescent="0.3">
      <c r="A4" s="821" t="str">
        <f>Altalanos!$A$10</f>
        <v>2025.04.28-29</v>
      </c>
      <c r="B4" s="821"/>
      <c r="C4" s="821"/>
      <c r="D4" s="437"/>
      <c r="E4" s="146"/>
      <c r="F4" s="146"/>
      <c r="G4" s="146" t="str">
        <f>Altalanos!$C$10</f>
        <v>Paks</v>
      </c>
      <c r="H4" s="100"/>
      <c r="I4" s="146"/>
      <c r="J4" s="147"/>
      <c r="K4" s="148"/>
      <c r="L4" s="147"/>
      <c r="M4" s="104"/>
      <c r="N4" s="147"/>
      <c r="O4" s="146"/>
      <c r="P4" s="147"/>
      <c r="Q4" s="146"/>
      <c r="R4" s="89" t="str">
        <f>Altalanos!$E$10</f>
        <v>Lakatosné Klopcsik Diana</v>
      </c>
      <c r="Y4" s="661"/>
      <c r="Z4" s="661"/>
      <c r="AA4" s="661" t="s">
        <v>194</v>
      </c>
      <c r="AB4" s="672">
        <v>250</v>
      </c>
      <c r="AC4" s="672">
        <v>200</v>
      </c>
      <c r="AD4" s="672">
        <v>150</v>
      </c>
      <c r="AE4" s="672">
        <v>120</v>
      </c>
      <c r="AF4" s="672">
        <v>90</v>
      </c>
      <c r="AG4" s="672">
        <v>60</v>
      </c>
      <c r="AH4" s="672">
        <v>25</v>
      </c>
      <c r="AI4" s="660"/>
      <c r="AJ4" s="660"/>
      <c r="AK4" s="660"/>
    </row>
    <row r="5" spans="1:37" s="19" customFormat="1" x14ac:dyDescent="0.25">
      <c r="A5" s="150"/>
      <c r="B5" s="151" t="s">
        <v>4</v>
      </c>
      <c r="C5" s="464" t="s">
        <v>105</v>
      </c>
      <c r="D5" s="151" t="s">
        <v>104</v>
      </c>
      <c r="E5" s="151" t="s">
        <v>101</v>
      </c>
      <c r="F5" s="152" t="s">
        <v>85</v>
      </c>
      <c r="G5" s="152" t="s">
        <v>86</v>
      </c>
      <c r="H5" s="152"/>
      <c r="I5" s="152" t="s">
        <v>90</v>
      </c>
      <c r="J5" s="152"/>
      <c r="K5" s="151" t="s">
        <v>102</v>
      </c>
      <c r="L5" s="153"/>
      <c r="M5" s="151" t="s">
        <v>116</v>
      </c>
      <c r="N5" s="153"/>
      <c r="O5" s="151" t="s">
        <v>131</v>
      </c>
      <c r="P5" s="153"/>
      <c r="Q5" s="151" t="s">
        <v>130</v>
      </c>
      <c r="R5" s="154"/>
      <c r="Y5" s="661">
        <f>IF(OR(Altalanos!$A$8="F1",Altalanos!$A$8="F2",Altalanos!$A$8="N1",Altalanos!$A$8="N2"),1,2)</f>
        <v>2</v>
      </c>
      <c r="Z5" s="661"/>
      <c r="AA5" s="661" t="s">
        <v>195</v>
      </c>
      <c r="AB5" s="672">
        <v>200</v>
      </c>
      <c r="AC5" s="672">
        <v>150</v>
      </c>
      <c r="AD5" s="672">
        <v>120</v>
      </c>
      <c r="AE5" s="672">
        <v>90</v>
      </c>
      <c r="AF5" s="672">
        <v>60</v>
      </c>
      <c r="AG5" s="672">
        <v>40</v>
      </c>
      <c r="AH5" s="672">
        <v>15</v>
      </c>
      <c r="AI5" s="660"/>
      <c r="AJ5" s="660"/>
      <c r="AK5" s="660"/>
    </row>
    <row r="6" spans="1:37" s="19" customFormat="1" ht="11.1" customHeight="1" thickBot="1" x14ac:dyDescent="0.3">
      <c r="A6" s="155"/>
      <c r="B6" s="683"/>
      <c r="C6" s="684"/>
      <c r="D6" s="684"/>
      <c r="E6" s="683"/>
      <c r="F6" s="666" t="str">
        <f>IF(Y3="","",CONCATENATE(AH1," pont"))</f>
        <v/>
      </c>
      <c r="G6" s="668"/>
      <c r="H6" s="669"/>
      <c r="I6" s="668"/>
      <c r="J6" s="670"/>
      <c r="K6" s="667" t="str">
        <f>IF(Y3="","",CONCATENATE(AG1," pont"))</f>
        <v/>
      </c>
      <c r="L6" s="670"/>
      <c r="M6" s="667" t="str">
        <f>IF(Y3="","",CONCATENATE(AF1," pont"))</f>
        <v/>
      </c>
      <c r="N6" s="670"/>
      <c r="O6" s="667" t="str">
        <f>IF(Y3="","",CONCATENATE(AE1," pont"))</f>
        <v/>
      </c>
      <c r="P6" s="670"/>
      <c r="Q6" s="667" t="str">
        <f>IF(Y3="","",CONCATENATE(AD1," pont"))</f>
        <v/>
      </c>
      <c r="R6" s="671"/>
      <c r="Y6" s="661"/>
      <c r="Z6" s="661"/>
      <c r="AA6" s="661" t="s">
        <v>196</v>
      </c>
      <c r="AB6" s="672">
        <v>150</v>
      </c>
      <c r="AC6" s="672">
        <v>120</v>
      </c>
      <c r="AD6" s="672">
        <v>90</v>
      </c>
      <c r="AE6" s="672">
        <v>60</v>
      </c>
      <c r="AF6" s="672">
        <v>40</v>
      </c>
      <c r="AG6" s="672">
        <v>25</v>
      </c>
      <c r="AH6" s="672">
        <v>10</v>
      </c>
      <c r="AI6" s="660"/>
      <c r="AJ6" s="660"/>
      <c r="AK6" s="660"/>
    </row>
    <row r="7" spans="1:37" s="38" customFormat="1" ht="9" customHeight="1" x14ac:dyDescent="0.25">
      <c r="A7" s="162" t="s">
        <v>7</v>
      </c>
      <c r="B7" s="395" t="str">
        <f>IF($E7="","",VLOOKUP($E7,'1MD ELO (4)'!$A$7:$O$80,14))</f>
        <v/>
      </c>
      <c r="C7" s="395" t="str">
        <f>IF($E7="","",VLOOKUP($E7,'1MD ELO (4)'!$A$7:$O$80,15))</f>
        <v/>
      </c>
      <c r="D7" s="451" t="str">
        <f>IF($E7="","",VLOOKUP($E7,'1MD ELO (4)'!$A$7:$O$80,5))</f>
        <v/>
      </c>
      <c r="E7" s="164"/>
      <c r="F7" s="165" t="str">
        <f>UPPER(IF($E7="","",VLOOKUP($E7,'1MD ELO (4)'!$A$7:$O$80,2)))</f>
        <v/>
      </c>
      <c r="G7" s="165" t="str">
        <f>IF($E7="","",VLOOKUP($E7,'1MD ELO (4)'!$A$7:$O$80,3))</f>
        <v/>
      </c>
      <c r="H7" s="165"/>
      <c r="I7" s="165" t="str">
        <f>IF($E7="","",VLOOKUP($E7,'1MD ELO (4)'!$A$7:$O$80,4))</f>
        <v/>
      </c>
      <c r="J7" s="258"/>
      <c r="K7" s="182" t="str">
        <f>UPPER(IF(OR(J8="a",J8="as"),F7,IF(OR(J8="b",J8="bs"),F8,)))</f>
        <v/>
      </c>
      <c r="L7" s="190"/>
      <c r="M7" s="191"/>
      <c r="N7" s="191"/>
      <c r="O7" s="191"/>
      <c r="P7" s="191"/>
      <c r="Q7" s="191"/>
      <c r="R7" s="191"/>
      <c r="S7" s="174"/>
      <c r="U7" s="175" t="str">
        <f>Birók!P21</f>
        <v>Bíró</v>
      </c>
      <c r="Y7" s="661"/>
      <c r="Z7" s="661"/>
      <c r="AA7" s="661" t="s">
        <v>197</v>
      </c>
      <c r="AB7" s="672">
        <v>120</v>
      </c>
      <c r="AC7" s="672">
        <v>90</v>
      </c>
      <c r="AD7" s="672">
        <v>60</v>
      </c>
      <c r="AE7" s="672">
        <v>40</v>
      </c>
      <c r="AF7" s="672">
        <v>25</v>
      </c>
      <c r="AG7" s="672">
        <v>10</v>
      </c>
      <c r="AH7" s="672">
        <v>5</v>
      </c>
      <c r="AI7" s="660"/>
      <c r="AJ7" s="660"/>
      <c r="AK7" s="660"/>
    </row>
    <row r="8" spans="1:37" s="38" customFormat="1" ht="9" customHeight="1" x14ac:dyDescent="0.25">
      <c r="A8" s="259" t="s">
        <v>8</v>
      </c>
      <c r="B8" s="395" t="str">
        <f>IF($E8="","",VLOOKUP($E8,'1MD ELO (4)'!$A$7:$O$80,14))</f>
        <v/>
      </c>
      <c r="C8" s="395" t="str">
        <f>IF($E8="","",VLOOKUP($E8,'1MD ELO (4)'!$A$7:$O$80,15))</f>
        <v/>
      </c>
      <c r="D8" s="451" t="str">
        <f>IF($E8="","",VLOOKUP($E8,'1MD ELO (4)'!$A$7:$O$80,5))</f>
        <v/>
      </c>
      <c r="E8" s="164"/>
      <c r="F8" s="492" t="str">
        <f>UPPER(IF($E8="","",VLOOKUP($E8,'1MD ELO (4)'!$A$7:$O$80,2)))</f>
        <v/>
      </c>
      <c r="G8" s="492" t="str">
        <f>IF($E8="","",VLOOKUP($E8,'1MD ELO (4)'!$A$7:$O$80,3))</f>
        <v/>
      </c>
      <c r="H8" s="492"/>
      <c r="I8" s="492" t="str">
        <f>IF($E8="","",VLOOKUP($E8,'1MD ELO (4)'!$A$7:$O$80,4))</f>
        <v/>
      </c>
      <c r="J8" s="260"/>
      <c r="K8" s="166"/>
      <c r="L8" s="181"/>
      <c r="M8" s="182" t="str">
        <f>UPPER(IF(OR(L8="a",L8="as"),K7,IF(OR(L8="b",L8="bs"),K9,)))</f>
        <v/>
      </c>
      <c r="N8" s="190"/>
      <c r="O8" s="191"/>
      <c r="P8" s="191"/>
      <c r="Q8" s="191"/>
      <c r="R8" s="191"/>
      <c r="S8" s="174"/>
      <c r="U8" s="183" t="str">
        <f>Birók!P22</f>
        <v xml:space="preserve">T Lisztmajer </v>
      </c>
      <c r="Y8" s="661"/>
      <c r="Z8" s="661"/>
      <c r="AA8" s="661" t="s">
        <v>198</v>
      </c>
      <c r="AB8" s="672">
        <v>90</v>
      </c>
      <c r="AC8" s="672">
        <v>60</v>
      </c>
      <c r="AD8" s="672">
        <v>40</v>
      </c>
      <c r="AE8" s="672">
        <v>25</v>
      </c>
      <c r="AF8" s="672">
        <v>10</v>
      </c>
      <c r="AG8" s="672">
        <v>5</v>
      </c>
      <c r="AH8" s="672">
        <v>2</v>
      </c>
      <c r="AI8" s="660"/>
      <c r="AJ8" s="660"/>
      <c r="AK8" s="660"/>
    </row>
    <row r="9" spans="1:37" s="38" customFormat="1" ht="9" customHeight="1" x14ac:dyDescent="0.25">
      <c r="A9" s="176" t="s">
        <v>9</v>
      </c>
      <c r="B9" s="395" t="str">
        <f>IF($E9="","",VLOOKUP($E9,'1MD ELO (4)'!$A$7:$O$80,14))</f>
        <v/>
      </c>
      <c r="C9" s="395" t="str">
        <f>IF($E9="","",VLOOKUP($E9,'1MD ELO (4)'!$A$7:$O$80,15))</f>
        <v/>
      </c>
      <c r="D9" s="451" t="str">
        <f>IF($E9="","",VLOOKUP($E9,'1MD ELO (4)'!$A$7:$O$80,5))</f>
        <v/>
      </c>
      <c r="E9" s="164"/>
      <c r="F9" s="492" t="str">
        <f>UPPER(IF($E9="","",VLOOKUP($E9,'1MD ELO (4)'!$A$7:$O$80,2)))</f>
        <v/>
      </c>
      <c r="G9" s="492" t="str">
        <f>IF($E9="","",VLOOKUP($E9,'1MD ELO (4)'!$A$7:$O$80,3))</f>
        <v/>
      </c>
      <c r="H9" s="492"/>
      <c r="I9" s="492" t="str">
        <f>IF($E9="","",VLOOKUP($E9,'1MD ELO (4)'!$A$7:$O$80,4))</f>
        <v/>
      </c>
      <c r="J9" s="258"/>
      <c r="K9" s="182" t="str">
        <f>UPPER(IF(OR(J10="a",J10="as"),F9,IF(OR(J10="b",J10="bs"),F10,)))</f>
        <v/>
      </c>
      <c r="L9" s="261"/>
      <c r="M9" s="166"/>
      <c r="N9" s="193"/>
      <c r="O9" s="191"/>
      <c r="P9" s="191"/>
      <c r="Q9" s="191"/>
      <c r="R9" s="191"/>
      <c r="S9" s="174"/>
      <c r="U9" s="183" t="str">
        <f>Birók!P23</f>
        <v xml:space="preserve">P Lisztmajer </v>
      </c>
      <c r="Y9" s="661"/>
      <c r="Z9" s="661"/>
      <c r="AA9" s="661" t="s">
        <v>199</v>
      </c>
      <c r="AB9" s="672">
        <v>60</v>
      </c>
      <c r="AC9" s="672">
        <v>40</v>
      </c>
      <c r="AD9" s="672">
        <v>25</v>
      </c>
      <c r="AE9" s="672">
        <v>10</v>
      </c>
      <c r="AF9" s="672">
        <v>5</v>
      </c>
      <c r="AG9" s="672">
        <v>2</v>
      </c>
      <c r="AH9" s="672">
        <v>1</v>
      </c>
      <c r="AI9" s="660"/>
      <c r="AJ9" s="660"/>
      <c r="AK9" s="660"/>
    </row>
    <row r="10" spans="1:37" s="38" customFormat="1" ht="9" customHeight="1" x14ac:dyDescent="0.25">
      <c r="A10" s="176" t="s">
        <v>10</v>
      </c>
      <c r="B10" s="395" t="str">
        <f>IF($E10="","",VLOOKUP($E10,'1MD ELO (4)'!$A$7:$O$80,14))</f>
        <v/>
      </c>
      <c r="C10" s="395" t="str">
        <f>IF($E10="","",VLOOKUP($E10,'1MD ELO (4)'!$A$7:$O$80,15))</f>
        <v/>
      </c>
      <c r="D10" s="451" t="str">
        <f>IF($E10="","",VLOOKUP($E10,'1MD ELO (4)'!$A$7:$O$80,5))</f>
        <v/>
      </c>
      <c r="E10" s="164"/>
      <c r="F10" s="492" t="str">
        <f>UPPER(IF($E10="","",VLOOKUP($E10,'1MD ELO (4)'!$A$7:$O$80,2)))</f>
        <v/>
      </c>
      <c r="G10" s="492" t="str">
        <f>IF($E10="","",VLOOKUP($E10,'1MD ELO (4)'!$A$7:$O$80,3))</f>
        <v/>
      </c>
      <c r="H10" s="492"/>
      <c r="I10" s="492" t="str">
        <f>IF($E10="","",VLOOKUP($E10,'1MD ELO (4)'!$A$7:$O$80,4))</f>
        <v/>
      </c>
      <c r="J10" s="260"/>
      <c r="K10" s="166"/>
      <c r="L10" s="191"/>
      <c r="M10" s="180" t="s">
        <v>0</v>
      </c>
      <c r="N10" s="189"/>
      <c r="O10" s="182" t="str">
        <f>UPPER(IF(OR(N10="a",N10="as"),M8,IF(OR(N10="b",N10="bs"),M12,)))</f>
        <v/>
      </c>
      <c r="P10" s="190"/>
      <c r="Q10" s="191"/>
      <c r="R10" s="191"/>
      <c r="S10" s="174"/>
      <c r="U10" s="183" t="str">
        <f>Birók!P24</f>
        <v xml:space="preserve">N Németh </v>
      </c>
      <c r="Y10" s="661"/>
      <c r="Z10" s="661"/>
      <c r="AA10" s="661" t="s">
        <v>200</v>
      </c>
      <c r="AB10" s="672">
        <v>40</v>
      </c>
      <c r="AC10" s="672">
        <v>25</v>
      </c>
      <c r="AD10" s="672">
        <v>15</v>
      </c>
      <c r="AE10" s="672">
        <v>7</v>
      </c>
      <c r="AF10" s="672">
        <v>4</v>
      </c>
      <c r="AG10" s="672">
        <v>1</v>
      </c>
      <c r="AH10" s="672">
        <v>0</v>
      </c>
      <c r="AI10" s="660"/>
      <c r="AJ10" s="660"/>
      <c r="AK10" s="660"/>
    </row>
    <row r="11" spans="1:37" s="38" customFormat="1" ht="9.6" customHeight="1" x14ac:dyDescent="0.25">
      <c r="A11" s="176" t="s">
        <v>11</v>
      </c>
      <c r="B11" s="395" t="str">
        <f>IF($E11="","",VLOOKUP($E11,'1MD ELO (4)'!$A$7:$O$80,14))</f>
        <v/>
      </c>
      <c r="C11" s="395" t="str">
        <f>IF($E11="","",VLOOKUP($E11,'1MD ELO (4)'!$A$7:$O$80,15))</f>
        <v/>
      </c>
      <c r="D11" s="451" t="str">
        <f>IF($E11="","",VLOOKUP($E11,'1MD ELO (4)'!$A$7:$O$80,5))</f>
        <v/>
      </c>
      <c r="E11" s="164"/>
      <c r="F11" s="492" t="str">
        <f>UPPER(IF($E11="","",VLOOKUP($E11,'1MD ELO (4)'!$A$7:$O$80,2)))</f>
        <v/>
      </c>
      <c r="G11" s="492" t="str">
        <f>IF($E11="","",VLOOKUP($E11,'1MD ELO (4)'!$A$7:$O$80,3))</f>
        <v/>
      </c>
      <c r="H11" s="492"/>
      <c r="I11" s="492" t="str">
        <f>IF($E11="","",VLOOKUP($E11,'1MD ELO (4)'!$A$7:$O$80,4))</f>
        <v/>
      </c>
      <c r="J11" s="258"/>
      <c r="K11" s="182" t="str">
        <f>UPPER(IF(OR(J12="a",J12="as"),F11,IF(OR(J12="b",J12="bs"),F12,)))</f>
        <v/>
      </c>
      <c r="L11" s="190"/>
      <c r="M11" s="262"/>
      <c r="N11" s="263"/>
      <c r="O11" s="166"/>
      <c r="P11" s="193"/>
      <c r="Q11" s="793"/>
      <c r="R11" s="191"/>
      <c r="S11" s="174"/>
      <c r="U11" s="183" t="str">
        <f>Birók!P25</f>
        <v xml:space="preserve">D Gerzsei </v>
      </c>
      <c r="Y11" s="661"/>
      <c r="Z11" s="661"/>
      <c r="AA11" s="661" t="s">
        <v>201</v>
      </c>
      <c r="AB11" s="672">
        <v>25</v>
      </c>
      <c r="AC11" s="672">
        <v>15</v>
      </c>
      <c r="AD11" s="672">
        <v>10</v>
      </c>
      <c r="AE11" s="672">
        <v>6</v>
      </c>
      <c r="AF11" s="672">
        <v>3</v>
      </c>
      <c r="AG11" s="672">
        <v>1</v>
      </c>
      <c r="AH11" s="672">
        <v>0</v>
      </c>
      <c r="AI11" s="660"/>
      <c r="AJ11" s="660"/>
      <c r="AK11" s="660"/>
    </row>
    <row r="12" spans="1:37" s="38" customFormat="1" ht="9.6" customHeight="1" x14ac:dyDescent="0.25">
      <c r="A12" s="176" t="s">
        <v>12</v>
      </c>
      <c r="B12" s="395" t="str">
        <f>IF($E12="","",VLOOKUP($E12,'1MD ELO (4)'!$A$7:$O$80,14))</f>
        <v/>
      </c>
      <c r="C12" s="395" t="str">
        <f>IF($E12="","",VLOOKUP($E12,'1MD ELO (4)'!$A$7:$O$80,15))</f>
        <v/>
      </c>
      <c r="D12" s="451" t="str">
        <f>IF($E12="","",VLOOKUP($E12,'1MD ELO (4)'!$A$7:$O$80,5))</f>
        <v/>
      </c>
      <c r="E12" s="164"/>
      <c r="F12" s="492" t="str">
        <f>UPPER(IF($E12="","",VLOOKUP($E12,'1MD ELO (4)'!$A$7:$O$80,2)))</f>
        <v/>
      </c>
      <c r="G12" s="492" t="str">
        <f>IF($E12="","",VLOOKUP($E12,'1MD ELO (4)'!$A$7:$O$80,3))</f>
        <v/>
      </c>
      <c r="H12" s="492"/>
      <c r="I12" s="492" t="str">
        <f>IF($E12="","",VLOOKUP($E12,'1MD ELO (4)'!$A$7:$O$80,4))</f>
        <v/>
      </c>
      <c r="J12" s="260"/>
      <c r="K12" s="166"/>
      <c r="L12" s="181"/>
      <c r="M12" s="182" t="str">
        <f>UPPER(IF(OR(L12="a",L12="as"),K11,IF(OR(L12="b",L12="bs"),K13,)))</f>
        <v/>
      </c>
      <c r="N12" s="264"/>
      <c r="O12" s="191"/>
      <c r="P12" s="193"/>
      <c r="Q12" s="191"/>
      <c r="R12" s="191"/>
      <c r="S12" s="174"/>
      <c r="U12" s="183" t="str">
        <f>Birók!P26</f>
        <v>G Rosta</v>
      </c>
      <c r="Y12" s="661"/>
      <c r="Z12" s="661"/>
      <c r="AA12" s="661" t="s">
        <v>206</v>
      </c>
      <c r="AB12" s="672">
        <v>15</v>
      </c>
      <c r="AC12" s="672">
        <v>10</v>
      </c>
      <c r="AD12" s="672">
        <v>6</v>
      </c>
      <c r="AE12" s="672">
        <v>3</v>
      </c>
      <c r="AF12" s="672">
        <v>1</v>
      </c>
      <c r="AG12" s="672">
        <v>0</v>
      </c>
      <c r="AH12" s="672">
        <v>0</v>
      </c>
      <c r="AI12" s="660"/>
      <c r="AJ12" s="660"/>
      <c r="AK12" s="660"/>
    </row>
    <row r="13" spans="1:37" s="38" customFormat="1" ht="9.6" customHeight="1" x14ac:dyDescent="0.25">
      <c r="A13" s="259" t="s">
        <v>13</v>
      </c>
      <c r="B13" s="395" t="str">
        <f>IF($E13="","",VLOOKUP($E13,'1MD ELO (4)'!$A$7:$O$80,14))</f>
        <v/>
      </c>
      <c r="C13" s="395" t="str">
        <f>IF($E13="","",VLOOKUP($E13,'1MD ELO (4)'!$A$7:$O$80,15))</f>
        <v/>
      </c>
      <c r="D13" s="451" t="str">
        <f>IF($E13="","",VLOOKUP($E13,'1MD ELO (4)'!$A$7:$O$80,5))</f>
        <v/>
      </c>
      <c r="E13" s="164"/>
      <c r="F13" s="492" t="str">
        <f>UPPER(IF($E13="","",VLOOKUP($E13,'1MD ELO (4)'!$A$7:$O$80,2)))</f>
        <v/>
      </c>
      <c r="G13" s="492" t="str">
        <f>IF($E13="","",VLOOKUP($E13,'1MD ELO (4)'!$A$7:$O$80,3))</f>
        <v/>
      </c>
      <c r="H13" s="492"/>
      <c r="I13" s="492" t="str">
        <f>IF($E13="","",VLOOKUP($E13,'1MD ELO (4)'!$A$7:$O$80,4))</f>
        <v/>
      </c>
      <c r="J13" s="258"/>
      <c r="K13" s="182" t="str">
        <f>UPPER(IF(OR(J14="a",J14="as"),F13,IF(OR(J14="b",J14="bs"),F14,)))</f>
        <v/>
      </c>
      <c r="L13" s="199"/>
      <c r="M13" s="166"/>
      <c r="N13" s="191"/>
      <c r="O13" s="191"/>
      <c r="P13" s="193"/>
      <c r="Q13" s="191"/>
      <c r="R13" s="191"/>
      <c r="S13" s="174"/>
      <c r="U13" s="183" t="str">
        <f>Birók!P27</f>
        <v>A Korpácsi</v>
      </c>
      <c r="Y13" s="661"/>
      <c r="Z13" s="661"/>
      <c r="AA13" s="661" t="s">
        <v>202</v>
      </c>
      <c r="AB13" s="672">
        <v>10</v>
      </c>
      <c r="AC13" s="672">
        <v>6</v>
      </c>
      <c r="AD13" s="672">
        <v>3</v>
      </c>
      <c r="AE13" s="672">
        <v>1</v>
      </c>
      <c r="AF13" s="672">
        <v>0</v>
      </c>
      <c r="AG13" s="672">
        <v>0</v>
      </c>
      <c r="AH13" s="672">
        <v>0</v>
      </c>
      <c r="AI13" s="660"/>
      <c r="AJ13" s="660"/>
      <c r="AK13" s="660"/>
    </row>
    <row r="14" spans="1:37" s="38" customFormat="1" ht="9.6" customHeight="1" x14ac:dyDescent="0.25">
      <c r="A14" s="201" t="s">
        <v>14</v>
      </c>
      <c r="B14" s="395" t="str">
        <f>IF($E14="","",VLOOKUP($E14,'1MD ELO (4)'!$A$7:$O$80,14))</f>
        <v/>
      </c>
      <c r="C14" s="395" t="str">
        <f>IF($E14="","",VLOOKUP($E14,'1MD ELO (4)'!$A$7:$O$80,15))</f>
        <v/>
      </c>
      <c r="D14" s="451" t="str">
        <f>IF($E14="","",VLOOKUP($E14,'1MD ELO (4)'!$A$7:$O$80,5))</f>
        <v/>
      </c>
      <c r="E14" s="164"/>
      <c r="F14" s="165" t="str">
        <f>UPPER(IF($E14="","",VLOOKUP($E14,'1MD ELO (4)'!$A$7:$O$80,2)))</f>
        <v/>
      </c>
      <c r="G14" s="165" t="str">
        <f>IF($E14="","",VLOOKUP($E14,'1MD ELO (4)'!$A$7:$O$80,3))</f>
        <v/>
      </c>
      <c r="H14" s="165"/>
      <c r="I14" s="165" t="str">
        <f>IF($E14="","",VLOOKUP($E14,'1MD ELO (4)'!$A$7:$O$80,4))</f>
        <v/>
      </c>
      <c r="J14" s="260"/>
      <c r="K14" s="166"/>
      <c r="L14" s="191"/>
      <c r="M14" s="191"/>
      <c r="N14" s="265"/>
      <c r="O14" s="180" t="s">
        <v>0</v>
      </c>
      <c r="P14" s="189"/>
      <c r="Q14" s="182" t="str">
        <f>UPPER(IF(OR(P14="a",P14="as"),O10,IF(OR(P14="b",P14="bs"),O18,)))</f>
        <v/>
      </c>
      <c r="R14" s="190"/>
      <c r="S14" s="174"/>
      <c r="U14" s="183" t="str">
        <f>Birók!P28</f>
        <v xml:space="preserve">L Gáspár </v>
      </c>
      <c r="Y14" s="661"/>
      <c r="Z14" s="661"/>
      <c r="AA14" s="661" t="s">
        <v>203</v>
      </c>
      <c r="AB14" s="672">
        <v>3</v>
      </c>
      <c r="AC14" s="672">
        <v>2</v>
      </c>
      <c r="AD14" s="672">
        <v>1</v>
      </c>
      <c r="AE14" s="672">
        <v>0</v>
      </c>
      <c r="AF14" s="672">
        <v>0</v>
      </c>
      <c r="AG14" s="672">
        <v>0</v>
      </c>
      <c r="AH14" s="672">
        <v>0</v>
      </c>
      <c r="AI14" s="660"/>
      <c r="AJ14" s="660"/>
      <c r="AK14" s="660"/>
    </row>
    <row r="15" spans="1:37" s="38" customFormat="1" ht="9.6" customHeight="1" x14ac:dyDescent="0.25">
      <c r="A15" s="162" t="s">
        <v>15</v>
      </c>
      <c r="B15" s="395" t="str">
        <f>IF($E15="","",VLOOKUP($E15,'1MD ELO (4)'!$A$7:$O$80,14))</f>
        <v/>
      </c>
      <c r="C15" s="395" t="str">
        <f>IF($E15="","",VLOOKUP($E15,'1MD ELO (4)'!$A$7:$O$80,15))</f>
        <v/>
      </c>
      <c r="D15" s="451" t="str">
        <f>IF($E15="","",VLOOKUP($E15,'1MD ELO (4)'!$A$7:$O$80,5))</f>
        <v/>
      </c>
      <c r="E15" s="164"/>
      <c r="F15" s="165" t="str">
        <f>UPPER(IF($E15="","",VLOOKUP($E15,'1MD ELO (4)'!$A$7:$O$80,2)))</f>
        <v/>
      </c>
      <c r="G15" s="165" t="str">
        <f>IF($E15="","",VLOOKUP($E15,'1MD ELO (4)'!$A$7:$O$80,3))</f>
        <v/>
      </c>
      <c r="H15" s="165"/>
      <c r="I15" s="165" t="str">
        <f>IF($E15="","",VLOOKUP($E15,'1MD ELO (4)'!$A$7:$O$80,4))</f>
        <v/>
      </c>
      <c r="J15" s="258"/>
      <c r="K15" s="182" t="str">
        <f>UPPER(IF(OR(J16="a",J16="as"),F15,IF(OR(J16="b",J16="bs"),F16,)))</f>
        <v/>
      </c>
      <c r="L15" s="190"/>
      <c r="M15" s="191"/>
      <c r="N15" s="191"/>
      <c r="O15" s="191"/>
      <c r="P15" s="193"/>
      <c r="Q15" s="166"/>
      <c r="R15" s="193"/>
      <c r="S15" s="174"/>
      <c r="U15" s="183" t="str">
        <f>Birók!P29</f>
        <v xml:space="preserve"> </v>
      </c>
      <c r="Y15" s="661"/>
      <c r="Z15" s="661"/>
      <c r="AA15" s="661"/>
      <c r="AB15" s="661"/>
      <c r="AC15" s="661"/>
      <c r="AD15" s="661"/>
      <c r="AE15" s="661"/>
      <c r="AF15" s="661"/>
      <c r="AG15" s="661"/>
      <c r="AH15" s="661"/>
      <c r="AI15" s="660"/>
      <c r="AJ15" s="660"/>
      <c r="AK15" s="660"/>
    </row>
    <row r="16" spans="1:37" s="38" customFormat="1" ht="9.6" customHeight="1" thickBot="1" x14ac:dyDescent="0.3">
      <c r="A16" s="259" t="s">
        <v>16</v>
      </c>
      <c r="B16" s="395" t="str">
        <f>IF($E16="","",VLOOKUP($E16,'1MD ELO (4)'!$A$7:$O$80,14))</f>
        <v/>
      </c>
      <c r="C16" s="395" t="str">
        <f>IF($E16="","",VLOOKUP($E16,'1MD ELO (4)'!$A$7:$O$80,15))</f>
        <v/>
      </c>
      <c r="D16" s="451" t="str">
        <f>IF($E16="","",VLOOKUP($E16,'1MD ELO (4)'!$A$7:$O$80,5))</f>
        <v/>
      </c>
      <c r="E16" s="164"/>
      <c r="F16" s="492" t="str">
        <f>UPPER(IF($E16="","",VLOOKUP($E16,'1MD ELO (4)'!$A$7:$O$80,2)))</f>
        <v/>
      </c>
      <c r="G16" s="492" t="str">
        <f>IF($E16="","",VLOOKUP($E16,'1MD ELO (4)'!$A$7:$O$80,3))</f>
        <v/>
      </c>
      <c r="H16" s="492"/>
      <c r="I16" s="492" t="str">
        <f>IF($E16="","",VLOOKUP($E16,'1MD ELO (4)'!$A$7:$O$80,4))</f>
        <v/>
      </c>
      <c r="J16" s="260"/>
      <c r="K16" s="166"/>
      <c r="L16" s="181"/>
      <c r="M16" s="182" t="str">
        <f>UPPER(IF(OR(L16="a",L16="as"),K15,IF(OR(L16="b",L16="bs"),K17,)))</f>
        <v/>
      </c>
      <c r="N16" s="190"/>
      <c r="O16" s="191"/>
      <c r="P16" s="193"/>
      <c r="Q16" s="191"/>
      <c r="R16" s="193"/>
      <c r="S16" s="174"/>
      <c r="U16" s="198" t="str">
        <f>Birók!P30</f>
        <v>Egyik sem</v>
      </c>
      <c r="Y16" s="661"/>
      <c r="Z16" s="661"/>
      <c r="AA16" s="661" t="s">
        <v>164</v>
      </c>
      <c r="AB16" s="672">
        <v>150</v>
      </c>
      <c r="AC16" s="672">
        <v>120</v>
      </c>
      <c r="AD16" s="672">
        <v>90</v>
      </c>
      <c r="AE16" s="672">
        <v>60</v>
      </c>
      <c r="AF16" s="672">
        <v>40</v>
      </c>
      <c r="AG16" s="672">
        <v>25</v>
      </c>
      <c r="AH16" s="672">
        <v>15</v>
      </c>
      <c r="AI16" s="660"/>
      <c r="AJ16" s="660"/>
      <c r="AK16" s="660"/>
    </row>
    <row r="17" spans="1:37" s="38" customFormat="1" ht="9.6" customHeight="1" x14ac:dyDescent="0.25">
      <c r="A17" s="176" t="s">
        <v>17</v>
      </c>
      <c r="B17" s="395" t="str">
        <f>IF($E17="","",VLOOKUP($E17,'1MD ELO (4)'!$A$7:$O$80,14))</f>
        <v/>
      </c>
      <c r="C17" s="395" t="str">
        <f>IF($E17="","",VLOOKUP($E17,'1MD ELO (4)'!$A$7:$O$80,15))</f>
        <v/>
      </c>
      <c r="D17" s="451" t="str">
        <f>IF($E17="","",VLOOKUP($E17,'1MD ELO (4)'!$A$7:$O$80,5))</f>
        <v/>
      </c>
      <c r="E17" s="164"/>
      <c r="F17" s="492" t="str">
        <f>UPPER(IF($E17="","",VLOOKUP($E17,'1MD ELO (4)'!$A$7:$O$80,2)))</f>
        <v/>
      </c>
      <c r="G17" s="492" t="str">
        <f>IF($E17="","",VLOOKUP($E17,'1MD ELO (4)'!$A$7:$O$80,3))</f>
        <v/>
      </c>
      <c r="H17" s="492"/>
      <c r="I17" s="492" t="str">
        <f>IF($E17="","",VLOOKUP($E17,'1MD ELO (4)'!$A$7:$O$80,4))</f>
        <v/>
      </c>
      <c r="J17" s="258"/>
      <c r="K17" s="182" t="str">
        <f>UPPER(IF(OR(J18="a",J18="as"),F17,IF(OR(J18="b",J18="bs"),F18,)))</f>
        <v/>
      </c>
      <c r="L17" s="261"/>
      <c r="M17" s="166"/>
      <c r="N17" s="193"/>
      <c r="O17" s="191"/>
      <c r="P17" s="193"/>
      <c r="Q17" s="191"/>
      <c r="R17" s="193"/>
      <c r="S17" s="174"/>
      <c r="Y17" s="661"/>
      <c r="Z17" s="661"/>
      <c r="AA17" s="661" t="s">
        <v>194</v>
      </c>
      <c r="AB17" s="672">
        <v>120</v>
      </c>
      <c r="AC17" s="672">
        <v>90</v>
      </c>
      <c r="AD17" s="672">
        <v>60</v>
      </c>
      <c r="AE17" s="672">
        <v>40</v>
      </c>
      <c r="AF17" s="672">
        <v>25</v>
      </c>
      <c r="AG17" s="672">
        <v>15</v>
      </c>
      <c r="AH17" s="672">
        <v>8</v>
      </c>
      <c r="AI17" s="660"/>
      <c r="AJ17" s="660"/>
      <c r="AK17" s="660"/>
    </row>
    <row r="18" spans="1:37" s="38" customFormat="1" ht="9.6" customHeight="1" x14ac:dyDescent="0.25">
      <c r="A18" s="176" t="s">
        <v>18</v>
      </c>
      <c r="B18" s="395" t="str">
        <f>IF($E18="","",VLOOKUP($E18,'1MD ELO (4)'!$A$7:$O$80,14))</f>
        <v/>
      </c>
      <c r="C18" s="395" t="str">
        <f>IF($E18="","",VLOOKUP($E18,'1MD ELO (4)'!$A$7:$O$80,15))</f>
        <v/>
      </c>
      <c r="D18" s="451" t="str">
        <f>IF($E18="","",VLOOKUP($E18,'1MD ELO (4)'!$A$7:$O$80,5))</f>
        <v/>
      </c>
      <c r="E18" s="164"/>
      <c r="F18" s="492" t="str">
        <f>UPPER(IF($E18="","",VLOOKUP($E18,'1MD ELO (4)'!$A$7:$O$80,2)))</f>
        <v/>
      </c>
      <c r="G18" s="492" t="str">
        <f>IF($E18="","",VLOOKUP($E18,'1MD ELO (4)'!$A$7:$O$80,3))</f>
        <v/>
      </c>
      <c r="H18" s="492"/>
      <c r="I18" s="492" t="str">
        <f>IF($E18="","",VLOOKUP($E18,'1MD ELO (4)'!$A$7:$O$80,4))</f>
        <v/>
      </c>
      <c r="J18" s="260"/>
      <c r="K18" s="166"/>
      <c r="L18" s="191"/>
      <c r="M18" s="180" t="s">
        <v>0</v>
      </c>
      <c r="N18" s="189"/>
      <c r="O18" s="182" t="str">
        <f>UPPER(IF(OR(N18="a",N18="as"),M16,IF(OR(N18="b",N18="bs"),M20,)))</f>
        <v/>
      </c>
      <c r="P18" s="199"/>
      <c r="Q18" s="191"/>
      <c r="R18" s="193"/>
      <c r="S18" s="174"/>
      <c r="Y18" s="661"/>
      <c r="Z18" s="661"/>
      <c r="AA18" s="661" t="s">
        <v>195</v>
      </c>
      <c r="AB18" s="672">
        <v>90</v>
      </c>
      <c r="AC18" s="672">
        <v>60</v>
      </c>
      <c r="AD18" s="672">
        <v>40</v>
      </c>
      <c r="AE18" s="672">
        <v>25</v>
      </c>
      <c r="AF18" s="672">
        <v>15</v>
      </c>
      <c r="AG18" s="672">
        <v>8</v>
      </c>
      <c r="AH18" s="672">
        <v>4</v>
      </c>
      <c r="AI18" s="660"/>
      <c r="AJ18" s="660"/>
      <c r="AK18" s="660"/>
    </row>
    <row r="19" spans="1:37" s="38" customFormat="1" ht="9.6" customHeight="1" x14ac:dyDescent="0.25">
      <c r="A19" s="176" t="s">
        <v>19</v>
      </c>
      <c r="B19" s="395" t="str">
        <f>IF($E19="","",VLOOKUP($E19,'1MD ELO (4)'!$A$7:$O$80,14))</f>
        <v/>
      </c>
      <c r="C19" s="395" t="str">
        <f>IF($E19="","",VLOOKUP($E19,'1MD ELO (4)'!$A$7:$O$80,15))</f>
        <v/>
      </c>
      <c r="D19" s="451" t="str">
        <f>IF($E19="","",VLOOKUP($E19,'1MD ELO (4)'!$A$7:$O$80,5))</f>
        <v/>
      </c>
      <c r="E19" s="164"/>
      <c r="F19" s="492" t="str">
        <f>UPPER(IF($E19="","",VLOOKUP($E19,'1MD ELO (4)'!$A$7:$O$80,2)))</f>
        <v/>
      </c>
      <c r="G19" s="492" t="str">
        <f>IF($E19="","",VLOOKUP($E19,'1MD ELO (4)'!$A$7:$O$80,3))</f>
        <v/>
      </c>
      <c r="H19" s="492"/>
      <c r="I19" s="492" t="str">
        <f>IF($E19="","",VLOOKUP($E19,'1MD ELO (4)'!$A$7:$O$80,4))</f>
        <v/>
      </c>
      <c r="J19" s="258"/>
      <c r="K19" s="182" t="str">
        <f>UPPER(IF(OR(J20="a",J20="as"),F19,IF(OR(J20="b",J20="bs"),F20,)))</f>
        <v/>
      </c>
      <c r="L19" s="190"/>
      <c r="M19" s="262"/>
      <c r="N19" s="263"/>
      <c r="O19" s="166"/>
      <c r="P19" s="191"/>
      <c r="Q19" s="191"/>
      <c r="R19" s="193"/>
      <c r="S19" s="174"/>
      <c r="Y19" s="661"/>
      <c r="Z19" s="661"/>
      <c r="AA19" s="661" t="s">
        <v>196</v>
      </c>
      <c r="AB19" s="672">
        <v>60</v>
      </c>
      <c r="AC19" s="672">
        <v>40</v>
      </c>
      <c r="AD19" s="672">
        <v>25</v>
      </c>
      <c r="AE19" s="672">
        <v>15</v>
      </c>
      <c r="AF19" s="672">
        <v>8</v>
      </c>
      <c r="AG19" s="672">
        <v>4</v>
      </c>
      <c r="AH19" s="672">
        <v>2</v>
      </c>
      <c r="AI19" s="660"/>
      <c r="AJ19" s="660"/>
      <c r="AK19" s="660"/>
    </row>
    <row r="20" spans="1:37" s="38" customFormat="1" ht="9.6" customHeight="1" x14ac:dyDescent="0.25">
      <c r="A20" s="176" t="s">
        <v>20</v>
      </c>
      <c r="B20" s="395" t="str">
        <f>IF($E20="","",VLOOKUP($E20,'1MD ELO (4)'!$A$7:$O$80,14))</f>
        <v/>
      </c>
      <c r="C20" s="395" t="str">
        <f>IF($E20="","",VLOOKUP($E20,'1MD ELO (4)'!$A$7:$O$80,15))</f>
        <v/>
      </c>
      <c r="D20" s="451" t="str">
        <f>IF($E20="","",VLOOKUP($E20,'1MD ELO (4)'!$A$7:$O$80,5))</f>
        <v/>
      </c>
      <c r="E20" s="164"/>
      <c r="F20" s="492" t="str">
        <f>UPPER(IF($E20="","",VLOOKUP($E20,'1MD ELO (4)'!$A$7:$O$80,2)))</f>
        <v/>
      </c>
      <c r="G20" s="492" t="str">
        <f>IF($E20="","",VLOOKUP($E20,'1MD ELO (4)'!$A$7:$O$80,3))</f>
        <v/>
      </c>
      <c r="H20" s="492"/>
      <c r="I20" s="492" t="str">
        <f>IF($E20="","",VLOOKUP($E20,'1MD ELO (4)'!$A$7:$O$80,4))</f>
        <v/>
      </c>
      <c r="J20" s="260"/>
      <c r="K20" s="166"/>
      <c r="L20" s="181"/>
      <c r="M20" s="182" t="str">
        <f>UPPER(IF(OR(L20="a",L20="as"),K19,IF(OR(L20="b",L20="bs"),K21,)))</f>
        <v/>
      </c>
      <c r="N20" s="264"/>
      <c r="O20" s="191"/>
      <c r="P20" s="191"/>
      <c r="Q20" s="191"/>
      <c r="R20" s="193"/>
      <c r="S20" s="174"/>
      <c r="Y20" s="661"/>
      <c r="Z20" s="661"/>
      <c r="AA20" s="661" t="s">
        <v>197</v>
      </c>
      <c r="AB20" s="672">
        <v>40</v>
      </c>
      <c r="AC20" s="672">
        <v>25</v>
      </c>
      <c r="AD20" s="672">
        <v>15</v>
      </c>
      <c r="AE20" s="672">
        <v>8</v>
      </c>
      <c r="AF20" s="672">
        <v>4</v>
      </c>
      <c r="AG20" s="672">
        <v>2</v>
      </c>
      <c r="AH20" s="672">
        <v>1</v>
      </c>
      <c r="AI20" s="660"/>
      <c r="AJ20" s="660"/>
      <c r="AK20" s="660"/>
    </row>
    <row r="21" spans="1:37" s="38" customFormat="1" ht="9.6" customHeight="1" x14ac:dyDescent="0.25">
      <c r="A21" s="259" t="s">
        <v>21</v>
      </c>
      <c r="B21" s="395" t="str">
        <f>IF($E21="","",VLOOKUP($E21,'1MD ELO (4)'!$A$7:$O$80,14))</f>
        <v/>
      </c>
      <c r="C21" s="395" t="str">
        <f>IF($E21="","",VLOOKUP($E21,'1MD ELO (4)'!$A$7:$O$80,15))</f>
        <v/>
      </c>
      <c r="D21" s="451" t="str">
        <f>IF($E21="","",VLOOKUP($E21,'1MD ELO (4)'!$A$7:$O$80,5))</f>
        <v/>
      </c>
      <c r="E21" s="164"/>
      <c r="F21" s="492" t="str">
        <f>UPPER(IF($E21="","",VLOOKUP($E21,'1MD ELO (4)'!$A$7:$O$80,2)))</f>
        <v/>
      </c>
      <c r="G21" s="492" t="str">
        <f>IF($E21="","",VLOOKUP($E21,'1MD ELO (4)'!$A$7:$O$80,3))</f>
        <v/>
      </c>
      <c r="H21" s="492"/>
      <c r="I21" s="492" t="str">
        <f>IF($E21="","",VLOOKUP($E21,'1MD ELO (4)'!$A$7:$O$80,4))</f>
        <v/>
      </c>
      <c r="J21" s="258"/>
      <c r="K21" s="182" t="str">
        <f>UPPER(IF(OR(J22="a",J22="as"),F21,IF(OR(J22="b",J22="bs"),F22,)))</f>
        <v/>
      </c>
      <c r="L21" s="199"/>
      <c r="M21" s="166"/>
      <c r="N21" s="191"/>
      <c r="O21" s="191"/>
      <c r="P21" s="191"/>
      <c r="Q21" s="191"/>
      <c r="R21" s="193"/>
      <c r="S21" s="174"/>
      <c r="Y21" s="661"/>
      <c r="Z21" s="661"/>
      <c r="AA21" s="661" t="s">
        <v>198</v>
      </c>
      <c r="AB21" s="672">
        <v>25</v>
      </c>
      <c r="AC21" s="672">
        <v>15</v>
      </c>
      <c r="AD21" s="672">
        <v>10</v>
      </c>
      <c r="AE21" s="672">
        <v>6</v>
      </c>
      <c r="AF21" s="672">
        <v>3</v>
      </c>
      <c r="AG21" s="672">
        <v>1</v>
      </c>
      <c r="AH21" s="672">
        <v>0</v>
      </c>
      <c r="AI21" s="660"/>
      <c r="AJ21" s="660"/>
      <c r="AK21" s="660"/>
    </row>
    <row r="22" spans="1:37" s="38" customFormat="1" ht="9.6" customHeight="1" x14ac:dyDescent="0.25">
      <c r="A22" s="201" t="s">
        <v>22</v>
      </c>
      <c r="B22" s="395" t="str">
        <f>IF($E22="","",VLOOKUP($E22,'1MD ELO (4)'!$A$7:$O$80,14))</f>
        <v/>
      </c>
      <c r="C22" s="395" t="str">
        <f>IF($E22="","",VLOOKUP($E22,'1MD ELO (4)'!$A$7:$O$80,15))</f>
        <v/>
      </c>
      <c r="D22" s="451" t="str">
        <f>IF($E22="","",VLOOKUP($E22,'1MD ELO (4)'!$A$7:$O$80,5))</f>
        <v/>
      </c>
      <c r="E22" s="164"/>
      <c r="F22" s="165" t="str">
        <f>UPPER(IF($E22="","",VLOOKUP($E22,'1MD ELO (4)'!$A$7:$O$80,2)))</f>
        <v/>
      </c>
      <c r="G22" s="165" t="str">
        <f>IF($E22="","",VLOOKUP($E22,'1MD ELO (4)'!$A$7:$O$80,3))</f>
        <v/>
      </c>
      <c r="H22" s="165"/>
      <c r="I22" s="165" t="str">
        <f>IF($E22="","",VLOOKUP($E22,'1MD ELO (4)'!$A$7:$O$80,4))</f>
        <v/>
      </c>
      <c r="J22" s="260"/>
      <c r="K22" s="166"/>
      <c r="L22" s="191"/>
      <c r="M22" s="191"/>
      <c r="N22" s="265"/>
      <c r="O22" s="266" t="s">
        <v>135</v>
      </c>
      <c r="P22" s="255"/>
      <c r="Q22" s="182" t="str">
        <f>UPPER(IF(OR(P23="a",P23="as"),Q14,IF(OR(P23="b",P23="bs"),Q30,)))</f>
        <v/>
      </c>
      <c r="R22" s="256"/>
      <c r="S22" s="174"/>
      <c r="Y22" s="661"/>
      <c r="Z22" s="661"/>
      <c r="AA22" s="661" t="s">
        <v>199</v>
      </c>
      <c r="AB22" s="672">
        <v>15</v>
      </c>
      <c r="AC22" s="672">
        <v>10</v>
      </c>
      <c r="AD22" s="672">
        <v>6</v>
      </c>
      <c r="AE22" s="672">
        <v>3</v>
      </c>
      <c r="AF22" s="672">
        <v>1</v>
      </c>
      <c r="AG22" s="672">
        <v>0</v>
      </c>
      <c r="AH22" s="672">
        <v>0</v>
      </c>
      <c r="AI22" s="660"/>
      <c r="AJ22" s="660"/>
      <c r="AK22" s="660"/>
    </row>
    <row r="23" spans="1:37" s="38" customFormat="1" ht="9.6" customHeight="1" x14ac:dyDescent="0.25">
      <c r="A23" s="162" t="s">
        <v>23</v>
      </c>
      <c r="B23" s="395" t="str">
        <f>IF($E23="","",VLOOKUP($E23,'1MD ELO (4)'!$A$7:$O$80,14))</f>
        <v/>
      </c>
      <c r="C23" s="395" t="str">
        <f>IF($E23="","",VLOOKUP($E23,'1MD ELO (4)'!$A$7:$O$80,15))</f>
        <v/>
      </c>
      <c r="D23" s="451" t="str">
        <f>IF($E23="","",VLOOKUP($E23,'1MD ELO (4)'!$A$7:$O$80,5))</f>
        <v/>
      </c>
      <c r="E23" s="164"/>
      <c r="F23" s="165" t="str">
        <f>UPPER(IF($E23="","",VLOOKUP($E23,'1MD ELO (4)'!$A$7:$O$80,2)))</f>
        <v/>
      </c>
      <c r="G23" s="165" t="str">
        <f>IF($E23="","",VLOOKUP($E23,'1MD ELO (4)'!$A$7:$O$80,3))</f>
        <v/>
      </c>
      <c r="H23" s="165"/>
      <c r="I23" s="165" t="str">
        <f>IF($E23="","",VLOOKUP($E23,'1MD ELO (4)'!$A$7:$O$80,4))</f>
        <v/>
      </c>
      <c r="J23" s="258"/>
      <c r="K23" s="182" t="str">
        <f>UPPER(IF(OR(J24="a",J24="as"),F23,IF(OR(J24="b",J24="bs"),F24,)))</f>
        <v/>
      </c>
      <c r="L23" s="190"/>
      <c r="M23" s="191"/>
      <c r="N23" s="191"/>
      <c r="O23" s="180" t="s">
        <v>0</v>
      </c>
      <c r="P23" s="257"/>
      <c r="Q23" s="166"/>
      <c r="R23" s="251"/>
      <c r="S23" s="174"/>
      <c r="Y23" s="661"/>
      <c r="Z23" s="661"/>
      <c r="AA23" s="661" t="s">
        <v>200</v>
      </c>
      <c r="AB23" s="672">
        <v>10</v>
      </c>
      <c r="AC23" s="672">
        <v>6</v>
      </c>
      <c r="AD23" s="672">
        <v>3</v>
      </c>
      <c r="AE23" s="672">
        <v>1</v>
      </c>
      <c r="AF23" s="672">
        <v>0</v>
      </c>
      <c r="AG23" s="672">
        <v>0</v>
      </c>
      <c r="AH23" s="672">
        <v>0</v>
      </c>
      <c r="AI23" s="660"/>
      <c r="AJ23" s="660"/>
      <c r="AK23" s="660"/>
    </row>
    <row r="24" spans="1:37" s="38" customFormat="1" ht="9.6" customHeight="1" x14ac:dyDescent="0.25">
      <c r="A24" s="259" t="s">
        <v>24</v>
      </c>
      <c r="B24" s="395" t="str">
        <f>IF($E24="","",VLOOKUP($E24,'1MD ELO (4)'!$A$7:$O$80,14))</f>
        <v/>
      </c>
      <c r="C24" s="395" t="str">
        <f>IF($E24="","",VLOOKUP($E24,'1MD ELO (4)'!$A$7:$O$80,15))</f>
        <v/>
      </c>
      <c r="D24" s="451" t="str">
        <f>IF($E24="","",VLOOKUP($E24,'1MD ELO (4)'!$A$7:$O$80,5))</f>
        <v/>
      </c>
      <c r="E24" s="164"/>
      <c r="F24" s="492" t="str">
        <f>UPPER(IF($E24="","",VLOOKUP($E24,'1MD ELO (4)'!$A$7:$O$80,2)))</f>
        <v/>
      </c>
      <c r="G24" s="492" t="str">
        <f>IF($E24="","",VLOOKUP($E24,'1MD ELO (4)'!$A$7:$O$80,3))</f>
        <v/>
      </c>
      <c r="H24" s="492"/>
      <c r="I24" s="492" t="str">
        <f>IF($E24="","",VLOOKUP($E24,'1MD ELO (4)'!$A$7:$O$80,4))</f>
        <v/>
      </c>
      <c r="J24" s="260"/>
      <c r="K24" s="166"/>
      <c r="L24" s="181"/>
      <c r="M24" s="182" t="str">
        <f>UPPER(IF(OR(L24="a",L24="as"),K23,IF(OR(L24="b",L24="bs"),K25,)))</f>
        <v/>
      </c>
      <c r="N24" s="190"/>
      <c r="O24" s="191"/>
      <c r="P24" s="191"/>
      <c r="Q24" s="191"/>
      <c r="R24" s="193"/>
      <c r="S24" s="174"/>
      <c r="Y24" s="661"/>
      <c r="Z24" s="661"/>
      <c r="AA24" s="661" t="s">
        <v>201</v>
      </c>
      <c r="AB24" s="672">
        <v>6</v>
      </c>
      <c r="AC24" s="672">
        <v>3</v>
      </c>
      <c r="AD24" s="672">
        <v>1</v>
      </c>
      <c r="AE24" s="672">
        <v>0</v>
      </c>
      <c r="AF24" s="672">
        <v>0</v>
      </c>
      <c r="AG24" s="672">
        <v>0</v>
      </c>
      <c r="AH24" s="672">
        <v>0</v>
      </c>
      <c r="AI24" s="660"/>
      <c r="AJ24" s="660"/>
      <c r="AK24" s="660"/>
    </row>
    <row r="25" spans="1:37" s="38" customFormat="1" ht="9.6" customHeight="1" x14ac:dyDescent="0.25">
      <c r="A25" s="176" t="s">
        <v>25</v>
      </c>
      <c r="B25" s="395" t="str">
        <f>IF($E25="","",VLOOKUP($E25,'1MD ELO (4)'!$A$7:$O$80,14))</f>
        <v/>
      </c>
      <c r="C25" s="395" t="str">
        <f>IF($E25="","",VLOOKUP($E25,'1MD ELO (4)'!$A$7:$O$80,15))</f>
        <v/>
      </c>
      <c r="D25" s="451" t="str">
        <f>IF($E25="","",VLOOKUP($E25,'1MD ELO (4)'!$A$7:$O$80,5))</f>
        <v/>
      </c>
      <c r="E25" s="164"/>
      <c r="F25" s="492" t="str">
        <f>UPPER(IF($E25="","",VLOOKUP($E25,'1MD ELO (4)'!$A$7:$O$80,2)))</f>
        <v/>
      </c>
      <c r="G25" s="492" t="str">
        <f>IF($E25="","",VLOOKUP($E25,'1MD ELO (4)'!$A$7:$O$80,3))</f>
        <v/>
      </c>
      <c r="H25" s="492"/>
      <c r="I25" s="492" t="str">
        <f>IF($E25="","",VLOOKUP($E25,'1MD ELO (4)'!$A$7:$O$80,4))</f>
        <v/>
      </c>
      <c r="J25" s="258"/>
      <c r="K25" s="182" t="str">
        <f>UPPER(IF(OR(J26="a",J26="as"),F25,IF(OR(J26="b",J26="bs"),F26,)))</f>
        <v/>
      </c>
      <c r="L25" s="261"/>
      <c r="M25" s="166"/>
      <c r="N25" s="193"/>
      <c r="O25" s="191"/>
      <c r="P25" s="191"/>
      <c r="Q25" s="824" t="str">
        <f>IF(Y3="","",CONCATENATE(AC1," pont"))</f>
        <v/>
      </c>
      <c r="R25" s="825"/>
      <c r="S25" s="174"/>
      <c r="Y25" s="661"/>
      <c r="Z25" s="661"/>
      <c r="AA25" s="661" t="s">
        <v>206</v>
      </c>
      <c r="AB25" s="672">
        <v>3</v>
      </c>
      <c r="AC25" s="672">
        <v>2</v>
      </c>
      <c r="AD25" s="672">
        <v>1</v>
      </c>
      <c r="AE25" s="672">
        <v>0</v>
      </c>
      <c r="AF25" s="672">
        <v>0</v>
      </c>
      <c r="AG25" s="672">
        <v>0</v>
      </c>
      <c r="AH25" s="672">
        <v>0</v>
      </c>
      <c r="AI25" s="660"/>
      <c r="AJ25" s="660"/>
      <c r="AK25" s="660"/>
    </row>
    <row r="26" spans="1:37" s="38" customFormat="1" ht="9.6" customHeight="1" x14ac:dyDescent="0.25">
      <c r="A26" s="176" t="s">
        <v>26</v>
      </c>
      <c r="B26" s="395" t="str">
        <f>IF($E26="","",VLOOKUP($E26,'1MD ELO (4)'!$A$7:$O$80,14))</f>
        <v/>
      </c>
      <c r="C26" s="395" t="str">
        <f>IF($E26="","",VLOOKUP($E26,'1MD ELO (4)'!$A$7:$O$80,15))</f>
        <v/>
      </c>
      <c r="D26" s="451" t="str">
        <f>IF($E26="","",VLOOKUP($E26,'1MD ELO (4)'!$A$7:$O$80,5))</f>
        <v/>
      </c>
      <c r="E26" s="164"/>
      <c r="F26" s="492" t="str">
        <f>UPPER(IF($E26="","",VLOOKUP($E26,'1MD ELO (4)'!$A$7:$O$80,2)))</f>
        <v/>
      </c>
      <c r="G26" s="492" t="str">
        <f>IF($E26="","",VLOOKUP($E26,'1MD ELO (4)'!$A$7:$O$80,3))</f>
        <v/>
      </c>
      <c r="H26" s="492"/>
      <c r="I26" s="492" t="str">
        <f>IF($E26="","",VLOOKUP($E26,'1MD ELO (4)'!$A$7:$O$80,4))</f>
        <v/>
      </c>
      <c r="J26" s="260"/>
      <c r="K26" s="166"/>
      <c r="L26" s="191"/>
      <c r="M26" s="180" t="s">
        <v>0</v>
      </c>
      <c r="N26" s="189"/>
      <c r="O26" s="182" t="str">
        <f>UPPER(IF(OR(N26="a",N26="as"),M24,IF(OR(N26="b",N26="bs"),M28,)))</f>
        <v/>
      </c>
      <c r="P26" s="190"/>
      <c r="Q26" s="191"/>
      <c r="R26" s="193"/>
      <c r="S26" s="174"/>
      <c r="Y26" s="660"/>
      <c r="Z26" s="660"/>
      <c r="AA26" s="660"/>
      <c r="AB26" s="660"/>
      <c r="AC26" s="660"/>
      <c r="AD26" s="660"/>
      <c r="AE26" s="660"/>
      <c r="AF26" s="660"/>
      <c r="AG26" s="660"/>
      <c r="AH26" s="660"/>
      <c r="AI26" s="660"/>
      <c r="AJ26" s="660"/>
      <c r="AK26" s="660"/>
    </row>
    <row r="27" spans="1:37" s="38" customFormat="1" ht="9.6" customHeight="1" x14ac:dyDescent="0.25">
      <c r="A27" s="176" t="s">
        <v>27</v>
      </c>
      <c r="B27" s="395" t="str">
        <f>IF($E27="","",VLOOKUP($E27,'1MD ELO (4)'!$A$7:$O$80,14))</f>
        <v/>
      </c>
      <c r="C27" s="395" t="str">
        <f>IF($E27="","",VLOOKUP($E27,'1MD ELO (4)'!$A$7:$O$80,15))</f>
        <v/>
      </c>
      <c r="D27" s="451" t="str">
        <f>IF($E27="","",VLOOKUP($E27,'1MD ELO (4)'!$A$7:$O$80,5))</f>
        <v/>
      </c>
      <c r="E27" s="164"/>
      <c r="F27" s="492" t="str">
        <f>UPPER(IF($E27="","",VLOOKUP($E27,'1MD ELO (4)'!$A$7:$O$80,2)))</f>
        <v/>
      </c>
      <c r="G27" s="492" t="str">
        <f>IF($E27="","",VLOOKUP($E27,'1MD ELO (4)'!$A$7:$O$80,3))</f>
        <v/>
      </c>
      <c r="H27" s="492"/>
      <c r="I27" s="492" t="str">
        <f>IF($E27="","",VLOOKUP($E27,'1MD ELO (4)'!$A$7:$O$80,4))</f>
        <v/>
      </c>
      <c r="J27" s="258"/>
      <c r="K27" s="182" t="str">
        <f>UPPER(IF(OR(J28="a",J28="as"),F27,IF(OR(J28="b",J28="bs"),F28,)))</f>
        <v/>
      </c>
      <c r="L27" s="190"/>
      <c r="M27" s="262"/>
      <c r="N27" s="263"/>
      <c r="O27" s="166"/>
      <c r="P27" s="193"/>
      <c r="Q27" s="191"/>
      <c r="R27" s="193"/>
      <c r="S27" s="174"/>
      <c r="Y27" s="660"/>
      <c r="Z27" s="660"/>
      <c r="AA27" s="660"/>
      <c r="AB27" s="660"/>
      <c r="AC27" s="660"/>
      <c r="AD27" s="660"/>
      <c r="AE27" s="660"/>
      <c r="AF27" s="660"/>
      <c r="AG27" s="660"/>
      <c r="AH27" s="660"/>
      <c r="AI27" s="660"/>
      <c r="AJ27" s="660"/>
      <c r="AK27" s="660"/>
    </row>
    <row r="28" spans="1:37" s="38" customFormat="1" ht="9.6" customHeight="1" x14ac:dyDescent="0.25">
      <c r="A28" s="176" t="s">
        <v>28</v>
      </c>
      <c r="B28" s="395" t="str">
        <f>IF($E28="","",VLOOKUP($E28,'1MD ELO (4)'!$A$7:$O$80,14))</f>
        <v/>
      </c>
      <c r="C28" s="395" t="str">
        <f>IF($E28="","",VLOOKUP($E28,'1MD ELO (4)'!$A$7:$O$80,15))</f>
        <v/>
      </c>
      <c r="D28" s="451" t="str">
        <f>IF($E28="","",VLOOKUP($E28,'1MD ELO (4)'!$A$7:$O$80,5))</f>
        <v/>
      </c>
      <c r="E28" s="164"/>
      <c r="F28" s="492" t="str">
        <f>UPPER(IF($E28="","",VLOOKUP($E28,'1MD ELO (4)'!$A$7:$O$80,2)))</f>
        <v/>
      </c>
      <c r="G28" s="492" t="str">
        <f>IF($E28="","",VLOOKUP($E28,'1MD ELO (4)'!$A$7:$O$80,3))</f>
        <v/>
      </c>
      <c r="H28" s="492"/>
      <c r="I28" s="492" t="str">
        <f>IF($E28="","",VLOOKUP($E28,'1MD ELO (4)'!$A$7:$O$80,4))</f>
        <v/>
      </c>
      <c r="J28" s="260"/>
      <c r="K28" s="166"/>
      <c r="L28" s="181"/>
      <c r="M28" s="182" t="str">
        <f>UPPER(IF(OR(L28="a",L28="as"),K27,IF(OR(L28="b",L28="bs"),K29,)))</f>
        <v/>
      </c>
      <c r="N28" s="264"/>
      <c r="O28" s="191"/>
      <c r="P28" s="193"/>
      <c r="Q28" s="191"/>
      <c r="R28" s="193"/>
      <c r="S28" s="174"/>
      <c r="AI28" s="679"/>
      <c r="AJ28" s="679"/>
      <c r="AK28" s="679"/>
    </row>
    <row r="29" spans="1:37" s="38" customFormat="1" ht="9.6" customHeight="1" x14ac:dyDescent="0.25">
      <c r="A29" s="259" t="s">
        <v>29</v>
      </c>
      <c r="B29" s="395" t="str">
        <f>IF($E29="","",VLOOKUP($E29,'1MD ELO (4)'!$A$7:$O$80,14))</f>
        <v/>
      </c>
      <c r="C29" s="395" t="str">
        <f>IF($E29="","",VLOOKUP($E29,'1MD ELO (4)'!$A$7:$O$80,15))</f>
        <v/>
      </c>
      <c r="D29" s="451" t="str">
        <f>IF($E29="","",VLOOKUP($E29,'1MD ELO (4)'!$A$7:$O$80,5))</f>
        <v/>
      </c>
      <c r="E29" s="164"/>
      <c r="F29" s="492" t="str">
        <f>UPPER(IF($E29="","",VLOOKUP($E29,'1MD ELO (4)'!$A$7:$O$80,2)))</f>
        <v/>
      </c>
      <c r="G29" s="492" t="str">
        <f>IF($E29="","",VLOOKUP($E29,'1MD ELO (4)'!$A$7:$O$80,3))</f>
        <v/>
      </c>
      <c r="H29" s="492"/>
      <c r="I29" s="492" t="str">
        <f>IF($E29="","",VLOOKUP($E29,'1MD ELO (4)'!$A$7:$O$80,4))</f>
        <v/>
      </c>
      <c r="J29" s="258"/>
      <c r="K29" s="182" t="str">
        <f>UPPER(IF(OR(J30="a",J30="as"),F29,IF(OR(J30="b",J30="bs"),F30,)))</f>
        <v/>
      </c>
      <c r="L29" s="199"/>
      <c r="M29" s="166"/>
      <c r="N29" s="191"/>
      <c r="O29" s="191"/>
      <c r="P29" s="193"/>
      <c r="Q29" s="191"/>
      <c r="R29" s="193"/>
      <c r="S29" s="174"/>
      <c r="AI29" s="679"/>
      <c r="AJ29" s="679"/>
      <c r="AK29" s="679"/>
    </row>
    <row r="30" spans="1:37" s="38" customFormat="1" ht="9.6" customHeight="1" x14ac:dyDescent="0.25">
      <c r="A30" s="201" t="s">
        <v>30</v>
      </c>
      <c r="B30" s="395" t="str">
        <f>IF($E30="","",VLOOKUP($E30,'1MD ELO (4)'!$A$7:$O$80,14))</f>
        <v/>
      </c>
      <c r="C30" s="395" t="str">
        <f>IF($E30="","",VLOOKUP($E30,'1MD ELO (4)'!$A$7:$O$80,15))</f>
        <v/>
      </c>
      <c r="D30" s="451" t="str">
        <f>IF($E30="","",VLOOKUP($E30,'1MD ELO (4)'!$A$7:$O$80,5))</f>
        <v/>
      </c>
      <c r="E30" s="164"/>
      <c r="F30" s="165" t="str">
        <f>UPPER(IF($E30="","",VLOOKUP($E30,'1MD ELO (4)'!$A$7:$O$80,2)))</f>
        <v/>
      </c>
      <c r="G30" s="165" t="str">
        <f>IF($E30="","",VLOOKUP($E30,'1MD ELO (4)'!$A$7:$O$80,3))</f>
        <v/>
      </c>
      <c r="H30" s="165"/>
      <c r="I30" s="165" t="str">
        <f>IF($E30="","",VLOOKUP($E30,'1MD ELO (4)'!$A$7:$O$80,4))</f>
        <v/>
      </c>
      <c r="J30" s="260"/>
      <c r="K30" s="166"/>
      <c r="L30" s="191"/>
      <c r="M30" s="191"/>
      <c r="N30" s="265"/>
      <c r="O30" s="180" t="s">
        <v>0</v>
      </c>
      <c r="P30" s="189"/>
      <c r="Q30" s="182" t="str">
        <f>UPPER(IF(OR(P30="a",P30="as"),O26,IF(OR(P30="b",P30="bs"),O34,)))</f>
        <v/>
      </c>
      <c r="R30" s="199"/>
      <c r="S30" s="174"/>
      <c r="AI30" s="679"/>
      <c r="AJ30" s="679"/>
      <c r="AK30" s="679"/>
    </row>
    <row r="31" spans="1:37" s="38" customFormat="1" ht="9.6" customHeight="1" x14ac:dyDescent="0.25">
      <c r="A31" s="162" t="s">
        <v>31</v>
      </c>
      <c r="B31" s="395" t="str">
        <f>IF($E31="","",VLOOKUP($E31,'1MD ELO (4)'!$A$7:$O$80,14))</f>
        <v/>
      </c>
      <c r="C31" s="395" t="str">
        <f>IF($E31="","",VLOOKUP($E31,'1MD ELO (4)'!$A$7:$O$80,15))</f>
        <v/>
      </c>
      <c r="D31" s="451" t="str">
        <f>IF($E31="","",VLOOKUP($E31,'1MD ELO (4)'!$A$7:$O$80,5))</f>
        <v/>
      </c>
      <c r="E31" s="164"/>
      <c r="F31" s="165" t="str">
        <f>UPPER(IF($E31="","",VLOOKUP($E31,'1MD ELO (4)'!$A$7:$O$80,2)))</f>
        <v/>
      </c>
      <c r="G31" s="165" t="str">
        <f>IF($E31="","",VLOOKUP($E31,'1MD ELO (4)'!$A$7:$O$80,3))</f>
        <v/>
      </c>
      <c r="H31" s="165"/>
      <c r="I31" s="165" t="str">
        <f>IF($E31="","",VLOOKUP($E31,'1MD ELO (4)'!$A$7:$O$80,4))</f>
        <v/>
      </c>
      <c r="J31" s="258"/>
      <c r="K31" s="182" t="str">
        <f>UPPER(IF(OR(J32="a",J32="as"),F31,IF(OR(J32="b",J32="bs"),F32,)))</f>
        <v/>
      </c>
      <c r="L31" s="190"/>
      <c r="M31" s="191"/>
      <c r="N31" s="191"/>
      <c r="O31" s="191"/>
      <c r="P31" s="193"/>
      <c r="Q31" s="166"/>
      <c r="R31" s="191"/>
      <c r="S31" s="174"/>
      <c r="AI31" s="679"/>
      <c r="AJ31" s="679"/>
      <c r="AK31" s="679"/>
    </row>
    <row r="32" spans="1:37" s="38" customFormat="1" ht="9.6" customHeight="1" x14ac:dyDescent="0.25">
      <c r="A32" s="259" t="s">
        <v>32</v>
      </c>
      <c r="B32" s="395" t="str">
        <f>IF($E32="","",VLOOKUP($E32,'1MD ELO (4)'!$A$7:$O$80,14))</f>
        <v/>
      </c>
      <c r="C32" s="395" t="str">
        <f>IF($E32="","",VLOOKUP($E32,'1MD ELO (4)'!$A$7:$O$80,15))</f>
        <v/>
      </c>
      <c r="D32" s="451" t="str">
        <f>IF($E32="","",VLOOKUP($E32,'1MD ELO (4)'!$A$7:$O$80,5))</f>
        <v/>
      </c>
      <c r="E32" s="164"/>
      <c r="F32" s="492" t="str">
        <f>UPPER(IF($E32="","",VLOOKUP($E32,'1MD ELO (4)'!$A$7:$O$80,2)))</f>
        <v/>
      </c>
      <c r="G32" s="492" t="str">
        <f>IF($E32="","",VLOOKUP($E32,'1MD ELO (4)'!$A$7:$O$80,3))</f>
        <v/>
      </c>
      <c r="H32" s="492"/>
      <c r="I32" s="492" t="str">
        <f>IF($E32="","",VLOOKUP($E32,'1MD ELO (4)'!$A$7:$O$80,4))</f>
        <v/>
      </c>
      <c r="J32" s="260"/>
      <c r="K32" s="166"/>
      <c r="L32" s="181"/>
      <c r="M32" s="182" t="str">
        <f>UPPER(IF(OR(L32="a",L32="as"),K31,IF(OR(L32="b",L32="bs"),K33,)))</f>
        <v/>
      </c>
      <c r="N32" s="190"/>
      <c r="O32" s="191"/>
      <c r="P32" s="193"/>
      <c r="Q32" s="191"/>
      <c r="R32" s="191"/>
      <c r="S32" s="174"/>
    </row>
    <row r="33" spans="1:19" s="38" customFormat="1" ht="9.6" customHeight="1" x14ac:dyDescent="0.25">
      <c r="A33" s="176" t="s">
        <v>33</v>
      </c>
      <c r="B33" s="395" t="str">
        <f>IF($E33="","",VLOOKUP($E33,'1MD ELO (4)'!$A$7:$O$80,14))</f>
        <v/>
      </c>
      <c r="C33" s="395" t="str">
        <f>IF($E33="","",VLOOKUP($E33,'1MD ELO (4)'!$A$7:$O$80,15))</f>
        <v/>
      </c>
      <c r="D33" s="451" t="str">
        <f>IF($E33="","",VLOOKUP($E33,'1MD ELO (4)'!$A$7:$O$80,5))</f>
        <v/>
      </c>
      <c r="E33" s="164"/>
      <c r="F33" s="492" t="str">
        <f>UPPER(IF($E33="","",VLOOKUP($E33,'1MD ELO (4)'!$A$7:$O$80,2)))</f>
        <v/>
      </c>
      <c r="G33" s="492" t="str">
        <f>IF($E33="","",VLOOKUP($E33,'1MD ELO (4)'!$A$7:$O$80,3))</f>
        <v/>
      </c>
      <c r="H33" s="492"/>
      <c r="I33" s="492" t="str">
        <f>IF($E33="","",VLOOKUP($E33,'1MD ELO (4)'!$A$7:$O$80,4))</f>
        <v/>
      </c>
      <c r="J33" s="258"/>
      <c r="K33" s="182" t="str">
        <f>UPPER(IF(OR(J34="a",J34="as"),F33,IF(OR(J34="b",J34="bs"),F34,)))</f>
        <v/>
      </c>
      <c r="L33" s="261"/>
      <c r="M33" s="166"/>
      <c r="N33" s="193"/>
      <c r="O33" s="191"/>
      <c r="P33" s="193"/>
      <c r="Q33" s="191"/>
      <c r="R33" s="191"/>
      <c r="S33" s="174"/>
    </row>
    <row r="34" spans="1:19" s="38" customFormat="1" ht="9.6" customHeight="1" x14ac:dyDescent="0.25">
      <c r="A34" s="176" t="s">
        <v>34</v>
      </c>
      <c r="B34" s="395" t="str">
        <f>IF($E34="","",VLOOKUP($E34,'1MD ELO (4)'!$A$7:$O$80,14))</f>
        <v/>
      </c>
      <c r="C34" s="395" t="str">
        <f>IF($E34="","",VLOOKUP($E34,'1MD ELO (4)'!$A$7:$O$80,15))</f>
        <v/>
      </c>
      <c r="D34" s="451" t="str">
        <f>IF($E34="","",VLOOKUP($E34,'1MD ELO (4)'!$A$7:$O$80,5))</f>
        <v/>
      </c>
      <c r="E34" s="164"/>
      <c r="F34" s="492" t="str">
        <f>UPPER(IF($E34="","",VLOOKUP($E34,'1MD ELO (4)'!$A$7:$O$80,2)))</f>
        <v/>
      </c>
      <c r="G34" s="492" t="str">
        <f>IF($E34="","",VLOOKUP($E34,'1MD ELO (4)'!$A$7:$O$80,3))</f>
        <v/>
      </c>
      <c r="H34" s="492"/>
      <c r="I34" s="492" t="str">
        <f>IF($E34="","",VLOOKUP($E34,'1MD ELO (4)'!$A$7:$O$80,4))</f>
        <v/>
      </c>
      <c r="J34" s="260"/>
      <c r="K34" s="166"/>
      <c r="L34" s="191"/>
      <c r="M34" s="180" t="s">
        <v>0</v>
      </c>
      <c r="N34" s="189"/>
      <c r="O34" s="182" t="str">
        <f>UPPER(IF(OR(N34="a",N34="as"),M32,IF(OR(N34="b",N34="bs"),M36,)))</f>
        <v/>
      </c>
      <c r="P34" s="199"/>
      <c r="Q34" s="191"/>
      <c r="R34" s="191"/>
      <c r="S34" s="174"/>
    </row>
    <row r="35" spans="1:19" s="38" customFormat="1" ht="9.6" customHeight="1" x14ac:dyDescent="0.25">
      <c r="A35" s="176" t="s">
        <v>35</v>
      </c>
      <c r="B35" s="395" t="str">
        <f>IF($E35="","",VLOOKUP($E35,'1MD ELO (4)'!$A$7:$O$80,14))</f>
        <v/>
      </c>
      <c r="C35" s="395" t="str">
        <f>IF($E35="","",VLOOKUP($E35,'1MD ELO (4)'!$A$7:$O$80,15))</f>
        <v/>
      </c>
      <c r="D35" s="451" t="str">
        <f>IF($E35="","",VLOOKUP($E35,'1MD ELO (4)'!$A$7:$O$80,5))</f>
        <v/>
      </c>
      <c r="E35" s="164"/>
      <c r="F35" s="492" t="str">
        <f>UPPER(IF($E35="","",VLOOKUP($E35,'1MD ELO (4)'!$A$7:$O$80,2)))</f>
        <v/>
      </c>
      <c r="G35" s="492" t="str">
        <f>IF($E35="","",VLOOKUP($E35,'1MD ELO (4)'!$A$7:$O$80,3))</f>
        <v/>
      </c>
      <c r="H35" s="492"/>
      <c r="I35" s="492" t="str">
        <f>IF($E35="","",VLOOKUP($E35,'1MD ELO (4)'!$A$7:$O$80,4))</f>
        <v/>
      </c>
      <c r="J35" s="258"/>
      <c r="K35" s="182" t="str">
        <f>UPPER(IF(OR(J36="a",J36="as"),F35,IF(OR(J36="b",J36="bs"),F36,)))</f>
        <v/>
      </c>
      <c r="L35" s="190"/>
      <c r="M35" s="262"/>
      <c r="N35" s="263"/>
      <c r="O35" s="166"/>
      <c r="P35" s="191"/>
      <c r="Q35" s="191"/>
      <c r="R35" s="191"/>
      <c r="S35" s="174"/>
    </row>
    <row r="36" spans="1:19" s="38" customFormat="1" ht="9.6" customHeight="1" x14ac:dyDescent="0.25">
      <c r="A36" s="176" t="s">
        <v>36</v>
      </c>
      <c r="B36" s="395" t="str">
        <f>IF($E36="","",VLOOKUP($E36,'1MD ELO (4)'!$A$7:$O$80,14))</f>
        <v/>
      </c>
      <c r="C36" s="395" t="str">
        <f>IF($E36="","",VLOOKUP($E36,'1MD ELO (4)'!$A$7:$O$80,15))</f>
        <v/>
      </c>
      <c r="D36" s="451" t="str">
        <f>IF($E36="","",VLOOKUP($E36,'1MD ELO (4)'!$A$7:$O$80,5))</f>
        <v/>
      </c>
      <c r="E36" s="164"/>
      <c r="F36" s="492" t="str">
        <f>UPPER(IF($E36="","",VLOOKUP($E36,'1MD ELO (4)'!$A$7:$O$80,2)))</f>
        <v/>
      </c>
      <c r="G36" s="492" t="str">
        <f>IF($E36="","",VLOOKUP($E36,'1MD ELO (4)'!$A$7:$O$80,3))</f>
        <v/>
      </c>
      <c r="H36" s="492"/>
      <c r="I36" s="492" t="str">
        <f>IF($E36="","",VLOOKUP($E36,'1MD ELO (4)'!$A$7:$O$80,4))</f>
        <v/>
      </c>
      <c r="J36" s="260"/>
      <c r="K36" s="166"/>
      <c r="L36" s="181"/>
      <c r="M36" s="182" t="str">
        <f>UPPER(IF(OR(L36="a",L36="as"),K35,IF(OR(L36="b",L36="bs"),K37,)))</f>
        <v/>
      </c>
      <c r="N36" s="264"/>
      <c r="O36" s="267" t="s">
        <v>129</v>
      </c>
      <c r="P36" s="268"/>
      <c r="Q36" s="267" t="s">
        <v>128</v>
      </c>
      <c r="R36" s="268"/>
      <c r="S36" s="174"/>
    </row>
    <row r="37" spans="1:19" s="38" customFormat="1" ht="9.6" customHeight="1" x14ac:dyDescent="0.25">
      <c r="A37" s="259" t="s">
        <v>37</v>
      </c>
      <c r="B37" s="395" t="str">
        <f>IF($E37="","",VLOOKUP($E37,'1MD ELO (4)'!$A$7:$O$80,14))</f>
        <v/>
      </c>
      <c r="C37" s="395" t="str">
        <f>IF($E37="","",VLOOKUP($E37,'1MD ELO (4)'!$A$7:$O$80,15))</f>
        <v/>
      </c>
      <c r="D37" s="451" t="str">
        <f>IF($E37="","",VLOOKUP($E37,'1MD ELO (4)'!$A$7:$O$80,5))</f>
        <v/>
      </c>
      <c r="E37" s="164"/>
      <c r="F37" s="492" t="str">
        <f>UPPER(IF($E37="","",VLOOKUP($E37,'1MD ELO (4)'!$A$7:$O$80,2)))</f>
        <v/>
      </c>
      <c r="G37" s="492" t="str">
        <f>IF($E37="","",VLOOKUP($E37,'1MD ELO (4)'!$A$7:$O$80,3))</f>
        <v/>
      </c>
      <c r="H37" s="492"/>
      <c r="I37" s="492" t="str">
        <f>IF($E37="","",VLOOKUP($E37,'1MD ELO (4)'!$A$7:$O$80,4))</f>
        <v/>
      </c>
      <c r="J37" s="258"/>
      <c r="K37" s="182" t="str">
        <f>UPPER(IF(OR(J38="a",J38="as"),F37,IF(OR(J38="b",J38="bs"),F38,)))</f>
        <v/>
      </c>
      <c r="L37" s="199"/>
      <c r="M37" s="166"/>
      <c r="N37" s="191"/>
      <c r="O37" s="269" t="str">
        <f>UPPER(IF(OR(P23="a",P23="as"),Q14,IF(OR(P23="b",P23="bs"),Q30,)))</f>
        <v/>
      </c>
      <c r="P37" s="270"/>
      <c r="Q37" s="267"/>
      <c r="R37" s="268"/>
      <c r="S37" s="174"/>
    </row>
    <row r="38" spans="1:19" s="38" customFormat="1" ht="9.6" customHeight="1" x14ac:dyDescent="0.25">
      <c r="A38" s="201" t="s">
        <v>38</v>
      </c>
      <c r="B38" s="395" t="str">
        <f>IF($E38="","",VLOOKUP($E38,'1MD ELO (4)'!$A$7:$O$80,14))</f>
        <v/>
      </c>
      <c r="C38" s="395" t="str">
        <f>IF($E38="","",VLOOKUP($E38,'1MD ELO (4)'!$A$7:$O$80,15))</f>
        <v/>
      </c>
      <c r="D38" s="451" t="str">
        <f>IF($E38="","",VLOOKUP($E38,'1MD ELO (4)'!$A$7:$O$80,5))</f>
        <v/>
      </c>
      <c r="E38" s="164"/>
      <c r="F38" s="165" t="str">
        <f>UPPER(IF($E38="","",VLOOKUP($E38,'1MD ELO (4)'!$A$7:$O$80,2)))</f>
        <v/>
      </c>
      <c r="G38" s="165" t="str">
        <f>IF($E38="","",VLOOKUP($E38,'1MD ELO (4)'!$A$7:$O$80,3))</f>
        <v/>
      </c>
      <c r="H38" s="165"/>
      <c r="I38" s="165" t="str">
        <f>IF($E38="","",VLOOKUP($E38,'1MD ELO (4)'!$A$7:$O$80,4))</f>
        <v/>
      </c>
      <c r="J38" s="260"/>
      <c r="K38" s="166"/>
      <c r="L38" s="191"/>
      <c r="M38" s="191"/>
      <c r="N38" s="271"/>
      <c r="O38" s="272" t="s">
        <v>0</v>
      </c>
      <c r="P38" s="273"/>
      <c r="Q38" s="269" t="str">
        <f>UPPER(IF(OR(P38="a",P38="as"),O37,IF(OR(P38="b",P38="bs"),O39,)))</f>
        <v/>
      </c>
      <c r="R38" s="270"/>
      <c r="S38" s="174"/>
    </row>
    <row r="39" spans="1:19" s="38" customFormat="1" ht="9.6" customHeight="1" x14ac:dyDescent="0.25">
      <c r="A39" s="162" t="s">
        <v>39</v>
      </c>
      <c r="B39" s="395" t="str">
        <f>IF($E39="","",VLOOKUP($E39,'1MD ELO (4)'!$A$7:$O$80,14))</f>
        <v/>
      </c>
      <c r="C39" s="395" t="str">
        <f>IF($E39="","",VLOOKUP($E39,'1MD ELO (4)'!$A$7:$O$80,15))</f>
        <v/>
      </c>
      <c r="D39" s="451" t="str">
        <f>IF($E39="","",VLOOKUP($E39,'1MD ELO (4)'!$A$7:$O$80,5))</f>
        <v/>
      </c>
      <c r="E39" s="164"/>
      <c r="F39" s="165" t="str">
        <f>UPPER(IF($E39="","",VLOOKUP($E39,'1MD ELO (4)'!$A$7:$O$80,2)))</f>
        <v/>
      </c>
      <c r="G39" s="165" t="str">
        <f>IF($E39="","",VLOOKUP($E39,'1MD ELO (4)'!$A$7:$O$80,3))</f>
        <v/>
      </c>
      <c r="H39" s="165"/>
      <c r="I39" s="165" t="str">
        <f>IF($E39="","",VLOOKUP($E39,'1MD ELO (4)'!$A$7:$O$80,4))</f>
        <v/>
      </c>
      <c r="J39" s="258"/>
      <c r="K39" s="182" t="str">
        <f>UPPER(IF(OR(J40="a",J40="as"),F39,IF(OR(J40="b",J40="bs"),F40,)))</f>
        <v/>
      </c>
      <c r="L39" s="190"/>
      <c r="M39" s="191"/>
      <c r="N39" s="254"/>
      <c r="O39" s="269" t="str">
        <f>UPPER(IF(OR(P55="a",P55="as"),Q46,IF(OR(P55="b",P55="bs"),Q62,)))</f>
        <v/>
      </c>
      <c r="P39" s="274"/>
      <c r="Q39" s="268"/>
      <c r="R39" s="268"/>
      <c r="S39" s="174"/>
    </row>
    <row r="40" spans="1:19" s="38" customFormat="1" ht="9.6" customHeight="1" x14ac:dyDescent="0.25">
      <c r="A40" s="259" t="s">
        <v>40</v>
      </c>
      <c r="B40" s="395" t="str">
        <f>IF($E40="","",VLOOKUP($E40,'1MD ELO (4)'!$A$7:$O$80,14))</f>
        <v/>
      </c>
      <c r="C40" s="395" t="str">
        <f>IF($E40="","",VLOOKUP($E40,'1MD ELO (4)'!$A$7:$O$80,15))</f>
        <v/>
      </c>
      <c r="D40" s="451" t="str">
        <f>IF($E40="","",VLOOKUP($E40,'1MD ELO (4)'!$A$7:$O$80,5))</f>
        <v/>
      </c>
      <c r="E40" s="164"/>
      <c r="F40" s="492" t="str">
        <f>UPPER(IF($E40="","",VLOOKUP($E40,'1MD ELO (4)'!$A$7:$O$80,2)))</f>
        <v/>
      </c>
      <c r="G40" s="492" t="str">
        <f>IF($E40="","",VLOOKUP($E40,'1MD ELO (4)'!$A$7:$O$80,3))</f>
        <v/>
      </c>
      <c r="H40" s="492"/>
      <c r="I40" s="492" t="str">
        <f>IF($E40="","",VLOOKUP($E40,'1MD ELO (4)'!$A$7:$O$80,4))</f>
        <v/>
      </c>
      <c r="J40" s="260"/>
      <c r="K40" s="166"/>
      <c r="L40" s="181"/>
      <c r="M40" s="182" t="str">
        <f>UPPER(IF(OR(L40="a",L40="as"),K39,IF(OR(L40="b",L40="bs"),K41,)))</f>
        <v/>
      </c>
      <c r="N40" s="190"/>
      <c r="O40" s="268"/>
      <c r="P40" s="268"/>
      <c r="Q40" s="268"/>
      <c r="R40" s="268"/>
      <c r="S40" s="174"/>
    </row>
    <row r="41" spans="1:19" s="38" customFormat="1" ht="9.6" customHeight="1" x14ac:dyDescent="0.25">
      <c r="A41" s="176" t="s">
        <v>41</v>
      </c>
      <c r="B41" s="395" t="str">
        <f>IF($E41="","",VLOOKUP($E41,'1MD ELO (4)'!$A$7:$O$80,14))</f>
        <v/>
      </c>
      <c r="C41" s="395" t="str">
        <f>IF($E41="","",VLOOKUP($E41,'1MD ELO (4)'!$A$7:$O$80,15))</f>
        <v/>
      </c>
      <c r="D41" s="451" t="str">
        <f>IF($E41="","",VLOOKUP($E41,'1MD ELO (4)'!$A$7:$O$80,5))</f>
        <v/>
      </c>
      <c r="E41" s="164"/>
      <c r="F41" s="492" t="str">
        <f>UPPER(IF($E41="","",VLOOKUP($E41,'1MD ELO (4)'!$A$7:$O$80,2)))</f>
        <v/>
      </c>
      <c r="G41" s="492" t="str">
        <f>IF($E41="","",VLOOKUP($E41,'1MD ELO (4)'!$A$7:$O$80,3))</f>
        <v/>
      </c>
      <c r="H41" s="492"/>
      <c r="I41" s="492" t="str">
        <f>IF($E41="","",VLOOKUP($E41,'1MD ELO (4)'!$A$7:$O$80,4))</f>
        <v/>
      </c>
      <c r="J41" s="258"/>
      <c r="K41" s="182" t="str">
        <f>UPPER(IF(OR(J42="a",J42="as"),F41,IF(OR(J42="b",J42="bs"),F42,)))</f>
        <v/>
      </c>
      <c r="L41" s="261"/>
      <c r="M41" s="166"/>
      <c r="N41" s="193"/>
      <c r="O41" s="268"/>
      <c r="P41" s="268"/>
      <c r="Q41" s="824" t="str">
        <f>IF(Y3="","",CONCATENATE(AB1," pont"))</f>
        <v/>
      </c>
      <c r="R41" s="824"/>
      <c r="S41" s="174"/>
    </row>
    <row r="42" spans="1:19" s="38" customFormat="1" ht="9.6" customHeight="1" x14ac:dyDescent="0.25">
      <c r="A42" s="176" t="s">
        <v>42</v>
      </c>
      <c r="B42" s="395" t="str">
        <f>IF($E42="","",VLOOKUP($E42,'1MD ELO (4)'!$A$7:$O$80,14))</f>
        <v/>
      </c>
      <c r="C42" s="395" t="str">
        <f>IF($E42="","",VLOOKUP($E42,'1MD ELO (4)'!$A$7:$O$80,15))</f>
        <v/>
      </c>
      <c r="D42" s="451" t="str">
        <f>IF($E42="","",VLOOKUP($E42,'1MD ELO (4)'!$A$7:$O$80,5))</f>
        <v/>
      </c>
      <c r="E42" s="164"/>
      <c r="F42" s="492" t="str">
        <f>UPPER(IF($E42="","",VLOOKUP($E42,'1MD ELO (4)'!$A$7:$O$80,2)))</f>
        <v/>
      </c>
      <c r="G42" s="492" t="str">
        <f>IF($E42="","",VLOOKUP($E42,'1MD ELO (4)'!$A$7:$O$80,3))</f>
        <v/>
      </c>
      <c r="H42" s="492"/>
      <c r="I42" s="492" t="str">
        <f>IF($E42="","",VLOOKUP($E42,'1MD ELO (4)'!$A$7:$O$80,4))</f>
        <v/>
      </c>
      <c r="J42" s="260"/>
      <c r="K42" s="166"/>
      <c r="L42" s="191"/>
      <c r="M42" s="180" t="s">
        <v>0</v>
      </c>
      <c r="N42" s="189"/>
      <c r="O42" s="182" t="str">
        <f>UPPER(IF(OR(N42="a",N42="as"),M40,IF(OR(N42="b",N42="bs"),M44,)))</f>
        <v/>
      </c>
      <c r="P42" s="190"/>
      <c r="Q42" s="191"/>
      <c r="R42" s="191"/>
      <c r="S42" s="174"/>
    </row>
    <row r="43" spans="1:19" s="38" customFormat="1" ht="9.6" customHeight="1" x14ac:dyDescent="0.25">
      <c r="A43" s="176" t="s">
        <v>43</v>
      </c>
      <c r="B43" s="395" t="str">
        <f>IF($E43="","",VLOOKUP($E43,'1MD ELO (4)'!$A$7:$O$80,14))</f>
        <v/>
      </c>
      <c r="C43" s="395" t="str">
        <f>IF($E43="","",VLOOKUP($E43,'1MD ELO (4)'!$A$7:$O$80,15))</f>
        <v/>
      </c>
      <c r="D43" s="451" t="str">
        <f>IF($E43="","",VLOOKUP($E43,'1MD ELO (4)'!$A$7:$O$80,5))</f>
        <v/>
      </c>
      <c r="E43" s="164"/>
      <c r="F43" s="492" t="str">
        <f>UPPER(IF($E43="","",VLOOKUP($E43,'1MD ELO (4)'!$A$7:$O$80,2)))</f>
        <v/>
      </c>
      <c r="G43" s="492" t="str">
        <f>IF($E43="","",VLOOKUP($E43,'1MD ELO (4)'!$A$7:$O$80,3))</f>
        <v/>
      </c>
      <c r="H43" s="492"/>
      <c r="I43" s="492" t="str">
        <f>IF($E43="","",VLOOKUP($E43,'1MD ELO (4)'!$A$7:$O$80,4))</f>
        <v/>
      </c>
      <c r="J43" s="258"/>
      <c r="K43" s="182" t="str">
        <f>UPPER(IF(OR(J44="a",J44="as"),F43,IF(OR(J44="b",J44="bs"),F44,)))</f>
        <v/>
      </c>
      <c r="L43" s="190"/>
      <c r="M43" s="262"/>
      <c r="N43" s="263"/>
      <c r="O43" s="166"/>
      <c r="P43" s="193"/>
      <c r="Q43" s="191"/>
      <c r="R43" s="191"/>
      <c r="S43" s="174"/>
    </row>
    <row r="44" spans="1:19" s="38" customFormat="1" ht="9.6" customHeight="1" x14ac:dyDescent="0.25">
      <c r="A44" s="176" t="s">
        <v>44</v>
      </c>
      <c r="B44" s="395" t="str">
        <f>IF($E44="","",VLOOKUP($E44,'1MD ELO (4)'!$A$7:$O$80,14))</f>
        <v/>
      </c>
      <c r="C44" s="395" t="str">
        <f>IF($E44="","",VLOOKUP($E44,'1MD ELO (4)'!$A$7:$O$80,15))</f>
        <v/>
      </c>
      <c r="D44" s="451" t="str">
        <f>IF($E44="","",VLOOKUP($E44,'1MD ELO (4)'!$A$7:$O$80,5))</f>
        <v/>
      </c>
      <c r="E44" s="164"/>
      <c r="F44" s="492" t="str">
        <f>UPPER(IF($E44="","",VLOOKUP($E44,'1MD ELO (4)'!$A$7:$O$80,2)))</f>
        <v/>
      </c>
      <c r="G44" s="492" t="str">
        <f>IF($E44="","",VLOOKUP($E44,'1MD ELO (4)'!$A$7:$O$80,3))</f>
        <v/>
      </c>
      <c r="H44" s="492"/>
      <c r="I44" s="492" t="str">
        <f>IF($E44="","",VLOOKUP($E44,'1MD ELO (4)'!$A$7:$O$80,4))</f>
        <v/>
      </c>
      <c r="J44" s="260"/>
      <c r="K44" s="166"/>
      <c r="L44" s="181"/>
      <c r="M44" s="182" t="str">
        <f>UPPER(IF(OR(L44="a",L44="as"),K43,IF(OR(L44="b",L44="bs"),K45,)))</f>
        <v/>
      </c>
      <c r="N44" s="264"/>
      <c r="O44" s="191"/>
      <c r="P44" s="193"/>
      <c r="Q44" s="191"/>
      <c r="R44" s="191"/>
      <c r="S44" s="174"/>
    </row>
    <row r="45" spans="1:19" s="38" customFormat="1" ht="9.6" customHeight="1" x14ac:dyDescent="0.25">
      <c r="A45" s="259" t="s">
        <v>45</v>
      </c>
      <c r="B45" s="395" t="str">
        <f>IF($E45="","",VLOOKUP($E45,'1MD ELO (4)'!$A$7:$O$80,14))</f>
        <v/>
      </c>
      <c r="C45" s="395" t="str">
        <f>IF($E45="","",VLOOKUP($E45,'1MD ELO (4)'!$A$7:$O$80,15))</f>
        <v/>
      </c>
      <c r="D45" s="451" t="str">
        <f>IF($E45="","",VLOOKUP($E45,'1MD ELO (4)'!$A$7:$O$80,5))</f>
        <v/>
      </c>
      <c r="E45" s="164"/>
      <c r="F45" s="492" t="str">
        <f>UPPER(IF($E45="","",VLOOKUP($E45,'1MD ELO (4)'!$A$7:$O$80,2)))</f>
        <v/>
      </c>
      <c r="G45" s="492" t="str">
        <f>IF($E45="","",VLOOKUP($E45,'1MD ELO (4)'!$A$7:$O$80,3))</f>
        <v/>
      </c>
      <c r="H45" s="492"/>
      <c r="I45" s="492" t="str">
        <f>IF($E45="","",VLOOKUP($E45,'1MD ELO (4)'!$A$7:$O$80,4))</f>
        <v/>
      </c>
      <c r="J45" s="258"/>
      <c r="K45" s="182" t="str">
        <f>UPPER(IF(OR(J46="a",J46="as"),F45,IF(OR(J46="b",J46="bs"),F46,)))</f>
        <v/>
      </c>
      <c r="L45" s="199"/>
      <c r="M45" s="166"/>
      <c r="N45" s="191"/>
      <c r="O45" s="191"/>
      <c r="P45" s="193"/>
      <c r="Q45" s="191"/>
      <c r="R45" s="191"/>
      <c r="S45" s="174"/>
    </row>
    <row r="46" spans="1:19" s="38" customFormat="1" ht="9.6" customHeight="1" x14ac:dyDescent="0.25">
      <c r="A46" s="201" t="s">
        <v>46</v>
      </c>
      <c r="B46" s="395" t="str">
        <f>IF($E46="","",VLOOKUP($E46,'1MD ELO (4)'!$A$7:$O$80,14))</f>
        <v/>
      </c>
      <c r="C46" s="395" t="str">
        <f>IF($E46="","",VLOOKUP($E46,'1MD ELO (4)'!$A$7:$O$80,15))</f>
        <v/>
      </c>
      <c r="D46" s="451" t="str">
        <f>IF($E46="","",VLOOKUP($E46,'1MD ELO (4)'!$A$7:$O$80,5))</f>
        <v/>
      </c>
      <c r="E46" s="164"/>
      <c r="F46" s="165" t="str">
        <f>UPPER(IF($E46="","",VLOOKUP($E46,'1MD ELO (4)'!$A$7:$O$80,2)))</f>
        <v/>
      </c>
      <c r="G46" s="165" t="str">
        <f>IF($E46="","",VLOOKUP($E46,'1MD ELO (4)'!$A$7:$O$80,3))</f>
        <v/>
      </c>
      <c r="H46" s="165"/>
      <c r="I46" s="165" t="str">
        <f>IF($E46="","",VLOOKUP($E46,'1MD ELO (4)'!$A$7:$O$80,4))</f>
        <v/>
      </c>
      <c r="J46" s="260"/>
      <c r="K46" s="166"/>
      <c r="L46" s="191"/>
      <c r="M46" s="191"/>
      <c r="N46" s="265"/>
      <c r="O46" s="180" t="s">
        <v>0</v>
      </c>
      <c r="P46" s="189"/>
      <c r="Q46" s="182" t="str">
        <f>UPPER(IF(OR(P46="a",P46="as"),O42,IF(OR(P46="b",P46="bs"),O50,)))</f>
        <v/>
      </c>
      <c r="R46" s="190"/>
      <c r="S46" s="174"/>
    </row>
    <row r="47" spans="1:19" s="38" customFormat="1" ht="9.6" customHeight="1" x14ac:dyDescent="0.25">
      <c r="A47" s="162" t="s">
        <v>47</v>
      </c>
      <c r="B47" s="395" t="str">
        <f>IF($E47="","",VLOOKUP($E47,'1MD ELO (4)'!$A$7:$O$80,14))</f>
        <v/>
      </c>
      <c r="C47" s="395" t="str">
        <f>IF($E47="","",VLOOKUP($E47,'1MD ELO (4)'!$A$7:$O$80,15))</f>
        <v/>
      </c>
      <c r="D47" s="451" t="str">
        <f>IF($E47="","",VLOOKUP($E47,'1MD ELO (4)'!$A$7:$O$80,5))</f>
        <v/>
      </c>
      <c r="E47" s="164"/>
      <c r="F47" s="165" t="str">
        <f>UPPER(IF($E47="","",VLOOKUP($E47,'1MD ELO (4)'!$A$7:$O$80,2)))</f>
        <v/>
      </c>
      <c r="G47" s="165" t="str">
        <f>IF($E47="","",VLOOKUP($E47,'1MD ELO (4)'!$A$7:$O$80,3))</f>
        <v/>
      </c>
      <c r="H47" s="165"/>
      <c r="I47" s="165" t="str">
        <f>IF($E47="","",VLOOKUP($E47,'1MD ELO (4)'!$A$7:$O$80,4))</f>
        <v/>
      </c>
      <c r="J47" s="258"/>
      <c r="K47" s="182" t="str">
        <f>UPPER(IF(OR(J48="a",J48="as"),F47,IF(OR(J48="b",J48="bs"),F48,)))</f>
        <v/>
      </c>
      <c r="L47" s="190"/>
      <c r="M47" s="191"/>
      <c r="N47" s="191"/>
      <c r="O47" s="191"/>
      <c r="P47" s="193"/>
      <c r="Q47" s="166"/>
      <c r="R47" s="193"/>
      <c r="S47" s="174"/>
    </row>
    <row r="48" spans="1:19" s="38" customFormat="1" ht="9.6" customHeight="1" x14ac:dyDescent="0.25">
      <c r="A48" s="259" t="s">
        <v>48</v>
      </c>
      <c r="B48" s="395" t="str">
        <f>IF($E48="","",VLOOKUP($E48,'1MD ELO (4)'!$A$7:$O$80,14))</f>
        <v/>
      </c>
      <c r="C48" s="395" t="str">
        <f>IF($E48="","",VLOOKUP($E48,'1MD ELO (4)'!$A$7:$O$80,15))</f>
        <v/>
      </c>
      <c r="D48" s="451" t="str">
        <f>IF($E48="","",VLOOKUP($E48,'1MD ELO (4)'!$A$7:$O$80,5))</f>
        <v/>
      </c>
      <c r="E48" s="164"/>
      <c r="F48" s="492" t="str">
        <f>UPPER(IF($E48="","",VLOOKUP($E48,'1MD ELO (4)'!$A$7:$O$80,2)))</f>
        <v/>
      </c>
      <c r="G48" s="492" t="str">
        <f>IF($E48="","",VLOOKUP($E48,'1MD ELO (4)'!$A$7:$O$80,3))</f>
        <v/>
      </c>
      <c r="H48" s="492"/>
      <c r="I48" s="492" t="str">
        <f>IF($E48="","",VLOOKUP($E48,'1MD ELO (4)'!$A$7:$O$80,4))</f>
        <v/>
      </c>
      <c r="J48" s="260"/>
      <c r="K48" s="166"/>
      <c r="L48" s="181"/>
      <c r="M48" s="182" t="str">
        <f>UPPER(IF(OR(L48="a",L48="as"),K47,IF(OR(L48="b",L48="bs"),K49,)))</f>
        <v/>
      </c>
      <c r="N48" s="190"/>
      <c r="O48" s="191"/>
      <c r="P48" s="193"/>
      <c r="Q48" s="191"/>
      <c r="R48" s="193"/>
      <c r="S48" s="174"/>
    </row>
    <row r="49" spans="1:19" s="38" customFormat="1" ht="9.6" customHeight="1" x14ac:dyDescent="0.25">
      <c r="A49" s="176" t="s">
        <v>49</v>
      </c>
      <c r="B49" s="395" t="str">
        <f>IF($E49="","",VLOOKUP($E49,'1MD ELO (4)'!$A$7:$O$80,14))</f>
        <v/>
      </c>
      <c r="C49" s="395" t="str">
        <f>IF($E49="","",VLOOKUP($E49,'1MD ELO (4)'!$A$7:$O$80,15))</f>
        <v/>
      </c>
      <c r="D49" s="451" t="str">
        <f>IF($E49="","",VLOOKUP($E49,'1MD ELO (4)'!$A$7:$O$80,5))</f>
        <v/>
      </c>
      <c r="E49" s="164"/>
      <c r="F49" s="492" t="str">
        <f>UPPER(IF($E49="","",VLOOKUP($E49,'1MD ELO (4)'!$A$7:$O$80,2)))</f>
        <v/>
      </c>
      <c r="G49" s="492" t="str">
        <f>IF($E49="","",VLOOKUP($E49,'1MD ELO (4)'!$A$7:$O$80,3))</f>
        <v/>
      </c>
      <c r="H49" s="492"/>
      <c r="I49" s="492" t="str">
        <f>IF($E49="","",VLOOKUP($E49,'1MD ELO (4)'!$A$7:$O$80,4))</f>
        <v/>
      </c>
      <c r="J49" s="258"/>
      <c r="K49" s="182" t="str">
        <f>UPPER(IF(OR(J50="a",J50="as"),F49,IF(OR(J50="b",J50="bs"),F50,)))</f>
        <v/>
      </c>
      <c r="L49" s="261"/>
      <c r="M49" s="166"/>
      <c r="N49" s="193"/>
      <c r="O49" s="191"/>
      <c r="P49" s="193"/>
      <c r="Q49" s="191"/>
      <c r="R49" s="193"/>
      <c r="S49" s="174"/>
    </row>
    <row r="50" spans="1:19" s="38" customFormat="1" ht="9.6" customHeight="1" x14ac:dyDescent="0.25">
      <c r="A50" s="176" t="s">
        <v>50</v>
      </c>
      <c r="B50" s="395" t="str">
        <f>IF($E50="","",VLOOKUP($E50,'1MD ELO (4)'!$A$7:$O$80,14))</f>
        <v/>
      </c>
      <c r="C50" s="395" t="str">
        <f>IF($E50="","",VLOOKUP($E50,'1MD ELO (4)'!$A$7:$O$80,15))</f>
        <v/>
      </c>
      <c r="D50" s="451" t="str">
        <f>IF($E50="","",VLOOKUP($E50,'1MD ELO (4)'!$A$7:$O$80,5))</f>
        <v/>
      </c>
      <c r="E50" s="164"/>
      <c r="F50" s="492" t="str">
        <f>UPPER(IF($E50="","",VLOOKUP($E50,'1MD ELO (4)'!$A$7:$O$80,2)))</f>
        <v/>
      </c>
      <c r="G50" s="492" t="str">
        <f>IF($E50="","",VLOOKUP($E50,'1MD ELO (4)'!$A$7:$O$80,3))</f>
        <v/>
      </c>
      <c r="H50" s="492"/>
      <c r="I50" s="492" t="str">
        <f>IF($E50="","",VLOOKUP($E50,'1MD ELO (4)'!$A$7:$O$80,4))</f>
        <v/>
      </c>
      <c r="J50" s="260"/>
      <c r="K50" s="166"/>
      <c r="L50" s="191"/>
      <c r="M50" s="180" t="s">
        <v>0</v>
      </c>
      <c r="N50" s="189"/>
      <c r="O50" s="182" t="str">
        <f>UPPER(IF(OR(N50="a",N50="as"),M48,IF(OR(N50="b",N50="bs"),M52,)))</f>
        <v/>
      </c>
      <c r="P50" s="199"/>
      <c r="Q50" s="191"/>
      <c r="R50" s="193"/>
      <c r="S50" s="174"/>
    </row>
    <row r="51" spans="1:19" s="38" customFormat="1" ht="9.6" customHeight="1" x14ac:dyDescent="0.25">
      <c r="A51" s="176" t="s">
        <v>51</v>
      </c>
      <c r="B51" s="395" t="str">
        <f>IF($E51="","",VLOOKUP($E51,'1MD ELO (4)'!$A$7:$O$80,14))</f>
        <v/>
      </c>
      <c r="C51" s="395" t="str">
        <f>IF($E51="","",VLOOKUP($E51,'1MD ELO (4)'!$A$7:$O$80,15))</f>
        <v/>
      </c>
      <c r="D51" s="451" t="str">
        <f>IF($E51="","",VLOOKUP($E51,'1MD ELO (4)'!$A$7:$O$80,5))</f>
        <v/>
      </c>
      <c r="E51" s="164"/>
      <c r="F51" s="492" t="str">
        <f>UPPER(IF($E51="","",VLOOKUP($E51,'1MD ELO (4)'!$A$7:$O$80,2)))</f>
        <v/>
      </c>
      <c r="G51" s="492" t="str">
        <f>IF($E51="","",VLOOKUP($E51,'1MD ELO (4)'!$A$7:$O$80,3))</f>
        <v/>
      </c>
      <c r="H51" s="492"/>
      <c r="I51" s="492" t="str">
        <f>IF($E51="","",VLOOKUP($E51,'1MD ELO (4)'!$A$7:$O$80,4))</f>
        <v/>
      </c>
      <c r="J51" s="258"/>
      <c r="K51" s="182" t="str">
        <f>UPPER(IF(OR(J52="a",J52="as"),F51,IF(OR(J52="b",J52="bs"),F52,)))</f>
        <v/>
      </c>
      <c r="L51" s="190"/>
      <c r="M51" s="262"/>
      <c r="N51" s="263"/>
      <c r="O51" s="166"/>
      <c r="P51" s="191"/>
      <c r="Q51" s="191"/>
      <c r="R51" s="193"/>
      <c r="S51" s="174"/>
    </row>
    <row r="52" spans="1:19" s="38" customFormat="1" ht="9.6" customHeight="1" x14ac:dyDescent="0.25">
      <c r="A52" s="176" t="s">
        <v>52</v>
      </c>
      <c r="B52" s="395" t="str">
        <f>IF($E52="","",VLOOKUP($E52,'1MD ELO (4)'!$A$7:$O$80,14))</f>
        <v/>
      </c>
      <c r="C52" s="395" t="str">
        <f>IF($E52="","",VLOOKUP($E52,'1MD ELO (4)'!$A$7:$O$80,15))</f>
        <v/>
      </c>
      <c r="D52" s="451" t="str">
        <f>IF($E52="","",VLOOKUP($E52,'1MD ELO (4)'!$A$7:$O$80,5))</f>
        <v/>
      </c>
      <c r="E52" s="164"/>
      <c r="F52" s="492" t="str">
        <f>UPPER(IF($E52="","",VLOOKUP($E52,'1MD ELO (4)'!$A$7:$O$80,2)))</f>
        <v/>
      </c>
      <c r="G52" s="492" t="str">
        <f>IF($E52="","",VLOOKUP($E52,'1MD ELO (4)'!$A$7:$O$80,3))</f>
        <v/>
      </c>
      <c r="H52" s="492"/>
      <c r="I52" s="492" t="str">
        <f>IF($E52="","",VLOOKUP($E52,'1MD ELO (4)'!$A$7:$O$80,4))</f>
        <v/>
      </c>
      <c r="J52" s="260"/>
      <c r="K52" s="166"/>
      <c r="L52" s="181"/>
      <c r="M52" s="182" t="str">
        <f>UPPER(IF(OR(L52="a",L52="as"),K51,IF(OR(L52="b",L52="bs"),K53,)))</f>
        <v/>
      </c>
      <c r="N52" s="264"/>
      <c r="O52" s="191"/>
      <c r="P52" s="191"/>
      <c r="Q52" s="191"/>
      <c r="R52" s="193"/>
      <c r="S52" s="174"/>
    </row>
    <row r="53" spans="1:19" s="38" customFormat="1" ht="9.6" customHeight="1" x14ac:dyDescent="0.25">
      <c r="A53" s="259" t="s">
        <v>53</v>
      </c>
      <c r="B53" s="395" t="str">
        <f>IF($E53="","",VLOOKUP($E53,'1MD ELO (4)'!$A$7:$O$80,14))</f>
        <v/>
      </c>
      <c r="C53" s="395" t="str">
        <f>IF($E53="","",VLOOKUP($E53,'1MD ELO (4)'!$A$7:$O$80,15))</f>
        <v/>
      </c>
      <c r="D53" s="451" t="str">
        <f>IF($E53="","",VLOOKUP($E53,'1MD ELO (4)'!$A$7:$O$80,5))</f>
        <v/>
      </c>
      <c r="E53" s="164"/>
      <c r="F53" s="492" t="str">
        <f>UPPER(IF($E53="","",VLOOKUP($E53,'1MD ELO (4)'!$A$7:$O$80,2)))</f>
        <v/>
      </c>
      <c r="G53" s="492" t="str">
        <f>IF($E53="","",VLOOKUP($E53,'1MD ELO (4)'!$A$7:$O$80,3))</f>
        <v/>
      </c>
      <c r="H53" s="492"/>
      <c r="I53" s="492" t="str">
        <f>IF($E53="","",VLOOKUP($E53,'1MD ELO (4)'!$A$7:$O$80,4))</f>
        <v/>
      </c>
      <c r="J53" s="258"/>
      <c r="K53" s="182" t="str">
        <f>UPPER(IF(OR(J54="a",J54="as"),F53,IF(OR(J54="b",J54="bs"),F54,)))</f>
        <v/>
      </c>
      <c r="L53" s="199"/>
      <c r="M53" s="166"/>
      <c r="N53" s="191"/>
      <c r="O53" s="191"/>
      <c r="P53" s="191"/>
      <c r="Q53" s="191"/>
      <c r="R53" s="193"/>
      <c r="S53" s="174"/>
    </row>
    <row r="54" spans="1:19" s="38" customFormat="1" ht="9.6" customHeight="1" x14ac:dyDescent="0.25">
      <c r="A54" s="201" t="s">
        <v>54</v>
      </c>
      <c r="B54" s="395" t="str">
        <f>IF($E54="","",VLOOKUP($E54,'1MD ELO (4)'!$A$7:$O$80,14))</f>
        <v/>
      </c>
      <c r="C54" s="395" t="str">
        <f>IF($E54="","",VLOOKUP($E54,'1MD ELO (4)'!$A$7:$O$80,15))</f>
        <v/>
      </c>
      <c r="D54" s="451" t="str">
        <f>IF($E54="","",VLOOKUP($E54,'1MD ELO (4)'!$A$7:$O$80,5))</f>
        <v/>
      </c>
      <c r="E54" s="164"/>
      <c r="F54" s="165" t="str">
        <f>UPPER(IF($E54="","",VLOOKUP($E54,'1MD ELO (4)'!$A$7:$O$80,2)))</f>
        <v/>
      </c>
      <c r="G54" s="165" t="str">
        <f>IF($E54="","",VLOOKUP($E54,'1MD ELO (4)'!$A$7:$O$80,3))</f>
        <v/>
      </c>
      <c r="H54" s="165"/>
      <c r="I54" s="165" t="str">
        <f>IF($E54="","",VLOOKUP($E54,'1MD ELO (4)'!$A$7:$O$80,4))</f>
        <v/>
      </c>
      <c r="J54" s="260"/>
      <c r="K54" s="166"/>
      <c r="L54" s="191"/>
      <c r="M54" s="191"/>
      <c r="N54" s="265"/>
      <c r="O54" s="266" t="s">
        <v>136</v>
      </c>
      <c r="P54" s="255"/>
      <c r="Q54" s="182" t="str">
        <f>UPPER(IF(OR(P55="a",P55="as"),Q46,IF(OR(P55="b",P55="bs"),Q62,)))</f>
        <v/>
      </c>
      <c r="R54" s="256"/>
      <c r="S54" s="174"/>
    </row>
    <row r="55" spans="1:19" s="38" customFormat="1" ht="9.6" customHeight="1" x14ac:dyDescent="0.25">
      <c r="A55" s="162" t="s">
        <v>55</v>
      </c>
      <c r="B55" s="395" t="str">
        <f>IF($E55="","",VLOOKUP($E55,'1MD ELO (4)'!$A$7:$O$80,14))</f>
        <v/>
      </c>
      <c r="C55" s="395" t="str">
        <f>IF($E55="","",VLOOKUP($E55,'1MD ELO (4)'!$A$7:$O$80,15))</f>
        <v/>
      </c>
      <c r="D55" s="451" t="str">
        <f>IF($E55="","",VLOOKUP($E55,'1MD ELO (4)'!$A$7:$O$80,5))</f>
        <v/>
      </c>
      <c r="E55" s="164"/>
      <c r="F55" s="165" t="str">
        <f>UPPER(IF($E55="","",VLOOKUP($E55,'1MD ELO (4)'!$A$7:$O$80,2)))</f>
        <v/>
      </c>
      <c r="G55" s="165" t="str">
        <f>IF($E55="","",VLOOKUP($E55,'1MD ELO (4)'!$A$7:$O$80,3))</f>
        <v/>
      </c>
      <c r="H55" s="165"/>
      <c r="I55" s="165" t="str">
        <f>IF($E55="","",VLOOKUP($E55,'1MD ELO (4)'!$A$7:$O$80,4))</f>
        <v/>
      </c>
      <c r="J55" s="258"/>
      <c r="K55" s="182" t="str">
        <f>UPPER(IF(OR(J56="a",J56="as"),F55,IF(OR(J56="b",J56="bs"),F56,)))</f>
        <v/>
      </c>
      <c r="L55" s="190"/>
      <c r="M55" s="191"/>
      <c r="N55" s="191"/>
      <c r="O55" s="180" t="s">
        <v>0</v>
      </c>
      <c r="P55" s="257"/>
      <c r="Q55" s="166"/>
      <c r="R55" s="251"/>
      <c r="S55" s="174"/>
    </row>
    <row r="56" spans="1:19" s="38" customFormat="1" ht="9.6" customHeight="1" x14ac:dyDescent="0.25">
      <c r="A56" s="259" t="s">
        <v>56</v>
      </c>
      <c r="B56" s="395" t="str">
        <f>IF($E56="","",VLOOKUP($E56,'1MD ELO (4)'!$A$7:$O$80,14))</f>
        <v/>
      </c>
      <c r="C56" s="395" t="str">
        <f>IF($E56="","",VLOOKUP($E56,'1MD ELO (4)'!$A$7:$O$80,15))</f>
        <v/>
      </c>
      <c r="D56" s="451" t="str">
        <f>IF($E56="","",VLOOKUP($E56,'1MD ELO (4)'!$A$7:$O$80,5))</f>
        <v/>
      </c>
      <c r="E56" s="164"/>
      <c r="F56" s="492" t="str">
        <f>UPPER(IF($E56="","",VLOOKUP($E56,'1MD ELO (4)'!$A$7:$O$80,2)))</f>
        <v/>
      </c>
      <c r="G56" s="492" t="str">
        <f>IF($E56="","",VLOOKUP($E56,'1MD ELO (4)'!$A$7:$O$80,3))</f>
        <v/>
      </c>
      <c r="H56" s="492"/>
      <c r="I56" s="492" t="str">
        <f>IF($E56="","",VLOOKUP($E56,'1MD ELO (4)'!$A$7:$O$80,4))</f>
        <v/>
      </c>
      <c r="J56" s="260"/>
      <c r="K56" s="166"/>
      <c r="L56" s="181"/>
      <c r="M56" s="182" t="str">
        <f>UPPER(IF(OR(L56="a",L56="as"),K55,IF(OR(L56="b",L56="bs"),K57,)))</f>
        <v/>
      </c>
      <c r="N56" s="190"/>
      <c r="O56" s="191"/>
      <c r="P56" s="191"/>
      <c r="Q56" s="191"/>
      <c r="R56" s="193"/>
      <c r="S56" s="174"/>
    </row>
    <row r="57" spans="1:19" s="38" customFormat="1" ht="9.6" customHeight="1" x14ac:dyDescent="0.25">
      <c r="A57" s="176" t="s">
        <v>57</v>
      </c>
      <c r="B57" s="395" t="str">
        <f>IF($E57="","",VLOOKUP($E57,'1MD ELO (4)'!$A$7:$O$80,14))</f>
        <v/>
      </c>
      <c r="C57" s="395" t="str">
        <f>IF($E57="","",VLOOKUP($E57,'1MD ELO (4)'!$A$7:$O$80,15))</f>
        <v/>
      </c>
      <c r="D57" s="451" t="str">
        <f>IF($E57="","",VLOOKUP($E57,'1MD ELO (4)'!$A$7:$O$80,5))</f>
        <v/>
      </c>
      <c r="E57" s="164"/>
      <c r="F57" s="492" t="str">
        <f>UPPER(IF($E57="","",VLOOKUP($E57,'1MD ELO (4)'!$A$7:$O$80,2)))</f>
        <v/>
      </c>
      <c r="G57" s="492" t="str">
        <f>IF($E57="","",VLOOKUP($E57,'1MD ELO (4)'!$A$7:$O$80,3))</f>
        <v/>
      </c>
      <c r="H57" s="492"/>
      <c r="I57" s="492" t="str">
        <f>IF($E57="","",VLOOKUP($E57,'1MD ELO (4)'!$A$7:$O$80,4))</f>
        <v/>
      </c>
      <c r="J57" s="258"/>
      <c r="K57" s="182" t="str">
        <f>UPPER(IF(OR(J58="a",J58="as"),F57,IF(OR(J58="b",J58="bs"),F58,)))</f>
        <v/>
      </c>
      <c r="L57" s="261"/>
      <c r="M57" s="166"/>
      <c r="N57" s="193"/>
      <c r="O57" s="191"/>
      <c r="P57" s="191"/>
      <c r="Q57" s="824" t="str">
        <f>IF(Y3="","",CONCATENATE(AC1," pont"))</f>
        <v/>
      </c>
      <c r="R57" s="825"/>
      <c r="S57" s="174"/>
    </row>
    <row r="58" spans="1:19" s="38" customFormat="1" ht="9.6" customHeight="1" x14ac:dyDescent="0.25">
      <c r="A58" s="176" t="s">
        <v>58</v>
      </c>
      <c r="B58" s="395" t="str">
        <f>IF($E58="","",VLOOKUP($E58,'1MD ELO (4)'!$A$7:$O$80,14))</f>
        <v/>
      </c>
      <c r="C58" s="395" t="str">
        <f>IF($E58="","",VLOOKUP($E58,'1MD ELO (4)'!$A$7:$O$80,15))</f>
        <v/>
      </c>
      <c r="D58" s="451" t="str">
        <f>IF($E58="","",VLOOKUP($E58,'1MD ELO (4)'!$A$7:$O$80,5))</f>
        <v/>
      </c>
      <c r="E58" s="164"/>
      <c r="F58" s="492" t="str">
        <f>UPPER(IF($E58="","",VLOOKUP($E58,'1MD ELO (4)'!$A$7:$O$80,2)))</f>
        <v/>
      </c>
      <c r="G58" s="492" t="str">
        <f>IF($E58="","",VLOOKUP($E58,'1MD ELO (4)'!$A$7:$O$80,3))</f>
        <v/>
      </c>
      <c r="H58" s="492"/>
      <c r="I58" s="492" t="str">
        <f>IF($E58="","",VLOOKUP($E58,'1MD ELO (4)'!$A$7:$O$80,4))</f>
        <v/>
      </c>
      <c r="J58" s="260"/>
      <c r="K58" s="166"/>
      <c r="L58" s="191"/>
      <c r="M58" s="180" t="s">
        <v>0</v>
      </c>
      <c r="N58" s="189"/>
      <c r="O58" s="182" t="str">
        <f>UPPER(IF(OR(N58="a",N58="as"),M56,IF(OR(N58="b",N58="bs"),M60,)))</f>
        <v/>
      </c>
      <c r="P58" s="190"/>
      <c r="Q58" s="191"/>
      <c r="R58" s="193"/>
      <c r="S58" s="174"/>
    </row>
    <row r="59" spans="1:19" s="38" customFormat="1" ht="9.6" customHeight="1" x14ac:dyDescent="0.25">
      <c r="A59" s="176" t="s">
        <v>59</v>
      </c>
      <c r="B59" s="395" t="str">
        <f>IF($E59="","",VLOOKUP($E59,'1MD ELO (4)'!$A$7:$O$80,14))</f>
        <v/>
      </c>
      <c r="C59" s="395" t="str">
        <f>IF($E59="","",VLOOKUP($E59,'1MD ELO (4)'!$A$7:$O$80,15))</f>
        <v/>
      </c>
      <c r="D59" s="451" t="str">
        <f>IF($E59="","",VLOOKUP($E59,'1MD ELO (4)'!$A$7:$O$80,5))</f>
        <v/>
      </c>
      <c r="E59" s="164"/>
      <c r="F59" s="492" t="str">
        <f>UPPER(IF($E59="","",VLOOKUP($E59,'1MD ELO (4)'!$A$7:$O$80,2)))</f>
        <v/>
      </c>
      <c r="G59" s="492" t="str">
        <f>IF($E59="","",VLOOKUP($E59,'1MD ELO (4)'!$A$7:$O$80,3))</f>
        <v/>
      </c>
      <c r="H59" s="492"/>
      <c r="I59" s="492" t="str">
        <f>IF($E59="","",VLOOKUP($E59,'1MD ELO (4)'!$A$7:$O$80,4))</f>
        <v/>
      </c>
      <c r="J59" s="258"/>
      <c r="K59" s="182" t="str">
        <f>UPPER(IF(OR(J60="a",J60="as"),F59,IF(OR(J60="b",J60="bs"),F60,)))</f>
        <v/>
      </c>
      <c r="L59" s="190"/>
      <c r="M59" s="262"/>
      <c r="N59" s="263"/>
      <c r="O59" s="166"/>
      <c r="P59" s="193"/>
      <c r="Q59" s="191"/>
      <c r="R59" s="193"/>
      <c r="S59" s="174"/>
    </row>
    <row r="60" spans="1:19" s="38" customFormat="1" ht="9.6" customHeight="1" x14ac:dyDescent="0.25">
      <c r="A60" s="176" t="s">
        <v>60</v>
      </c>
      <c r="B60" s="395" t="str">
        <f>IF($E60="","",VLOOKUP($E60,'1MD ELO (4)'!$A$7:$O$80,14))</f>
        <v/>
      </c>
      <c r="C60" s="395" t="str">
        <f>IF($E60="","",VLOOKUP($E60,'1MD ELO (4)'!$A$7:$O$80,15))</f>
        <v/>
      </c>
      <c r="D60" s="451" t="str">
        <f>IF($E60="","",VLOOKUP($E60,'1MD ELO (4)'!$A$7:$O$80,5))</f>
        <v/>
      </c>
      <c r="E60" s="164"/>
      <c r="F60" s="492" t="str">
        <f>UPPER(IF($E60="","",VLOOKUP($E60,'1MD ELO (4)'!$A$7:$O$80,2)))</f>
        <v/>
      </c>
      <c r="G60" s="492" t="str">
        <f>IF($E60="","",VLOOKUP($E60,'1MD ELO (4)'!$A$7:$O$80,3))</f>
        <v/>
      </c>
      <c r="H60" s="492"/>
      <c r="I60" s="492" t="str">
        <f>IF($E60="","",VLOOKUP($E60,'1MD ELO (4)'!$A$7:$O$80,4))</f>
        <v/>
      </c>
      <c r="J60" s="260"/>
      <c r="K60" s="166"/>
      <c r="L60" s="181"/>
      <c r="M60" s="182" t="str">
        <f>UPPER(IF(OR(L60="a",L60="as"),K59,IF(OR(L60="b",L60="bs"),K61,)))</f>
        <v/>
      </c>
      <c r="N60" s="264"/>
      <c r="O60" s="191"/>
      <c r="P60" s="193"/>
      <c r="Q60" s="191"/>
      <c r="R60" s="193"/>
      <c r="S60" s="174"/>
    </row>
    <row r="61" spans="1:19" s="38" customFormat="1" ht="9.6" customHeight="1" x14ac:dyDescent="0.25">
      <c r="A61" s="259" t="s">
        <v>61</v>
      </c>
      <c r="B61" s="395" t="str">
        <f>IF($E61="","",VLOOKUP($E61,'1MD ELO (4)'!$A$7:$O$80,14))</f>
        <v/>
      </c>
      <c r="C61" s="395" t="str">
        <f>IF($E61="","",VLOOKUP($E61,'1MD ELO (4)'!$A$7:$O$80,15))</f>
        <v/>
      </c>
      <c r="D61" s="451" t="str">
        <f>IF($E61="","",VLOOKUP($E61,'1MD ELO (4)'!$A$7:$O$80,5))</f>
        <v/>
      </c>
      <c r="E61" s="164"/>
      <c r="F61" s="492" t="str">
        <f>UPPER(IF($E61="","",VLOOKUP($E61,'1MD ELO (4)'!$A$7:$O$80,2)))</f>
        <v/>
      </c>
      <c r="G61" s="492" t="str">
        <f>IF($E61="","",VLOOKUP($E61,'1MD ELO (4)'!$A$7:$O$80,3))</f>
        <v/>
      </c>
      <c r="H61" s="492"/>
      <c r="I61" s="492" t="str">
        <f>IF($E61="","",VLOOKUP($E61,'1MD ELO (4)'!$A$7:$O$80,4))</f>
        <v/>
      </c>
      <c r="J61" s="258"/>
      <c r="K61" s="182" t="str">
        <f>UPPER(IF(OR(J62="a",J62="as"),F61,IF(OR(J62="b",J62="bs"),F62,)))</f>
        <v/>
      </c>
      <c r="L61" s="199"/>
      <c r="M61" s="166"/>
      <c r="N61" s="191"/>
      <c r="O61" s="191"/>
      <c r="P61" s="193"/>
      <c r="Q61" s="191"/>
      <c r="R61" s="193"/>
      <c r="S61" s="174"/>
    </row>
    <row r="62" spans="1:19" s="38" customFormat="1" ht="9.6" customHeight="1" x14ac:dyDescent="0.25">
      <c r="A62" s="201" t="s">
        <v>62</v>
      </c>
      <c r="B62" s="395" t="str">
        <f>IF($E62="","",VLOOKUP($E62,'1MD ELO (4)'!$A$7:$O$80,14))</f>
        <v/>
      </c>
      <c r="C62" s="395" t="str">
        <f>IF($E62="","",VLOOKUP($E62,'1MD ELO (4)'!$A$7:$O$80,15))</f>
        <v/>
      </c>
      <c r="D62" s="451" t="str">
        <f>IF($E62="","",VLOOKUP($E62,'1MD ELO (4)'!$A$7:$O$80,5))</f>
        <v/>
      </c>
      <c r="E62" s="164"/>
      <c r="F62" s="165" t="str">
        <f>UPPER(IF($E62="","",VLOOKUP($E62,'1MD ELO (4)'!$A$7:$O$80,2)))</f>
        <v/>
      </c>
      <c r="G62" s="165" t="str">
        <f>IF($E62="","",VLOOKUP($E62,'1MD ELO (4)'!$A$7:$O$80,3))</f>
        <v/>
      </c>
      <c r="H62" s="165"/>
      <c r="I62" s="165" t="str">
        <f>IF($E62="","",VLOOKUP($E62,'1MD ELO (4)'!$A$7:$O$80,4))</f>
        <v/>
      </c>
      <c r="J62" s="260"/>
      <c r="K62" s="166"/>
      <c r="L62" s="191"/>
      <c r="M62" s="191"/>
      <c r="N62" s="265"/>
      <c r="O62" s="180" t="s">
        <v>0</v>
      </c>
      <c r="P62" s="189"/>
      <c r="Q62" s="182" t="str">
        <f>UPPER(IF(OR(P62="a",P62="as"),O58,IF(OR(P62="b",P62="bs"),O66,)))</f>
        <v/>
      </c>
      <c r="R62" s="199"/>
      <c r="S62" s="174"/>
    </row>
    <row r="63" spans="1:19" s="38" customFormat="1" ht="9.6" customHeight="1" x14ac:dyDescent="0.25">
      <c r="A63" s="162" t="s">
        <v>63</v>
      </c>
      <c r="B63" s="395" t="str">
        <f>IF($E63="","",VLOOKUP($E63,'1MD ELO (4)'!$A$7:$O$80,14))</f>
        <v/>
      </c>
      <c r="C63" s="395" t="str">
        <f>IF($E63="","",VLOOKUP($E63,'1MD ELO (4)'!$A$7:$O$80,15))</f>
        <v/>
      </c>
      <c r="D63" s="451" t="str">
        <f>IF($E63="","",VLOOKUP($E63,'1MD ELO (4)'!$A$7:$O$80,5))</f>
        <v/>
      </c>
      <c r="E63" s="164"/>
      <c r="F63" s="165" t="str">
        <f>UPPER(IF($E63="","",VLOOKUP($E63,'1MD ELO (4)'!$A$7:$O$80,2)))</f>
        <v/>
      </c>
      <c r="G63" s="165" t="str">
        <f>IF($E63="","",VLOOKUP($E63,'1MD ELO (4)'!$A$7:$O$80,3))</f>
        <v/>
      </c>
      <c r="H63" s="165"/>
      <c r="I63" s="165" t="str">
        <f>IF($E63="","",VLOOKUP($E63,'1MD ELO (4)'!$A$7:$O$80,4))</f>
        <v/>
      </c>
      <c r="J63" s="258"/>
      <c r="K63" s="182" t="str">
        <f>UPPER(IF(OR(J64="a",J64="as"),F63,IF(OR(J64="b",J64="bs"),F64,)))</f>
        <v/>
      </c>
      <c r="L63" s="190"/>
      <c r="M63" s="191"/>
      <c r="N63" s="191"/>
      <c r="O63" s="191"/>
      <c r="P63" s="193"/>
      <c r="Q63" s="166"/>
      <c r="R63" s="191"/>
      <c r="S63" s="174"/>
    </row>
    <row r="64" spans="1:19" s="38" customFormat="1" ht="9.6" customHeight="1" x14ac:dyDescent="0.25">
      <c r="A64" s="259" t="s">
        <v>64</v>
      </c>
      <c r="B64" s="395" t="str">
        <f>IF($E64="","",VLOOKUP($E64,'1MD ELO (4)'!$A$7:$O$80,14))</f>
        <v/>
      </c>
      <c r="C64" s="395" t="str">
        <f>IF($E64="","",VLOOKUP($E64,'1MD ELO (4)'!$A$7:$O$80,15))</f>
        <v/>
      </c>
      <c r="D64" s="451" t="str">
        <f>IF($E64="","",VLOOKUP($E64,'1MD ELO (4)'!$A$7:$O$80,5))</f>
        <v/>
      </c>
      <c r="E64" s="164"/>
      <c r="F64" s="492" t="str">
        <f>UPPER(IF($E64="","",VLOOKUP($E64,'1MD ELO (4)'!$A$7:$O$80,2)))</f>
        <v/>
      </c>
      <c r="G64" s="492" t="str">
        <f>IF($E64="","",VLOOKUP($E64,'1MD ELO (4)'!$A$7:$O$80,3))</f>
        <v/>
      </c>
      <c r="H64" s="492"/>
      <c r="I64" s="492" t="str">
        <f>IF($E64="","",VLOOKUP($E64,'1MD ELO (4)'!$A$7:$O$80,4))</f>
        <v/>
      </c>
      <c r="J64" s="260"/>
      <c r="K64" s="166"/>
      <c r="L64" s="181"/>
      <c r="M64" s="182" t="str">
        <f>UPPER(IF(OR(L64="a",L64="as"),K63,IF(OR(L64="b",L64="bs"),K65,)))</f>
        <v/>
      </c>
      <c r="N64" s="190"/>
      <c r="O64" s="191"/>
      <c r="P64" s="193"/>
      <c r="Q64" s="191"/>
      <c r="R64" s="191"/>
      <c r="S64" s="174"/>
    </row>
    <row r="65" spans="1:19" s="38" customFormat="1" ht="9.6" customHeight="1" x14ac:dyDescent="0.25">
      <c r="A65" s="176" t="s">
        <v>65</v>
      </c>
      <c r="B65" s="395" t="str">
        <f>IF($E65="","",VLOOKUP($E65,'1MD ELO (4)'!$A$7:$O$80,14))</f>
        <v/>
      </c>
      <c r="C65" s="395" t="str">
        <f>IF($E65="","",VLOOKUP($E65,'1MD ELO (4)'!$A$7:$O$80,15))</f>
        <v/>
      </c>
      <c r="D65" s="451" t="str">
        <f>IF($E65="","",VLOOKUP($E65,'1MD ELO (4)'!$A$7:$O$80,5))</f>
        <v/>
      </c>
      <c r="E65" s="164"/>
      <c r="F65" s="492" t="str">
        <f>UPPER(IF($E65="","",VLOOKUP($E65,'1MD ELO (4)'!$A$7:$O$80,2)))</f>
        <v/>
      </c>
      <c r="G65" s="492" t="str">
        <f>IF($E65="","",VLOOKUP($E65,'1MD ELO (4)'!$A$7:$O$80,3))</f>
        <v/>
      </c>
      <c r="H65" s="492"/>
      <c r="I65" s="492" t="str">
        <f>IF($E65="","",VLOOKUP($E65,'1MD ELO (4)'!$A$7:$O$80,4))</f>
        <v/>
      </c>
      <c r="J65" s="258"/>
      <c r="K65" s="182" t="str">
        <f>UPPER(IF(OR(J66="a",J66="as"),F65,IF(OR(J66="b",J66="bs"),F66,)))</f>
        <v/>
      </c>
      <c r="L65" s="261"/>
      <c r="M65" s="166"/>
      <c r="N65" s="193"/>
      <c r="O65" s="191"/>
      <c r="P65" s="193"/>
      <c r="Q65" s="191"/>
      <c r="R65" s="191"/>
      <c r="S65" s="174"/>
    </row>
    <row r="66" spans="1:19" s="38" customFormat="1" ht="9.6" customHeight="1" x14ac:dyDescent="0.25">
      <c r="A66" s="176" t="s">
        <v>66</v>
      </c>
      <c r="B66" s="395" t="str">
        <f>IF($E66="","",VLOOKUP($E66,'1MD ELO (4)'!$A$7:$O$80,14))</f>
        <v/>
      </c>
      <c r="C66" s="395" t="str">
        <f>IF($E66="","",VLOOKUP($E66,'1MD ELO (4)'!$A$7:$O$80,15))</f>
        <v/>
      </c>
      <c r="D66" s="451" t="str">
        <f>IF($E66="","",VLOOKUP($E66,'1MD ELO (4)'!$A$7:$O$80,5))</f>
        <v/>
      </c>
      <c r="E66" s="164"/>
      <c r="F66" s="492" t="str">
        <f>UPPER(IF($E66="","",VLOOKUP($E66,'1MD ELO (4)'!$A$7:$O$80,2)))</f>
        <v/>
      </c>
      <c r="G66" s="492" t="str">
        <f>IF($E66="","",VLOOKUP($E66,'1MD ELO (4)'!$A$7:$O$80,3))</f>
        <v/>
      </c>
      <c r="H66" s="492"/>
      <c r="I66" s="492" t="str">
        <f>IF($E66="","",VLOOKUP($E66,'1MD ELO (4)'!$A$7:$O$80,4))</f>
        <v/>
      </c>
      <c r="J66" s="260"/>
      <c r="K66" s="166"/>
      <c r="L66" s="191"/>
      <c r="M66" s="180" t="s">
        <v>0</v>
      </c>
      <c r="N66" s="189"/>
      <c r="O66" s="182" t="str">
        <f>UPPER(IF(OR(N66="a",N66="as"),M64,IF(OR(N66="b",N66="bs"),M68,)))</f>
        <v/>
      </c>
      <c r="P66" s="199"/>
      <c r="Q66" s="191"/>
      <c r="R66" s="191"/>
      <c r="S66" s="174"/>
    </row>
    <row r="67" spans="1:19" s="38" customFormat="1" ht="9.6" customHeight="1" x14ac:dyDescent="0.25">
      <c r="A67" s="176" t="s">
        <v>67</v>
      </c>
      <c r="B67" s="395" t="str">
        <f>IF($E67="","",VLOOKUP($E67,'1MD ELO (4)'!$A$7:$O$80,14))</f>
        <v/>
      </c>
      <c r="C67" s="395" t="str">
        <f>IF($E67="","",VLOOKUP($E67,'1MD ELO (4)'!$A$7:$O$80,15))</f>
        <v/>
      </c>
      <c r="D67" s="451" t="str">
        <f>IF($E67="","",VLOOKUP($E67,'1MD ELO (4)'!$A$7:$O$80,5))</f>
        <v/>
      </c>
      <c r="E67" s="164"/>
      <c r="F67" s="492" t="str">
        <f>UPPER(IF($E67="","",VLOOKUP($E67,'1MD ELO (4)'!$A$7:$O$80,2)))</f>
        <v/>
      </c>
      <c r="G67" s="492" t="str">
        <f>IF($E67="","",VLOOKUP($E67,'1MD ELO (4)'!$A$7:$O$80,3))</f>
        <v/>
      </c>
      <c r="H67" s="492"/>
      <c r="I67" s="492" t="str">
        <f>IF($E67="","",VLOOKUP($E67,'1MD ELO (4)'!$A$7:$O$80,4))</f>
        <v/>
      </c>
      <c r="J67" s="258"/>
      <c r="K67" s="182" t="str">
        <f>UPPER(IF(OR(J68="a",J68="as"),F67,IF(OR(J68="b",J68="bs"),F68,)))</f>
        <v/>
      </c>
      <c r="L67" s="190"/>
      <c r="M67" s="262"/>
      <c r="N67" s="263"/>
      <c r="O67" s="166"/>
      <c r="P67" s="191"/>
      <c r="Q67" s="191"/>
      <c r="R67" s="191"/>
      <c r="S67" s="174"/>
    </row>
    <row r="68" spans="1:19" s="38" customFormat="1" ht="9.6" customHeight="1" x14ac:dyDescent="0.25">
      <c r="A68" s="176" t="s">
        <v>68</v>
      </c>
      <c r="B68" s="395" t="str">
        <f>IF($E68="","",VLOOKUP($E68,'1MD ELO (4)'!$A$7:$O$80,14))</f>
        <v/>
      </c>
      <c r="C68" s="395" t="str">
        <f>IF($E68="","",VLOOKUP($E68,'1MD ELO (4)'!$A$7:$O$80,15))</f>
        <v/>
      </c>
      <c r="D68" s="451" t="str">
        <f>IF($E68="","",VLOOKUP($E68,'1MD ELO (4)'!$A$7:$O$80,5))</f>
        <v/>
      </c>
      <c r="E68" s="164"/>
      <c r="F68" s="492" t="str">
        <f>UPPER(IF($E68="","",VLOOKUP($E68,'1MD ELO (4)'!$A$7:$O$80,2)))</f>
        <v/>
      </c>
      <c r="G68" s="492" t="str">
        <f>IF($E68="","",VLOOKUP($E68,'1MD ELO (4)'!$A$7:$O$80,3))</f>
        <v/>
      </c>
      <c r="H68" s="492"/>
      <c r="I68" s="492" t="str">
        <f>IF($E68="","",VLOOKUP($E68,'1MD ELO (4)'!$A$7:$O$80,4))</f>
        <v/>
      </c>
      <c r="J68" s="260"/>
      <c r="K68" s="166"/>
      <c r="L68" s="181"/>
      <c r="M68" s="182" t="str">
        <f>UPPER(IF(OR(L68="a",L68="as"),K67,IF(OR(L68="b",L68="bs"),K69,)))</f>
        <v/>
      </c>
      <c r="N68" s="264"/>
      <c r="O68" s="191"/>
      <c r="P68" s="191"/>
      <c r="Q68" s="191"/>
      <c r="R68" s="191"/>
      <c r="S68" s="174"/>
    </row>
    <row r="69" spans="1:19" s="38" customFormat="1" ht="9.6" customHeight="1" x14ac:dyDescent="0.25">
      <c r="A69" s="259" t="s">
        <v>69</v>
      </c>
      <c r="B69" s="395" t="str">
        <f>IF($E69="","",VLOOKUP($E69,'1MD ELO (4)'!$A$7:$O$80,14))</f>
        <v/>
      </c>
      <c r="C69" s="395" t="str">
        <f>IF($E69="","",VLOOKUP($E69,'1MD ELO (4)'!$A$7:$O$80,15))</f>
        <v/>
      </c>
      <c r="D69" s="451" t="str">
        <f>IF($E69="","",VLOOKUP($E69,'1MD ELO (4)'!$A$7:$O$80,5))</f>
        <v/>
      </c>
      <c r="E69" s="164"/>
      <c r="F69" s="492" t="str">
        <f>UPPER(IF($E69="","",VLOOKUP($E69,'1MD ELO (4)'!$A$7:$O$80,2)))</f>
        <v/>
      </c>
      <c r="G69" s="492" t="str">
        <f>IF($E69="","",VLOOKUP($E69,'1MD ELO (4)'!$A$7:$O$80,3))</f>
        <v/>
      </c>
      <c r="H69" s="492"/>
      <c r="I69" s="492" t="str">
        <f>IF($E69="","",VLOOKUP($E69,'1MD ELO (4)'!$A$7:$O$80,4))</f>
        <v/>
      </c>
      <c r="J69" s="258"/>
      <c r="K69" s="182" t="str">
        <f>UPPER(IF(OR(J70="a",J70="as"),F69,IF(OR(J70="b",J70="bs"),F70,)))</f>
        <v/>
      </c>
      <c r="L69" s="199"/>
      <c r="M69" s="166"/>
      <c r="N69" s="191"/>
      <c r="O69" s="191"/>
      <c r="P69" s="191"/>
      <c r="Q69" s="191"/>
      <c r="R69" s="191"/>
      <c r="S69" s="174"/>
    </row>
    <row r="70" spans="1:19" s="38" customFormat="1" ht="9.6" customHeight="1" x14ac:dyDescent="0.25">
      <c r="A70" s="201" t="s">
        <v>70</v>
      </c>
      <c r="B70" s="395" t="str">
        <f>IF($E70="","",VLOOKUP($E70,'1MD ELO (4)'!$A$7:$O$80,14))</f>
        <v/>
      </c>
      <c r="C70" s="395" t="str">
        <f>IF($E70="","",VLOOKUP($E70,'1MD ELO (4)'!$A$7:$O$80,15))</f>
        <v/>
      </c>
      <c r="D70" s="451" t="str">
        <f>IF($E70="","",VLOOKUP($E70,'1MD ELO (4)'!$A$7:$O$80,5))</f>
        <v/>
      </c>
      <c r="E70" s="164"/>
      <c r="F70" s="165" t="str">
        <f>UPPER(IF($E70="","",VLOOKUP($E70,'1MD ELO (4)'!$A$7:$O$80,2)))</f>
        <v/>
      </c>
      <c r="G70" s="165" t="str">
        <f>IF($E70="","",VLOOKUP($E70,'1MD ELO (4)'!$A$7:$O$80,3))</f>
        <v/>
      </c>
      <c r="H70" s="165"/>
      <c r="I70" s="165" t="str">
        <f>IF($E70="","",VLOOKUP($E70,'1MD ELO (4)'!$A$7:$O$80,4))</f>
        <v/>
      </c>
      <c r="J70" s="260"/>
      <c r="K70" s="166"/>
      <c r="L70" s="191"/>
      <c r="M70" s="191"/>
      <c r="N70" s="265"/>
      <c r="O70" s="191"/>
      <c r="P70" s="191"/>
      <c r="Q70" s="191"/>
      <c r="R70" s="191"/>
      <c r="S70" s="174"/>
    </row>
    <row r="71" spans="1:19" s="38" customFormat="1" ht="6" customHeight="1" x14ac:dyDescent="0.25">
      <c r="A71" s="275"/>
      <c r="B71" s="276"/>
      <c r="C71" s="276"/>
      <c r="D71" s="276"/>
      <c r="E71" s="277"/>
      <c r="F71" s="278"/>
      <c r="G71" s="278"/>
      <c r="H71" s="279"/>
      <c r="I71" s="278"/>
      <c r="J71" s="280"/>
      <c r="K71" s="191"/>
      <c r="L71" s="191"/>
      <c r="M71" s="191"/>
      <c r="N71" s="265"/>
      <c r="O71" s="191"/>
      <c r="P71" s="191"/>
      <c r="Q71" s="191"/>
      <c r="R71" s="191"/>
      <c r="S71" s="174"/>
    </row>
    <row r="72" spans="1:19" s="18" customFormat="1" ht="10.5" customHeight="1" x14ac:dyDescent="0.25">
      <c r="A72" s="214" t="s">
        <v>105</v>
      </c>
      <c r="B72" s="215"/>
      <c r="C72" s="215"/>
      <c r="D72" s="456"/>
      <c r="E72" s="281" t="s">
        <v>6</v>
      </c>
      <c r="F72" s="218" t="s">
        <v>107</v>
      </c>
      <c r="G72" s="281" t="s">
        <v>6</v>
      </c>
      <c r="H72" s="480" t="s">
        <v>107</v>
      </c>
      <c r="I72" s="282"/>
      <c r="J72" s="281" t="s">
        <v>6</v>
      </c>
      <c r="K72" s="218" t="s">
        <v>125</v>
      </c>
      <c r="L72" s="221"/>
      <c r="M72" s="218" t="s">
        <v>126</v>
      </c>
      <c r="N72" s="222"/>
      <c r="O72" s="223" t="s">
        <v>127</v>
      </c>
      <c r="P72" s="223"/>
      <c r="Q72" s="224"/>
      <c r="R72" s="225"/>
    </row>
    <row r="73" spans="1:19" s="18" customFormat="1" ht="9" customHeight="1" x14ac:dyDescent="0.25">
      <c r="A73" s="457" t="s">
        <v>106</v>
      </c>
      <c r="B73" s="458"/>
      <c r="C73" s="459"/>
      <c r="D73" s="460"/>
      <c r="E73" s="229">
        <v>1</v>
      </c>
      <c r="F73" s="283" t="str">
        <f>IF(E73&gt;$R$80,,UPPER(VLOOKUP(E73,'1MD ELO (4)'!$A$7:$Q$134,2)))</f>
        <v/>
      </c>
      <c r="G73" s="229">
        <v>9</v>
      </c>
      <c r="H73" s="92" t="str">
        <f>IF(G73&gt;$R$80,,UPPER(VLOOKUP(G73,'1MD ELO (4)'!$A$7:$Q$134,2)))</f>
        <v/>
      </c>
      <c r="I73" s="91"/>
      <c r="J73" s="231" t="s">
        <v>7</v>
      </c>
      <c r="K73" s="226"/>
      <c r="L73" s="232"/>
      <c r="M73" s="226"/>
      <c r="N73" s="233"/>
      <c r="O73" s="234" t="s">
        <v>111</v>
      </c>
      <c r="P73" s="235"/>
      <c r="Q73" s="235"/>
      <c r="R73" s="236"/>
    </row>
    <row r="74" spans="1:19" s="18" customFormat="1" ht="9" customHeight="1" x14ac:dyDescent="0.25">
      <c r="A74" s="241" t="s">
        <v>124</v>
      </c>
      <c r="B74" s="239"/>
      <c r="C74" s="453"/>
      <c r="D74" s="242"/>
      <c r="E74" s="229">
        <v>2</v>
      </c>
      <c r="F74" s="283" t="str">
        <f>IF(E74&gt;$R$80,,UPPER(VLOOKUP(E74,'1MD ELO (4)'!$A$7:$Q$134,2)))</f>
        <v/>
      </c>
      <c r="G74" s="229">
        <v>10</v>
      </c>
      <c r="H74" s="92" t="str">
        <f>IF(G74&gt;$R$80,,UPPER(VLOOKUP(G74,'1MD ELO (4)'!$A$7:$Q$134,2)))</f>
        <v/>
      </c>
      <c r="I74" s="91"/>
      <c r="J74" s="231" t="s">
        <v>8</v>
      </c>
      <c r="K74" s="226"/>
      <c r="L74" s="232"/>
      <c r="M74" s="226"/>
      <c r="N74" s="233"/>
      <c r="O74" s="237"/>
      <c r="P74" s="238"/>
      <c r="Q74" s="239"/>
      <c r="R74" s="240"/>
    </row>
    <row r="75" spans="1:19" s="18" customFormat="1" ht="9" customHeight="1" x14ac:dyDescent="0.25">
      <c r="A75" s="384"/>
      <c r="B75" s="385"/>
      <c r="C75" s="454"/>
      <c r="D75" s="386"/>
      <c r="E75" s="229">
        <v>3</v>
      </c>
      <c r="F75" s="283" t="str">
        <f>IF(E75&gt;$R$80,,UPPER(VLOOKUP(E75,'1MD ELO (4)'!$A$7:$Q$134,2)))</f>
        <v/>
      </c>
      <c r="G75" s="229">
        <v>11</v>
      </c>
      <c r="H75" s="92" t="str">
        <f>IF(G75&gt;$R$80,,UPPER(VLOOKUP(G75,'1MD ELO (4)'!$A$7:$Q$134,2)))</f>
        <v/>
      </c>
      <c r="I75" s="91"/>
      <c r="J75" s="231" t="s">
        <v>9</v>
      </c>
      <c r="K75" s="226"/>
      <c r="L75" s="232"/>
      <c r="M75" s="226"/>
      <c r="N75" s="233"/>
      <c r="O75" s="234" t="s">
        <v>112</v>
      </c>
      <c r="P75" s="235"/>
      <c r="Q75" s="235"/>
      <c r="R75" s="236"/>
    </row>
    <row r="76" spans="1:19" s="18" customFormat="1" ht="9" customHeight="1" x14ac:dyDescent="0.25">
      <c r="A76" s="243"/>
      <c r="B76" s="448"/>
      <c r="C76" s="448"/>
      <c r="D76" s="244"/>
      <c r="E76" s="229">
        <v>4</v>
      </c>
      <c r="F76" s="283" t="str">
        <f>IF(E76&gt;$R$80,,UPPER(VLOOKUP(E76,'1MD ELO (4)'!$A$7:$Q$134,2)))</f>
        <v/>
      </c>
      <c r="G76" s="229">
        <v>12</v>
      </c>
      <c r="H76" s="92" t="str">
        <f>IF(G76&gt;$R$80,,UPPER(VLOOKUP(G76,'1MD ELO (4)'!$A$7:$Q$134,2)))</f>
        <v/>
      </c>
      <c r="I76" s="91"/>
      <c r="J76" s="231" t="s">
        <v>10</v>
      </c>
      <c r="K76" s="226"/>
      <c r="L76" s="232"/>
      <c r="M76" s="226"/>
      <c r="N76" s="233"/>
      <c r="O76" s="226"/>
      <c r="P76" s="232"/>
      <c r="Q76" s="226"/>
      <c r="R76" s="233"/>
    </row>
    <row r="77" spans="1:19" s="18" customFormat="1" ht="9" customHeight="1" x14ac:dyDescent="0.25">
      <c r="A77" s="371"/>
      <c r="B77" s="387"/>
      <c r="C77" s="387"/>
      <c r="D77" s="455"/>
      <c r="E77" s="229">
        <v>5</v>
      </c>
      <c r="F77" s="283" t="str">
        <f>IF(E77&gt;$R$80,,UPPER(VLOOKUP(E77,'1MD ELO (4)'!$A$7:$Q$134,2)))</f>
        <v/>
      </c>
      <c r="G77" s="229">
        <v>13</v>
      </c>
      <c r="H77" s="92" t="str">
        <f>IF(G77&gt;$R$80,,UPPER(VLOOKUP(G77,'1MD ELO (4)'!$A$7:$Q$134,2)))</f>
        <v/>
      </c>
      <c r="I77" s="91"/>
      <c r="J77" s="231" t="s">
        <v>11</v>
      </c>
      <c r="K77" s="226"/>
      <c r="L77" s="232"/>
      <c r="M77" s="226"/>
      <c r="N77" s="233"/>
      <c r="O77" s="239"/>
      <c r="P77" s="238"/>
      <c r="Q77" s="239"/>
      <c r="R77" s="240"/>
    </row>
    <row r="78" spans="1:19" s="18" customFormat="1" ht="9" customHeight="1" x14ac:dyDescent="0.25">
      <c r="A78" s="372"/>
      <c r="B78" s="393"/>
      <c r="C78" s="448"/>
      <c r="D78" s="244"/>
      <c r="E78" s="229">
        <v>6</v>
      </c>
      <c r="F78" s="283" t="str">
        <f>IF(E78&gt;$R$80,,UPPER(VLOOKUP(E78,'1MD ELO (4)'!$A$7:$Q$134,2)))</f>
        <v/>
      </c>
      <c r="G78" s="229">
        <v>14</v>
      </c>
      <c r="H78" s="92" t="str">
        <f>IF(G78&gt;$R$80,,UPPER(VLOOKUP(G78,'1MD ELO (4)'!$A$7:$Q$134,2)))</f>
        <v/>
      </c>
      <c r="I78" s="91"/>
      <c r="J78" s="231" t="s">
        <v>12</v>
      </c>
      <c r="K78" s="226"/>
      <c r="L78" s="232"/>
      <c r="M78" s="226"/>
      <c r="N78" s="233"/>
      <c r="O78" s="234" t="s">
        <v>92</v>
      </c>
      <c r="P78" s="235"/>
      <c r="Q78" s="235"/>
      <c r="R78" s="236"/>
    </row>
    <row r="79" spans="1:19" s="18" customFormat="1" ht="9" customHeight="1" x14ac:dyDescent="0.25">
      <c r="A79" s="372"/>
      <c r="B79" s="393"/>
      <c r="C79" s="449"/>
      <c r="D79" s="382"/>
      <c r="E79" s="229">
        <v>7</v>
      </c>
      <c r="F79" s="283" t="str">
        <f>IF(E79&gt;$R$80,,UPPER(VLOOKUP(E79,'1MD ELO (4)'!$A$7:$Q$134,2)))</f>
        <v/>
      </c>
      <c r="G79" s="229">
        <v>15</v>
      </c>
      <c r="H79" s="92" t="str">
        <f>IF(G79&gt;$R$80,,UPPER(VLOOKUP(G79,'1MD ELO (4)'!$A$7:$Q$134,2)))</f>
        <v/>
      </c>
      <c r="I79" s="91"/>
      <c r="J79" s="231" t="s">
        <v>13</v>
      </c>
      <c r="K79" s="226"/>
      <c r="L79" s="232"/>
      <c r="M79" s="226"/>
      <c r="N79" s="233"/>
      <c r="O79" s="226"/>
      <c r="P79" s="232"/>
      <c r="Q79" s="226"/>
      <c r="R79" s="233"/>
    </row>
    <row r="80" spans="1:19" s="18" customFormat="1" ht="9" customHeight="1" x14ac:dyDescent="0.25">
      <c r="A80" s="373"/>
      <c r="B80" s="370"/>
      <c r="C80" s="450"/>
      <c r="D80" s="383"/>
      <c r="E80" s="245">
        <v>8</v>
      </c>
      <c r="F80" s="284" t="str">
        <f>IF(E80&gt;$R$80,,UPPER(VLOOKUP(E80,'1MD ELO (4)'!$A$7:$Q$134,2)))</f>
        <v/>
      </c>
      <c r="G80" s="245">
        <v>16</v>
      </c>
      <c r="H80" s="246" t="str">
        <f>IF(G80&gt;$R$80,,UPPER(VLOOKUP(G80,'1MD ELO (4)'!$A$7:$Q$134,2)))</f>
        <v/>
      </c>
      <c r="I80" s="248"/>
      <c r="J80" s="249" t="s">
        <v>14</v>
      </c>
      <c r="K80" s="239"/>
      <c r="L80" s="238"/>
      <c r="M80" s="239"/>
      <c r="N80" s="240"/>
      <c r="O80" s="239" t="str">
        <f>R4</f>
        <v>Lakatosné Klopcsik Diana</v>
      </c>
      <c r="P80" s="238"/>
      <c r="Q80" s="239"/>
      <c r="R80" s="250">
        <f>MIN(16,'1MD ELO (4)'!Q5)</f>
        <v>16</v>
      </c>
    </row>
    <row r="81" ht="15.75" customHeight="1" x14ac:dyDescent="0.25"/>
    <row r="82" ht="9" customHeight="1" x14ac:dyDescent="0.25"/>
  </sheetData>
  <mergeCells count="4">
    <mergeCell ref="A4:C4"/>
    <mergeCell ref="Q25:R25"/>
    <mergeCell ref="Q41:R41"/>
    <mergeCell ref="Q57:R57"/>
  </mergeCells>
  <conditionalFormatting sqref="H7:H70">
    <cfRule type="expression" dxfId="246" priority="15" stopIfTrue="1">
      <formula>AND($E7&lt;9,$C7&gt;0)</formula>
    </cfRule>
  </conditionalFormatting>
  <conditionalFormatting sqref="G7:G70 I7:I70">
    <cfRule type="expression" dxfId="245" priority="14" stopIfTrue="1">
      <formula>AND($E7&lt;17,$C7&gt;0)</formula>
    </cfRule>
  </conditionalFormatting>
  <conditionalFormatting sqref="M58 M42 M26 M10 M50 M34 M18 M66 O14 O30 O46 O62 O55 O23 O38">
    <cfRule type="expression" dxfId="244" priority="11" stopIfTrue="1">
      <formula>AND($O$1="CU",M10="Umpire")</formula>
    </cfRule>
    <cfRule type="expression" dxfId="243" priority="12" stopIfTrue="1">
      <formula>AND($O$1="CU",M10&lt;&gt;"Umpire",N10&lt;&gt;"")</formula>
    </cfRule>
    <cfRule type="expression" dxfId="242" priority="13" stopIfTrue="1">
      <formula>AND($O$1="CU",M10&lt;&gt;"Umpire")</formula>
    </cfRule>
  </conditionalFormatting>
  <conditionalFormatting sqref="M8 M12 M16 M20 M24 M28 M32 M36 M40 M44 M48 M52 M56 M60 M64 M68 O18 O26 O34 O42 O50 O58 O66 Q14 Q30 Q46 Q62 O10 Q38">
    <cfRule type="expression" dxfId="241" priority="9" stopIfTrue="1">
      <formula>L8="as"</formula>
    </cfRule>
    <cfRule type="expression" dxfId="240" priority="10" stopIfTrue="1">
      <formula>L8="bs"</formula>
    </cfRule>
  </conditionalFormatting>
  <conditionalFormatting sqref="K7 K9 K11 K13 K15 K17 K19 K21 K23 K25 K27 K29 K31 K33 K35 K37 K39 K41 K43 K45 K47 K49 K51 K53 K55 K57 K59 K61 K63 K65 K67 K69 Q22 Q54">
    <cfRule type="expression" dxfId="239" priority="7" stopIfTrue="1">
      <formula>J8="as"</formula>
    </cfRule>
    <cfRule type="expression" dxfId="238" priority="8" stopIfTrue="1">
      <formula>J8="bs"</formula>
    </cfRule>
  </conditionalFormatting>
  <conditionalFormatting sqref="J8 J10 J12 J14 J16 J18 J20 J22 J24 J26 J28 J30 J32 J34 J36 J38 J40 J42 J44 J46 J48 J50 J52 J54 J56 J58 J60 J62 J64 J66 J68 J70 L68 L64 L60 L56 L52 L48 L44 L40 L36 L32 L28 L24 L20 L16 L12 L8 N10 N18 N26 N34 N42 N50 N58 N66 R80 P62 P46 P30 P14 P23 P55 P38">
    <cfRule type="expression" dxfId="237" priority="6" stopIfTrue="1">
      <formula>$O$1="CU"</formula>
    </cfRule>
  </conditionalFormatting>
  <conditionalFormatting sqref="E7:E70">
    <cfRule type="expression" dxfId="236" priority="5" stopIfTrue="1">
      <formula>$E7&lt;17</formula>
    </cfRule>
  </conditionalFormatting>
  <conditionalFormatting sqref="O37">
    <cfRule type="expression" dxfId="235" priority="3" stopIfTrue="1">
      <formula>P23="as"</formula>
    </cfRule>
    <cfRule type="expression" dxfId="234" priority="4" stopIfTrue="1">
      <formula>P23="bs"</formula>
    </cfRule>
  </conditionalFormatting>
  <conditionalFormatting sqref="O39">
    <cfRule type="expression" dxfId="233" priority="1" stopIfTrue="1">
      <formula>P55="as"</formula>
    </cfRule>
    <cfRule type="expression" dxfId="232" priority="2" stopIfTrue="1">
      <formula>P55="bs"</formula>
    </cfRule>
  </conditionalFormatting>
  <dataValidations count="1">
    <dataValidation type="list" allowBlank="1" showInputMessage="1" sqref="M10 M18 M26 M34 M42 M50 M58 M66 O14 O30 O46 O62 O55 O23 O38" xr:uid="{02B38086-D011-4976-86B9-F4B909E6D5CA}">
      <formula1>$U$7:$U$16</formula1>
    </dataValidation>
  </dataValidations>
  <printOptions horizontalCentered="1"/>
  <pageMargins left="0.35" right="0.35" top="0.35" bottom="0.35" header="0" footer="0"/>
  <pageSetup paperSize="9" orientation="portrait" horizontalDpi="360" verticalDpi="200" r:id="rId1"/>
  <headerFooter alignWithMargins="0"/>
  <rowBreaks count="1" manualBreakCount="1">
    <brk id="80" max="65535" man="1"/>
  </rowBreaks>
  <drawing r:id="rId2"/>
  <legacyDrawing r:id="rId3"/>
  <mc:AlternateContent xmlns:mc="http://schemas.openxmlformats.org/markup-compatibility/2006">
    <mc:Choice Requires="x14">
      <controls>
        <mc:AlternateContent xmlns:mc="http://schemas.openxmlformats.org/markup-compatibility/2006">
          <mc:Choice Requires="x14">
            <control shapeId="705537" r:id="rId4" name="Button 1">
              <controlPr defaultSize="0" print="0" autoFill="0" autoPict="0" macro="[0]!Jun_Show_CU">
                <anchor moveWithCells="1" sizeWithCells="1">
                  <from>
                    <xdr:col>12</xdr:col>
                    <xdr:colOff>548640</xdr:colOff>
                    <xdr:row>0</xdr:row>
                    <xdr:rowOff>7620</xdr:rowOff>
                  </from>
                  <to>
                    <xdr:col>14</xdr:col>
                    <xdr:colOff>388620</xdr:colOff>
                    <xdr:row>0</xdr:row>
                    <xdr:rowOff>175260</xdr:rowOff>
                  </to>
                </anchor>
              </controlPr>
            </control>
          </mc:Choice>
        </mc:AlternateContent>
        <mc:AlternateContent xmlns:mc="http://schemas.openxmlformats.org/markup-compatibility/2006">
          <mc:Choice Requires="x14">
            <control shapeId="705538" r:id="rId5" name="Button 2">
              <controlPr defaultSize="0" print="0" autoFill="0" autoPict="0" macro="[0]!Jun_Hide_CU">
                <anchor moveWithCells="1" sizeWithCells="1">
                  <from>
                    <xdr:col>12</xdr:col>
                    <xdr:colOff>533400</xdr:colOff>
                    <xdr:row>0</xdr:row>
                    <xdr:rowOff>182880</xdr:rowOff>
                  </from>
                  <to>
                    <xdr:col>14</xdr:col>
                    <xdr:colOff>388620</xdr:colOff>
                    <xdr:row>1</xdr:row>
                    <xdr:rowOff>60960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490F02-870C-499B-AA55-1B742B924395}">
  <dimension ref="A1:G34"/>
  <sheetViews>
    <sheetView workbookViewId="0">
      <selection sqref="A1:G1"/>
    </sheetView>
  </sheetViews>
  <sheetFormatPr defaultRowHeight="13.2" x14ac:dyDescent="0.25"/>
  <cols>
    <col min="5" max="5" width="18.88671875" bestFit="1" customWidth="1"/>
    <col min="6" max="6" width="17.33203125" bestFit="1" customWidth="1"/>
    <col min="7" max="7" width="9.109375" bestFit="1" customWidth="1"/>
  </cols>
  <sheetData>
    <row r="1" spans="1:7" ht="25.8" x14ac:dyDescent="0.25">
      <c r="A1" s="830" t="s">
        <v>528</v>
      </c>
      <c r="B1" s="831"/>
      <c r="C1" s="831"/>
      <c r="D1" s="831"/>
      <c r="E1" s="831"/>
      <c r="F1" s="831"/>
      <c r="G1" s="832"/>
    </row>
    <row r="2" spans="1:7" ht="21" x14ac:dyDescent="0.25">
      <c r="A2" s="833" t="s">
        <v>529</v>
      </c>
      <c r="B2" s="834"/>
      <c r="C2" s="834"/>
      <c r="D2" s="834"/>
      <c r="E2" s="834"/>
      <c r="F2" s="834"/>
      <c r="G2" s="835"/>
    </row>
    <row r="3" spans="1:7" ht="21" x14ac:dyDescent="0.25">
      <c r="A3" s="836"/>
      <c r="B3" s="837"/>
      <c r="C3" s="837"/>
      <c r="D3" s="837"/>
      <c r="E3" s="837"/>
      <c r="F3" s="837"/>
      <c r="G3" s="838"/>
    </row>
    <row r="4" spans="1:7" ht="27.6" x14ac:dyDescent="0.25">
      <c r="A4" s="839" t="s">
        <v>414</v>
      </c>
      <c r="B4" s="839" t="s">
        <v>415</v>
      </c>
      <c r="C4" s="839" t="s">
        <v>416</v>
      </c>
      <c r="D4" s="839" t="s">
        <v>417</v>
      </c>
      <c r="E4" s="840"/>
      <c r="F4" s="840"/>
      <c r="G4" s="840" t="s">
        <v>418</v>
      </c>
    </row>
    <row r="5" spans="1:7" ht="18" x14ac:dyDescent="0.35">
      <c r="A5" s="852" t="s">
        <v>530</v>
      </c>
      <c r="B5" s="853"/>
      <c r="C5" s="852" t="s">
        <v>531</v>
      </c>
      <c r="D5" s="854">
        <v>1</v>
      </c>
      <c r="E5" s="855" t="s">
        <v>532</v>
      </c>
      <c r="F5" s="855" t="s">
        <v>533</v>
      </c>
      <c r="G5" s="856"/>
    </row>
    <row r="6" spans="1:7" ht="18" x14ac:dyDescent="0.35">
      <c r="A6" s="852"/>
      <c r="B6" s="853"/>
      <c r="C6" s="852" t="s">
        <v>531</v>
      </c>
      <c r="D6" s="854">
        <v>2</v>
      </c>
      <c r="E6" s="855" t="s">
        <v>534</v>
      </c>
      <c r="F6" s="855" t="s">
        <v>535</v>
      </c>
      <c r="G6" s="856"/>
    </row>
    <row r="7" spans="1:7" ht="18" x14ac:dyDescent="0.35">
      <c r="A7" s="855"/>
      <c r="B7" s="857"/>
      <c r="C7" s="852" t="s">
        <v>531</v>
      </c>
      <c r="D7" s="858" t="s">
        <v>9</v>
      </c>
      <c r="E7" s="855" t="s">
        <v>532</v>
      </c>
      <c r="F7" s="855" t="s">
        <v>534</v>
      </c>
      <c r="G7" s="859"/>
    </row>
    <row r="8" spans="1:7" ht="18" x14ac:dyDescent="0.35">
      <c r="A8" s="855"/>
      <c r="B8" s="857"/>
      <c r="C8" s="852" t="s">
        <v>531</v>
      </c>
      <c r="D8" s="858" t="s">
        <v>10</v>
      </c>
      <c r="E8" s="855" t="s">
        <v>535</v>
      </c>
      <c r="F8" s="855" t="s">
        <v>533</v>
      </c>
      <c r="G8" s="859"/>
    </row>
    <row r="9" spans="1:7" ht="18" x14ac:dyDescent="0.35">
      <c r="A9" s="855"/>
      <c r="B9" s="857"/>
      <c r="C9" s="852" t="s">
        <v>531</v>
      </c>
      <c r="D9" s="858" t="s">
        <v>11</v>
      </c>
      <c r="E9" s="855" t="s">
        <v>532</v>
      </c>
      <c r="F9" s="855" t="s">
        <v>535</v>
      </c>
      <c r="G9" s="859"/>
    </row>
    <row r="10" spans="1:7" ht="18" x14ac:dyDescent="0.35">
      <c r="A10" s="855"/>
      <c r="B10" s="857"/>
      <c r="C10" s="852" t="s">
        <v>531</v>
      </c>
      <c r="D10" s="858" t="s">
        <v>12</v>
      </c>
      <c r="E10" s="855" t="s">
        <v>534</v>
      </c>
      <c r="F10" s="855" t="s">
        <v>533</v>
      </c>
      <c r="G10" s="859"/>
    </row>
    <row r="11" spans="1:7" ht="18" x14ac:dyDescent="0.35">
      <c r="A11" s="855" t="s">
        <v>536</v>
      </c>
      <c r="B11" s="857"/>
      <c r="C11" s="855" t="s">
        <v>537</v>
      </c>
      <c r="D11" s="854">
        <v>1</v>
      </c>
      <c r="E11" s="855" t="s">
        <v>538</v>
      </c>
      <c r="F11" s="855" t="s">
        <v>539</v>
      </c>
      <c r="G11" s="859"/>
    </row>
    <row r="12" spans="1:7" ht="18" x14ac:dyDescent="0.35">
      <c r="A12" s="855"/>
      <c r="B12" s="857"/>
      <c r="C12" s="852" t="s">
        <v>537</v>
      </c>
      <c r="D12" s="854">
        <v>2</v>
      </c>
      <c r="E12" s="855" t="s">
        <v>540</v>
      </c>
      <c r="F12" s="855" t="s">
        <v>539</v>
      </c>
      <c r="G12" s="859"/>
    </row>
    <row r="13" spans="1:7" ht="18" x14ac:dyDescent="0.35">
      <c r="A13" s="855"/>
      <c r="B13" s="857"/>
      <c r="C13" s="855" t="s">
        <v>537</v>
      </c>
      <c r="D13" s="858" t="s">
        <v>9</v>
      </c>
      <c r="E13" s="855" t="s">
        <v>540</v>
      </c>
      <c r="F13" s="855" t="s">
        <v>538</v>
      </c>
      <c r="G13" s="859"/>
    </row>
    <row r="14" spans="1:7" ht="18" x14ac:dyDescent="0.35">
      <c r="A14" s="855"/>
      <c r="B14" s="857"/>
      <c r="C14" s="852" t="s">
        <v>537</v>
      </c>
      <c r="D14" s="858" t="s">
        <v>10</v>
      </c>
      <c r="E14" s="855" t="s">
        <v>541</v>
      </c>
      <c r="F14" s="855" t="s">
        <v>542</v>
      </c>
      <c r="G14" s="859"/>
    </row>
    <row r="15" spans="1:7" ht="18" x14ac:dyDescent="0.35">
      <c r="A15" s="855"/>
      <c r="B15" s="857"/>
      <c r="C15" s="855" t="s">
        <v>537</v>
      </c>
      <c r="D15" s="858" t="s">
        <v>11</v>
      </c>
      <c r="E15" s="855" t="s">
        <v>541</v>
      </c>
      <c r="F15" s="855" t="s">
        <v>543</v>
      </c>
      <c r="G15" s="859"/>
    </row>
    <row r="16" spans="1:7" ht="18" x14ac:dyDescent="0.35">
      <c r="A16" s="855"/>
      <c r="B16" s="857"/>
      <c r="C16" s="852" t="s">
        <v>537</v>
      </c>
      <c r="D16" s="858" t="s">
        <v>12</v>
      </c>
      <c r="E16" s="855" t="s">
        <v>542</v>
      </c>
      <c r="F16" s="855" t="s">
        <v>543</v>
      </c>
      <c r="G16" s="859"/>
    </row>
    <row r="17" spans="1:7" ht="18" x14ac:dyDescent="0.35">
      <c r="A17" s="855" t="s">
        <v>544</v>
      </c>
      <c r="B17" s="857"/>
      <c r="C17" s="855" t="s">
        <v>537</v>
      </c>
      <c r="D17" s="854">
        <v>1</v>
      </c>
      <c r="E17" s="855" t="s">
        <v>545</v>
      </c>
      <c r="F17" s="855" t="s">
        <v>546</v>
      </c>
      <c r="G17" s="859"/>
    </row>
    <row r="18" spans="1:7" ht="18" x14ac:dyDescent="0.35">
      <c r="A18" s="855"/>
      <c r="B18" s="857"/>
      <c r="C18" s="852" t="s">
        <v>537</v>
      </c>
      <c r="D18" s="854">
        <v>2</v>
      </c>
      <c r="E18" s="855" t="s">
        <v>547</v>
      </c>
      <c r="F18" s="855" t="s">
        <v>548</v>
      </c>
      <c r="G18" s="859"/>
    </row>
    <row r="19" spans="1:7" ht="18" x14ac:dyDescent="0.35">
      <c r="A19" s="855"/>
      <c r="B19" s="857"/>
      <c r="C19" s="855" t="s">
        <v>537</v>
      </c>
      <c r="D19" s="858" t="s">
        <v>9</v>
      </c>
      <c r="E19" s="855" t="s">
        <v>545</v>
      </c>
      <c r="F19" s="855" t="s">
        <v>548</v>
      </c>
      <c r="G19" s="859"/>
    </row>
    <row r="20" spans="1:7" ht="18" x14ac:dyDescent="0.35">
      <c r="A20" s="855"/>
      <c r="B20" s="857"/>
      <c r="C20" s="852" t="s">
        <v>537</v>
      </c>
      <c r="D20" s="858" t="s">
        <v>10</v>
      </c>
      <c r="E20" s="855" t="s">
        <v>547</v>
      </c>
      <c r="F20" s="855" t="s">
        <v>546</v>
      </c>
      <c r="G20" s="859"/>
    </row>
    <row r="21" spans="1:7" ht="18" x14ac:dyDescent="0.35">
      <c r="A21" s="855"/>
      <c r="B21" s="857"/>
      <c r="C21" s="855" t="s">
        <v>537</v>
      </c>
      <c r="D21" s="858" t="s">
        <v>11</v>
      </c>
      <c r="E21" s="855" t="s">
        <v>545</v>
      </c>
      <c r="F21" s="855" t="s">
        <v>547</v>
      </c>
      <c r="G21" s="859"/>
    </row>
    <row r="22" spans="1:7" ht="18" x14ac:dyDescent="0.35">
      <c r="A22" s="855"/>
      <c r="B22" s="857"/>
      <c r="C22" s="852" t="s">
        <v>537</v>
      </c>
      <c r="D22" s="858" t="s">
        <v>12</v>
      </c>
      <c r="E22" s="855" t="s">
        <v>546</v>
      </c>
      <c r="F22" s="855" t="s">
        <v>548</v>
      </c>
      <c r="G22" s="859"/>
    </row>
    <row r="23" spans="1:7" ht="18" x14ac:dyDescent="0.35">
      <c r="A23" s="855" t="s">
        <v>549</v>
      </c>
      <c r="B23" s="857" t="s">
        <v>444</v>
      </c>
      <c r="C23" s="855" t="s">
        <v>537</v>
      </c>
      <c r="D23" s="858" t="s">
        <v>7</v>
      </c>
      <c r="E23" s="855"/>
      <c r="F23" s="855"/>
      <c r="G23" s="859"/>
    </row>
    <row r="24" spans="1:7" ht="18" x14ac:dyDescent="0.35">
      <c r="A24" s="855"/>
      <c r="B24" s="857" t="s">
        <v>444</v>
      </c>
      <c r="C24" s="852" t="s">
        <v>537</v>
      </c>
      <c r="D24" s="854">
        <v>2</v>
      </c>
      <c r="E24" s="855"/>
      <c r="F24" s="855"/>
      <c r="G24" s="859"/>
    </row>
    <row r="25" spans="1:7" ht="18" x14ac:dyDescent="0.35">
      <c r="A25" s="855"/>
      <c r="B25" s="857" t="s">
        <v>444</v>
      </c>
      <c r="C25" s="855" t="s">
        <v>537</v>
      </c>
      <c r="D25" s="854">
        <v>3</v>
      </c>
      <c r="E25" s="855"/>
      <c r="F25" s="855"/>
      <c r="G25" s="859"/>
    </row>
    <row r="26" spans="1:7" ht="18" x14ac:dyDescent="0.35">
      <c r="A26" s="855"/>
      <c r="B26" s="857"/>
      <c r="C26" s="852" t="s">
        <v>550</v>
      </c>
      <c r="D26" s="858" t="s">
        <v>10</v>
      </c>
      <c r="E26" s="855" t="s">
        <v>551</v>
      </c>
      <c r="F26" s="855" t="s">
        <v>552</v>
      </c>
      <c r="G26" s="859"/>
    </row>
    <row r="27" spans="1:7" ht="18" x14ac:dyDescent="0.35">
      <c r="A27" s="855"/>
      <c r="B27" s="857"/>
      <c r="C27" s="852" t="s">
        <v>550</v>
      </c>
      <c r="D27" s="858" t="s">
        <v>11</v>
      </c>
      <c r="E27" s="855" t="s">
        <v>553</v>
      </c>
      <c r="F27" s="855" t="s">
        <v>554</v>
      </c>
      <c r="G27" s="859"/>
    </row>
    <row r="28" spans="1:7" ht="18" x14ac:dyDescent="0.35">
      <c r="A28" s="855"/>
      <c r="B28" s="857"/>
      <c r="C28" s="852" t="s">
        <v>550</v>
      </c>
      <c r="D28" s="858" t="s">
        <v>12</v>
      </c>
      <c r="E28" s="855" t="s">
        <v>555</v>
      </c>
      <c r="F28" s="855" t="s">
        <v>556</v>
      </c>
      <c r="G28" s="859"/>
    </row>
    <row r="29" spans="1:7" ht="18" x14ac:dyDescent="0.35">
      <c r="A29" s="855" t="s">
        <v>419</v>
      </c>
      <c r="B29" s="857"/>
      <c r="C29" s="852" t="s">
        <v>550</v>
      </c>
      <c r="D29" s="858" t="s">
        <v>7</v>
      </c>
      <c r="E29" s="855" t="s">
        <v>557</v>
      </c>
      <c r="F29" s="855" t="s">
        <v>483</v>
      </c>
      <c r="G29" s="859"/>
    </row>
    <row r="30" spans="1:7" ht="18" x14ac:dyDescent="0.35">
      <c r="A30" s="855"/>
      <c r="B30" s="857"/>
      <c r="C30" s="852" t="s">
        <v>550</v>
      </c>
      <c r="D30" s="858" t="s">
        <v>8</v>
      </c>
      <c r="E30" s="855" t="s">
        <v>558</v>
      </c>
      <c r="F30" s="855" t="s">
        <v>559</v>
      </c>
      <c r="G30" s="859"/>
    </row>
    <row r="31" spans="1:7" ht="18" x14ac:dyDescent="0.35">
      <c r="A31" s="855"/>
      <c r="B31" s="857"/>
      <c r="C31" s="852" t="s">
        <v>550</v>
      </c>
      <c r="D31" s="854">
        <v>3</v>
      </c>
      <c r="E31" s="855" t="s">
        <v>560</v>
      </c>
      <c r="F31" s="855" t="s">
        <v>561</v>
      </c>
      <c r="G31" s="859"/>
    </row>
    <row r="32" spans="1:7" ht="18" x14ac:dyDescent="0.35">
      <c r="A32" s="855"/>
      <c r="B32" s="857" t="s">
        <v>492</v>
      </c>
      <c r="C32" s="852" t="s">
        <v>550</v>
      </c>
      <c r="D32" s="854">
        <v>4</v>
      </c>
      <c r="E32" s="855"/>
      <c r="F32" s="855"/>
      <c r="G32" s="859"/>
    </row>
    <row r="33" spans="1:7" ht="18" x14ac:dyDescent="0.35">
      <c r="A33" s="855"/>
      <c r="B33" s="857" t="s">
        <v>492</v>
      </c>
      <c r="C33" s="852" t="s">
        <v>550</v>
      </c>
      <c r="D33" s="858" t="s">
        <v>11</v>
      </c>
      <c r="E33" s="855"/>
      <c r="F33" s="855"/>
      <c r="G33" s="859"/>
    </row>
    <row r="34" spans="1:7" ht="18" x14ac:dyDescent="0.35">
      <c r="A34" s="860"/>
      <c r="B34" s="861" t="s">
        <v>493</v>
      </c>
      <c r="C34" s="855" t="s">
        <v>550</v>
      </c>
      <c r="D34" s="858" t="s">
        <v>12</v>
      </c>
      <c r="E34" s="860"/>
      <c r="F34" s="860"/>
      <c r="G34" s="860"/>
    </row>
  </sheetData>
  <mergeCells count="3">
    <mergeCell ref="A1:G1"/>
    <mergeCell ref="A2:G2"/>
    <mergeCell ref="A3:G3"/>
  </mergeCells>
  <conditionalFormatting sqref="F5:F6">
    <cfRule type="expression" dxfId="0" priority="1" stopIfTrue="1">
      <formula>$Q7&gt;=1</formula>
    </cfRule>
  </conditionalFormatting>
  <pageMargins left="0.7" right="0.7" top="0.75" bottom="0.75" header="0.3" footer="0.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09094C-845A-4DAC-A63C-31F3CAC28D3B}">
  <sheetPr codeName="Sheet31">
    <tabColor indexed="42"/>
  </sheetPr>
  <dimension ref="A1:P87"/>
  <sheetViews>
    <sheetView showGridLines="0" showZeros="0" zoomScale="86" workbookViewId="0">
      <pane ySplit="7" topLeftCell="A8" activePane="bottomLeft" state="frozen"/>
      <selection activeCell="F2" sqref="F2"/>
      <selection pane="bottomLeft" activeCell="O12" sqref="O12"/>
    </sheetView>
  </sheetViews>
  <sheetFormatPr defaultRowHeight="13.2" x14ac:dyDescent="0.25"/>
  <cols>
    <col min="1" max="1" width="4.33203125" customWidth="1"/>
    <col min="2" max="2" width="12.6640625" customWidth="1"/>
    <col min="3" max="3" width="11.88671875" customWidth="1"/>
    <col min="4" max="4" width="12.33203125" style="45" customWidth="1"/>
    <col min="5" max="5" width="11" style="45" customWidth="1"/>
    <col min="6" max="6" width="5.88671875" style="45" customWidth="1"/>
    <col min="7" max="7" width="3.109375" style="45" customWidth="1"/>
    <col min="8" max="8" width="14.109375" style="102" customWidth="1"/>
    <col min="9" max="10" width="13.44140625" style="45" customWidth="1"/>
    <col min="11" max="11" width="11.5546875" style="45" customWidth="1"/>
    <col min="12" max="12" width="5.88671875" style="45" customWidth="1"/>
    <col min="13" max="13" width="11.33203125" style="45" customWidth="1"/>
    <col min="14" max="16" width="5.88671875" style="45" customWidth="1"/>
  </cols>
  <sheetData>
    <row r="1" spans="1:16" ht="24.6" x14ac:dyDescent="0.4">
      <c r="A1" s="93" t="str">
        <f>Altalanos!$A$6</f>
        <v xml:space="preserve">Diákolimpia Tolna megye - Paks </v>
      </c>
      <c r="B1" s="93"/>
      <c r="C1" s="93"/>
      <c r="D1" s="94"/>
      <c r="E1" s="94"/>
      <c r="F1" s="390"/>
      <c r="G1" s="390"/>
      <c r="H1" s="443" t="s">
        <v>137</v>
      </c>
      <c r="I1" s="94"/>
      <c r="J1" s="95"/>
      <c r="K1" s="95"/>
      <c r="L1" s="95"/>
      <c r="M1" s="95"/>
      <c r="N1" s="95"/>
      <c r="O1" s="291"/>
      <c r="P1" s="109"/>
    </row>
    <row r="2" spans="1:16" ht="13.8" thickBot="1" x14ac:dyDescent="0.3">
      <c r="A2" s="96">
        <f>Altalanos!$A$8</f>
        <v>0</v>
      </c>
      <c r="B2" s="96" t="s">
        <v>122</v>
      </c>
      <c r="C2" s="469">
        <f>Altalanos!$D$8</f>
        <v>0</v>
      </c>
      <c r="D2" s="292"/>
      <c r="E2" s="292"/>
      <c r="F2" s="292"/>
      <c r="G2" s="292"/>
      <c r="H2" s="443" t="s">
        <v>138</v>
      </c>
      <c r="I2" s="103"/>
      <c r="J2" s="103"/>
      <c r="K2" s="86"/>
      <c r="L2" s="86"/>
      <c r="M2" s="86"/>
      <c r="N2" s="86"/>
      <c r="O2" s="293"/>
      <c r="P2" s="111"/>
    </row>
    <row r="3" spans="1:16" s="2" customFormat="1" x14ac:dyDescent="0.25">
      <c r="A3" s="482" t="s">
        <v>144</v>
      </c>
      <c r="B3" s="483"/>
      <c r="C3" s="484"/>
      <c r="D3" s="485"/>
      <c r="E3" s="486"/>
      <c r="F3" s="23"/>
      <c r="G3" s="23"/>
      <c r="H3" s="121"/>
      <c r="I3" s="23"/>
      <c r="J3" s="30"/>
      <c r="K3" s="30"/>
      <c r="L3" s="30"/>
      <c r="M3" s="294" t="s">
        <v>92</v>
      </c>
      <c r="N3" s="124"/>
      <c r="O3" s="124"/>
      <c r="P3" s="295"/>
    </row>
    <row r="4" spans="1:16" s="2" customFormat="1" x14ac:dyDescent="0.25">
      <c r="A4" s="55" t="s">
        <v>82</v>
      </c>
      <c r="B4" s="55"/>
      <c r="C4" s="53" t="s">
        <v>79</v>
      </c>
      <c r="D4" s="53"/>
      <c r="E4" s="53"/>
      <c r="F4" s="53"/>
      <c r="G4" s="53"/>
      <c r="H4" s="53" t="s">
        <v>87</v>
      </c>
      <c r="I4" s="55"/>
      <c r="J4" s="56"/>
      <c r="K4" s="56"/>
      <c r="L4" s="56" t="s">
        <v>88</v>
      </c>
      <c r="M4" s="288"/>
      <c r="N4" s="296"/>
      <c r="O4" s="296"/>
      <c r="P4" s="128"/>
    </row>
    <row r="5" spans="1:16" s="2" customFormat="1" ht="13.8" thickBot="1" x14ac:dyDescent="0.3">
      <c r="A5" s="821" t="str">
        <f>Altalanos!$A$10</f>
        <v>2025.04.28-29</v>
      </c>
      <c r="B5" s="821"/>
      <c r="C5" s="146" t="str">
        <f>Altalanos!$C$10</f>
        <v>Paks</v>
      </c>
      <c r="D5" s="98"/>
      <c r="E5" s="98"/>
      <c r="F5" s="98"/>
      <c r="G5" s="98"/>
      <c r="H5" s="148"/>
      <c r="I5" s="104"/>
      <c r="J5" s="89"/>
      <c r="K5" s="89"/>
      <c r="L5" s="89" t="str">
        <f>Altalanos!$E$10</f>
        <v>Lakatosné Klopcsik Diana</v>
      </c>
      <c r="M5" s="129"/>
      <c r="N5" s="104"/>
      <c r="O5" s="104"/>
      <c r="P5" s="130">
        <f>COUNTA(P8:P87)</f>
        <v>0</v>
      </c>
    </row>
    <row r="6" spans="1:16" s="297" customFormat="1" ht="12" customHeight="1" x14ac:dyDescent="0.25">
      <c r="A6" s="298"/>
      <c r="B6" s="826" t="s">
        <v>139</v>
      </c>
      <c r="C6" s="827"/>
      <c r="D6" s="827"/>
      <c r="E6" s="827"/>
      <c r="F6" s="827"/>
      <c r="G6" s="699"/>
      <c r="H6" s="828" t="s">
        <v>140</v>
      </c>
      <c r="I6" s="827"/>
      <c r="J6" s="827"/>
      <c r="K6" s="827"/>
      <c r="L6" s="829"/>
      <c r="M6" s="828" t="s">
        <v>141</v>
      </c>
      <c r="N6" s="827"/>
      <c r="O6" s="827"/>
      <c r="P6" s="829"/>
    </row>
    <row r="7" spans="1:16" ht="47.25" customHeight="1" thickBot="1" x14ac:dyDescent="0.3">
      <c r="A7" s="114" t="s">
        <v>89</v>
      </c>
      <c r="B7" s="115" t="s">
        <v>85</v>
      </c>
      <c r="C7" s="115" t="s">
        <v>86</v>
      </c>
      <c r="D7" s="115" t="s">
        <v>90</v>
      </c>
      <c r="E7" s="115" t="s">
        <v>91</v>
      </c>
      <c r="F7" s="759" t="s">
        <v>214</v>
      </c>
      <c r="G7" s="497" t="s">
        <v>213</v>
      </c>
      <c r="H7" s="114" t="s">
        <v>85</v>
      </c>
      <c r="I7" s="115" t="s">
        <v>86</v>
      </c>
      <c r="J7" s="115" t="s">
        <v>90</v>
      </c>
      <c r="K7" s="115" t="s">
        <v>91</v>
      </c>
      <c r="L7" s="116" t="s">
        <v>215</v>
      </c>
      <c r="M7" s="114" t="s">
        <v>213</v>
      </c>
      <c r="N7" s="289" t="s">
        <v>142</v>
      </c>
      <c r="O7" s="115" t="s">
        <v>143</v>
      </c>
      <c r="P7" s="116" t="s">
        <v>100</v>
      </c>
    </row>
    <row r="8" spans="1:16" s="11" customFormat="1" ht="18.899999999999999" customHeight="1" x14ac:dyDescent="0.25">
      <c r="A8" s="766">
        <v>1</v>
      </c>
      <c r="B8" s="501"/>
      <c r="C8" s="105"/>
      <c r="D8" s="106"/>
      <c r="E8" s="106"/>
      <c r="F8" s="119"/>
      <c r="G8" s="757"/>
      <c r="H8" s="498"/>
      <c r="I8" s="300"/>
      <c r="J8" s="106"/>
      <c r="K8" s="106"/>
      <c r="L8" s="107"/>
      <c r="M8" s="106"/>
      <c r="N8" s="107"/>
      <c r="O8" s="496">
        <f t="shared" ref="O8:O26" si="0">SUM(F8,L8)</f>
        <v>0</v>
      </c>
      <c r="P8" s="107"/>
    </row>
    <row r="9" spans="1:16" s="11" customFormat="1" ht="18.899999999999999" customHeight="1" x14ac:dyDescent="0.25">
      <c r="A9" s="767">
        <v>2</v>
      </c>
      <c r="B9" s="501"/>
      <c r="C9" s="105"/>
      <c r="D9" s="106"/>
      <c r="E9" s="106"/>
      <c r="F9" s="119"/>
      <c r="G9" s="757"/>
      <c r="H9" s="498"/>
      <c r="I9" s="300"/>
      <c r="J9" s="106"/>
      <c r="K9" s="106"/>
      <c r="L9" s="119"/>
      <c r="M9" s="106"/>
      <c r="N9" s="107"/>
      <c r="O9" s="496">
        <f t="shared" si="0"/>
        <v>0</v>
      </c>
      <c r="P9" s="107"/>
    </row>
    <row r="10" spans="1:16" s="11" customFormat="1" ht="18.899999999999999" customHeight="1" x14ac:dyDescent="0.25">
      <c r="A10" s="767">
        <v>3</v>
      </c>
      <c r="B10" s="501"/>
      <c r="C10" s="105"/>
      <c r="D10" s="106"/>
      <c r="E10" s="106"/>
      <c r="F10" s="119"/>
      <c r="G10" s="757"/>
      <c r="H10" s="498"/>
      <c r="I10" s="300"/>
      <c r="J10" s="106"/>
      <c r="K10" s="106"/>
      <c r="L10" s="119"/>
      <c r="M10" s="106"/>
      <c r="N10" s="107"/>
      <c r="O10" s="496">
        <f t="shared" si="0"/>
        <v>0</v>
      </c>
      <c r="P10" s="107"/>
    </row>
    <row r="11" spans="1:16" s="11" customFormat="1" ht="18.899999999999999" customHeight="1" x14ac:dyDescent="0.25">
      <c r="A11" s="767">
        <v>4</v>
      </c>
      <c r="B11" s="501"/>
      <c r="C11" s="105"/>
      <c r="D11" s="106"/>
      <c r="E11" s="783"/>
      <c r="F11" s="107"/>
      <c r="G11" s="757"/>
      <c r="H11" s="501"/>
      <c r="I11" s="105"/>
      <c r="J11" s="106"/>
      <c r="K11" s="783"/>
      <c r="L11" s="107"/>
      <c r="M11" s="106"/>
      <c r="N11" s="107"/>
      <c r="O11" s="496">
        <f t="shared" si="0"/>
        <v>0</v>
      </c>
      <c r="P11" s="107"/>
    </row>
    <row r="12" spans="1:16" s="11" customFormat="1" ht="18.899999999999999" customHeight="1" x14ac:dyDescent="0.25">
      <c r="A12" s="767">
        <v>5</v>
      </c>
      <c r="B12" s="501"/>
      <c r="C12" s="105"/>
      <c r="D12" s="106"/>
      <c r="E12" s="106"/>
      <c r="F12" s="119"/>
      <c r="G12" s="757"/>
      <c r="H12" s="498"/>
      <c r="I12" s="300"/>
      <c r="J12" s="106"/>
      <c r="K12" s="106"/>
      <c r="L12" s="119"/>
      <c r="M12" s="106"/>
      <c r="N12" s="107"/>
      <c r="O12" s="496">
        <f t="shared" si="0"/>
        <v>0</v>
      </c>
      <c r="P12" s="107"/>
    </row>
    <row r="13" spans="1:16" s="11" customFormat="1" ht="18.899999999999999" customHeight="1" x14ac:dyDescent="0.25">
      <c r="A13" s="767">
        <v>6</v>
      </c>
      <c r="B13" s="501"/>
      <c r="C13" s="105"/>
      <c r="D13" s="106"/>
      <c r="E13" s="783"/>
      <c r="F13" s="107"/>
      <c r="G13" s="757"/>
      <c r="H13" s="501"/>
      <c r="I13" s="105"/>
      <c r="J13" s="106"/>
      <c r="K13" s="783"/>
      <c r="L13" s="107"/>
      <c r="M13" s="106"/>
      <c r="N13" s="107"/>
      <c r="O13" s="496">
        <f t="shared" si="0"/>
        <v>0</v>
      </c>
      <c r="P13" s="107"/>
    </row>
    <row r="14" spans="1:16" s="11" customFormat="1" ht="18.899999999999999" customHeight="1" x14ac:dyDescent="0.25">
      <c r="A14" s="767">
        <v>7</v>
      </c>
      <c r="B14" s="501"/>
      <c r="C14" s="105"/>
      <c r="D14" s="106"/>
      <c r="E14" s="783"/>
      <c r="F14" s="107"/>
      <c r="G14" s="757"/>
      <c r="H14" s="501"/>
      <c r="I14" s="105"/>
      <c r="J14" s="106"/>
      <c r="K14" s="783"/>
      <c r="L14" s="107"/>
      <c r="M14" s="106"/>
      <c r="N14" s="107"/>
      <c r="O14" s="496">
        <f t="shared" si="0"/>
        <v>0</v>
      </c>
      <c r="P14" s="107"/>
    </row>
    <row r="15" spans="1:16" s="11" customFormat="1" ht="18.899999999999999" customHeight="1" x14ac:dyDescent="0.25">
      <c r="A15" s="767">
        <v>8</v>
      </c>
      <c r="B15" s="501"/>
      <c r="C15" s="105"/>
      <c r="D15" s="106"/>
      <c r="E15" s="783"/>
      <c r="F15" s="107"/>
      <c r="G15" s="757"/>
      <c r="H15" s="501"/>
      <c r="I15" s="105"/>
      <c r="J15" s="106"/>
      <c r="K15" s="783"/>
      <c r="L15" s="107"/>
      <c r="M15" s="106"/>
      <c r="N15" s="107"/>
      <c r="O15" s="496">
        <f t="shared" si="0"/>
        <v>0</v>
      </c>
      <c r="P15" s="107"/>
    </row>
    <row r="16" spans="1:16" s="11" customFormat="1" ht="18.899999999999999" customHeight="1" x14ac:dyDescent="0.25">
      <c r="A16" s="767">
        <v>9</v>
      </c>
      <c r="B16" s="501"/>
      <c r="C16" s="105"/>
      <c r="D16" s="106"/>
      <c r="E16" s="783"/>
      <c r="F16" s="107"/>
      <c r="G16" s="757"/>
      <c r="H16" s="501"/>
      <c r="I16" s="105"/>
      <c r="J16" s="106"/>
      <c r="K16" s="783"/>
      <c r="L16" s="107"/>
      <c r="M16" s="106"/>
      <c r="N16" s="301"/>
      <c r="O16" s="496">
        <f t="shared" si="0"/>
        <v>0</v>
      </c>
      <c r="P16" s="107"/>
    </row>
    <row r="17" spans="1:16" s="11" customFormat="1" ht="18.899999999999999" customHeight="1" x14ac:dyDescent="0.25">
      <c r="A17" s="767">
        <v>10</v>
      </c>
      <c r="B17" s="501"/>
      <c r="C17" s="105"/>
      <c r="D17" s="106"/>
      <c r="E17" s="783"/>
      <c r="F17" s="107"/>
      <c r="G17" s="757"/>
      <c r="H17" s="501"/>
      <c r="I17" s="105"/>
      <c r="J17" s="106"/>
      <c r="K17" s="783"/>
      <c r="L17" s="107"/>
      <c r="M17" s="106"/>
      <c r="N17" s="107"/>
      <c r="O17" s="496">
        <f t="shared" si="0"/>
        <v>0</v>
      </c>
      <c r="P17" s="107"/>
    </row>
    <row r="18" spans="1:16" s="11" customFormat="1" ht="18.899999999999999" customHeight="1" x14ac:dyDescent="0.25">
      <c r="A18" s="767">
        <v>11</v>
      </c>
      <c r="B18" s="501"/>
      <c r="C18" s="105"/>
      <c r="D18" s="106"/>
      <c r="E18" s="783"/>
      <c r="F18" s="107"/>
      <c r="G18" s="757"/>
      <c r="H18" s="501"/>
      <c r="I18" s="105"/>
      <c r="J18" s="106"/>
      <c r="K18" s="784"/>
      <c r="L18" s="107"/>
      <c r="M18" s="106"/>
      <c r="N18" s="107"/>
      <c r="O18" s="496">
        <f t="shared" si="0"/>
        <v>0</v>
      </c>
      <c r="P18" s="107"/>
    </row>
    <row r="19" spans="1:16" s="11" customFormat="1" ht="18.899999999999999" customHeight="1" x14ac:dyDescent="0.25">
      <c r="A19" s="767">
        <v>12</v>
      </c>
      <c r="B19" s="501"/>
      <c r="C19" s="105"/>
      <c r="D19" s="106"/>
      <c r="E19" s="783"/>
      <c r="F19" s="107"/>
      <c r="G19" s="757"/>
      <c r="H19" s="501"/>
      <c r="I19" s="105"/>
      <c r="J19" s="106"/>
      <c r="K19" s="783"/>
      <c r="L19" s="107"/>
      <c r="M19" s="106"/>
      <c r="N19" s="107"/>
      <c r="O19" s="496">
        <f t="shared" si="0"/>
        <v>0</v>
      </c>
      <c r="P19" s="107"/>
    </row>
    <row r="20" spans="1:16" s="11" customFormat="1" ht="18.899999999999999" customHeight="1" x14ac:dyDescent="0.25">
      <c r="A20" s="767">
        <v>13</v>
      </c>
      <c r="B20" s="501"/>
      <c r="C20" s="105"/>
      <c r="D20" s="106"/>
      <c r="E20" s="783"/>
      <c r="F20" s="107"/>
      <c r="G20" s="757"/>
      <c r="H20" s="501"/>
      <c r="I20" s="105"/>
      <c r="J20" s="106"/>
      <c r="K20" s="783"/>
      <c r="L20" s="107"/>
      <c r="M20" s="106"/>
      <c r="N20" s="107"/>
      <c r="O20" s="496">
        <f t="shared" si="0"/>
        <v>0</v>
      </c>
      <c r="P20" s="107"/>
    </row>
    <row r="21" spans="1:16" s="11" customFormat="1" ht="18.899999999999999" customHeight="1" x14ac:dyDescent="0.25">
      <c r="A21" s="767">
        <v>14</v>
      </c>
      <c r="B21" s="501"/>
      <c r="C21" s="105"/>
      <c r="D21" s="106"/>
      <c r="E21" s="783"/>
      <c r="F21" s="107"/>
      <c r="G21" s="757"/>
      <c r="H21" s="501"/>
      <c r="I21" s="105"/>
      <c r="J21" s="106"/>
      <c r="K21" s="785"/>
      <c r="L21" s="107"/>
      <c r="M21" s="106"/>
      <c r="N21" s="107"/>
      <c r="O21" s="496">
        <f t="shared" si="0"/>
        <v>0</v>
      </c>
      <c r="P21" s="107"/>
    </row>
    <row r="22" spans="1:16" s="11" customFormat="1" ht="18.899999999999999" customHeight="1" x14ac:dyDescent="0.25">
      <c r="A22" s="767">
        <v>15</v>
      </c>
      <c r="B22" s="501"/>
      <c r="C22" s="105"/>
      <c r="D22" s="106"/>
      <c r="E22" s="783"/>
      <c r="F22" s="107"/>
      <c r="G22" s="757"/>
      <c r="H22" s="501"/>
      <c r="I22" s="105"/>
      <c r="J22" s="106"/>
      <c r="K22" s="783"/>
      <c r="L22" s="107"/>
      <c r="M22" s="106"/>
      <c r="N22" s="107"/>
      <c r="O22" s="496">
        <f t="shared" si="0"/>
        <v>0</v>
      </c>
      <c r="P22" s="107"/>
    </row>
    <row r="23" spans="1:16" s="11" customFormat="1" ht="18.899999999999999" customHeight="1" x14ac:dyDescent="0.25">
      <c r="A23" s="500">
        <v>16</v>
      </c>
      <c r="B23" s="501"/>
      <c r="C23" s="105"/>
      <c r="D23" s="106"/>
      <c r="E23" s="783"/>
      <c r="F23" s="107"/>
      <c r="G23" s="757"/>
      <c r="H23" s="501"/>
      <c r="I23" s="105"/>
      <c r="J23" s="106"/>
      <c r="K23" s="783"/>
      <c r="L23" s="107"/>
      <c r="M23" s="106"/>
      <c r="N23" s="107"/>
      <c r="O23" s="496">
        <f t="shared" si="0"/>
        <v>0</v>
      </c>
      <c r="P23" s="107"/>
    </row>
    <row r="24" spans="1:16" s="35" customFormat="1" ht="18.899999999999999" customHeight="1" x14ac:dyDescent="0.2">
      <c r="A24" s="500">
        <v>17</v>
      </c>
      <c r="B24" s="501"/>
      <c r="C24" s="105"/>
      <c r="D24" s="106"/>
      <c r="E24" s="783"/>
      <c r="F24" s="107"/>
      <c r="G24" s="757"/>
      <c r="H24" s="501"/>
      <c r="I24" s="105"/>
      <c r="J24" s="106"/>
      <c r="K24" s="783"/>
      <c r="L24" s="107"/>
      <c r="M24" s="106"/>
      <c r="N24" s="107"/>
      <c r="O24" s="496">
        <f t="shared" si="0"/>
        <v>0</v>
      </c>
      <c r="P24" s="107"/>
    </row>
    <row r="25" spans="1:16" s="35" customFormat="1" ht="18.899999999999999" customHeight="1" x14ac:dyDescent="0.2">
      <c r="A25" s="500">
        <v>18</v>
      </c>
      <c r="B25" s="501"/>
      <c r="C25" s="105"/>
      <c r="D25" s="106"/>
      <c r="E25" s="783"/>
      <c r="F25" s="107"/>
      <c r="G25" s="757"/>
      <c r="H25" s="501"/>
      <c r="I25" s="105"/>
      <c r="J25" s="106"/>
      <c r="K25" s="783"/>
      <c r="L25" s="107"/>
      <c r="M25" s="106"/>
      <c r="N25" s="107"/>
      <c r="O25" s="496">
        <f t="shared" si="0"/>
        <v>0</v>
      </c>
      <c r="P25" s="107"/>
    </row>
    <row r="26" spans="1:16" s="35" customFormat="1" ht="18.899999999999999" customHeight="1" x14ac:dyDescent="0.2">
      <c r="A26" s="500">
        <v>19</v>
      </c>
      <c r="B26" s="501"/>
      <c r="C26" s="105"/>
      <c r="D26" s="106"/>
      <c r="E26" s="783"/>
      <c r="F26" s="107"/>
      <c r="G26" s="757"/>
      <c r="H26" s="501"/>
      <c r="I26" s="105"/>
      <c r="J26" s="106"/>
      <c r="K26" s="783"/>
      <c r="L26" s="107"/>
      <c r="M26" s="106"/>
      <c r="N26" s="107"/>
      <c r="O26" s="496">
        <f t="shared" si="0"/>
        <v>0</v>
      </c>
      <c r="P26" s="107"/>
    </row>
    <row r="27" spans="1:16" s="35" customFormat="1" ht="18.899999999999999" customHeight="1" x14ac:dyDescent="0.2">
      <c r="A27" s="500">
        <v>20</v>
      </c>
      <c r="B27" s="501"/>
      <c r="C27" s="105"/>
      <c r="D27" s="106"/>
      <c r="E27" s="106"/>
      <c r="F27" s="119"/>
      <c r="G27" s="757"/>
      <c r="H27" s="498"/>
      <c r="I27" s="300"/>
      <c r="J27" s="106"/>
      <c r="K27" s="106"/>
      <c r="L27" s="119"/>
      <c r="M27" s="106"/>
      <c r="N27" s="107"/>
      <c r="O27" s="496"/>
      <c r="P27" s="107"/>
    </row>
    <row r="28" spans="1:16" s="35" customFormat="1" ht="18.899999999999999" customHeight="1" thickBot="1" x14ac:dyDescent="0.25">
      <c r="A28" s="500">
        <v>21</v>
      </c>
      <c r="B28" s="501"/>
      <c r="C28" s="105"/>
      <c r="D28" s="106"/>
      <c r="E28" s="106"/>
      <c r="F28" s="119"/>
      <c r="G28" s="757"/>
      <c r="H28" s="498"/>
      <c r="I28" s="300"/>
      <c r="J28" s="106"/>
      <c r="K28" s="106"/>
      <c r="L28" s="119"/>
      <c r="M28" s="106"/>
      <c r="N28" s="107"/>
      <c r="O28" s="496"/>
      <c r="P28" s="107"/>
    </row>
    <row r="29" spans="1:16" s="35" customFormat="1" ht="18.899999999999999" customHeight="1" x14ac:dyDescent="0.2">
      <c r="A29" s="766">
        <v>22</v>
      </c>
      <c r="B29" s="501"/>
      <c r="C29" s="105"/>
      <c r="D29" s="106"/>
      <c r="E29" s="106"/>
      <c r="F29" s="119"/>
      <c r="G29" s="757"/>
      <c r="H29" s="498"/>
      <c r="I29" s="300"/>
      <c r="J29" s="106"/>
      <c r="K29" s="106"/>
      <c r="L29" s="119"/>
      <c r="M29" s="106"/>
      <c r="N29" s="107"/>
      <c r="O29" s="496"/>
      <c r="P29" s="107"/>
    </row>
    <row r="30" spans="1:16" s="35" customFormat="1" ht="18.899999999999999" customHeight="1" x14ac:dyDescent="0.2">
      <c r="A30" s="767">
        <v>23</v>
      </c>
      <c r="B30" s="501"/>
      <c r="C30" s="105"/>
      <c r="D30" s="106"/>
      <c r="E30" s="106"/>
      <c r="F30" s="119"/>
      <c r="G30" s="757"/>
      <c r="H30" s="498"/>
      <c r="I30" s="300"/>
      <c r="J30" s="106"/>
      <c r="K30" s="106"/>
      <c r="L30" s="119"/>
      <c r="M30" s="106"/>
      <c r="N30" s="107"/>
      <c r="O30" s="496"/>
      <c r="P30" s="107"/>
    </row>
    <row r="31" spans="1:16" s="35" customFormat="1" ht="18.899999999999999" customHeight="1" x14ac:dyDescent="0.2">
      <c r="A31" s="767">
        <v>24</v>
      </c>
      <c r="B31" s="501"/>
      <c r="C31" s="105"/>
      <c r="D31" s="106"/>
      <c r="E31" s="106"/>
      <c r="F31" s="119"/>
      <c r="G31" s="757"/>
      <c r="H31" s="498"/>
      <c r="I31" s="300"/>
      <c r="J31" s="106"/>
      <c r="K31" s="106"/>
      <c r="L31" s="119"/>
      <c r="M31" s="106"/>
      <c r="N31" s="107"/>
      <c r="O31" s="496"/>
      <c r="P31" s="107"/>
    </row>
    <row r="32" spans="1:16" ht="18.899999999999999" customHeight="1" thickBot="1" x14ac:dyDescent="0.3">
      <c r="A32" s="767">
        <v>25</v>
      </c>
      <c r="B32" s="501"/>
      <c r="C32" s="105"/>
      <c r="D32" s="106"/>
      <c r="E32" s="106"/>
      <c r="F32" s="119"/>
      <c r="G32" s="757"/>
      <c r="H32" s="498"/>
      <c r="I32" s="300"/>
      <c r="J32" s="106"/>
      <c r="K32" s="106"/>
      <c r="L32" s="119"/>
      <c r="M32" s="106"/>
      <c r="N32" s="107"/>
      <c r="O32" s="496"/>
      <c r="P32" s="107"/>
    </row>
    <row r="33" spans="1:16" ht="18.899999999999999" customHeight="1" x14ac:dyDescent="0.25">
      <c r="A33" s="766">
        <v>26</v>
      </c>
      <c r="B33" s="501"/>
      <c r="C33" s="105"/>
      <c r="D33" s="106"/>
      <c r="E33" s="106"/>
      <c r="F33" s="119"/>
      <c r="G33" s="757"/>
      <c r="H33" s="498"/>
      <c r="I33" s="300"/>
      <c r="J33" s="106"/>
      <c r="K33" s="106"/>
      <c r="L33" s="119"/>
      <c r="M33" s="106"/>
      <c r="N33" s="107"/>
      <c r="O33" s="496"/>
      <c r="P33" s="107"/>
    </row>
    <row r="34" spans="1:16" ht="18.899999999999999" customHeight="1" x14ac:dyDescent="0.25">
      <c r="A34" s="767">
        <v>27</v>
      </c>
      <c r="B34" s="501"/>
      <c r="C34" s="105"/>
      <c r="D34" s="106"/>
      <c r="E34" s="106"/>
      <c r="F34" s="119"/>
      <c r="G34" s="757"/>
      <c r="H34" s="498"/>
      <c r="I34" s="300"/>
      <c r="J34" s="106"/>
      <c r="K34" s="106"/>
      <c r="L34" s="119"/>
      <c r="M34" s="106"/>
      <c r="N34" s="107"/>
      <c r="O34" s="496"/>
      <c r="P34" s="107"/>
    </row>
    <row r="35" spans="1:16" ht="18.899999999999999" customHeight="1" x14ac:dyDescent="0.25">
      <c r="A35" s="767">
        <v>28</v>
      </c>
      <c r="B35" s="501"/>
      <c r="C35" s="105"/>
      <c r="D35" s="106"/>
      <c r="E35" s="106"/>
      <c r="F35" s="119"/>
      <c r="G35" s="757"/>
      <c r="H35" s="498"/>
      <c r="I35" s="300"/>
      <c r="J35" s="106"/>
      <c r="K35" s="106"/>
      <c r="L35" s="119"/>
      <c r="M35" s="106"/>
      <c r="N35" s="107"/>
      <c r="O35" s="496"/>
      <c r="P35" s="107"/>
    </row>
    <row r="36" spans="1:16" ht="18.899999999999999" customHeight="1" x14ac:dyDescent="0.25">
      <c r="A36" s="767">
        <v>29</v>
      </c>
      <c r="B36" s="501"/>
      <c r="C36" s="105"/>
      <c r="D36" s="106"/>
      <c r="E36" s="106"/>
      <c r="F36" s="119"/>
      <c r="G36" s="757"/>
      <c r="H36" s="498"/>
      <c r="I36" s="300"/>
      <c r="J36" s="106"/>
      <c r="K36" s="106"/>
      <c r="L36" s="119"/>
      <c r="M36" s="106"/>
      <c r="N36" s="107"/>
      <c r="O36" s="496"/>
      <c r="P36" s="107"/>
    </row>
    <row r="37" spans="1:16" ht="18.899999999999999" customHeight="1" x14ac:dyDescent="0.25">
      <c r="A37" s="767">
        <v>30</v>
      </c>
      <c r="B37" s="501"/>
      <c r="C37" s="105"/>
      <c r="D37" s="106"/>
      <c r="E37" s="106"/>
      <c r="F37" s="119"/>
      <c r="G37" s="757"/>
      <c r="H37" s="498"/>
      <c r="I37" s="300"/>
      <c r="J37" s="106"/>
      <c r="K37" s="106"/>
      <c r="L37" s="119"/>
      <c r="M37" s="106"/>
      <c r="N37" s="107"/>
      <c r="O37" s="496"/>
      <c r="P37" s="107"/>
    </row>
    <row r="38" spans="1:16" ht="18.899999999999999" customHeight="1" x14ac:dyDescent="0.25">
      <c r="A38" s="767">
        <v>31</v>
      </c>
      <c r="B38" s="501"/>
      <c r="C38" s="105"/>
      <c r="D38" s="106"/>
      <c r="E38" s="106"/>
      <c r="F38" s="119"/>
      <c r="G38" s="757"/>
      <c r="H38" s="498"/>
      <c r="I38" s="300"/>
      <c r="J38" s="106"/>
      <c r="K38" s="106"/>
      <c r="L38" s="119"/>
      <c r="M38" s="106"/>
      <c r="N38" s="107"/>
      <c r="O38" s="496"/>
      <c r="P38" s="107"/>
    </row>
    <row r="39" spans="1:16" ht="18.899999999999999" customHeight="1" x14ac:dyDescent="0.25">
      <c r="A39" s="767">
        <v>32</v>
      </c>
      <c r="B39" s="501"/>
      <c r="C39" s="105"/>
      <c r="D39" s="106"/>
      <c r="E39" s="106"/>
      <c r="F39" s="119"/>
      <c r="G39" s="757"/>
      <c r="H39" s="498"/>
      <c r="I39" s="300"/>
      <c r="J39" s="106"/>
      <c r="K39" s="106"/>
      <c r="L39" s="119"/>
      <c r="M39" s="106"/>
      <c r="N39" s="107"/>
      <c r="O39" s="496"/>
      <c r="P39" s="107"/>
    </row>
    <row r="40" spans="1:16" ht="18.899999999999999" customHeight="1" x14ac:dyDescent="0.25">
      <c r="A40" s="500"/>
      <c r="B40" s="501"/>
      <c r="C40" s="105"/>
      <c r="D40" s="106"/>
      <c r="E40" s="106"/>
      <c r="F40" s="119"/>
      <c r="G40" s="757"/>
      <c r="H40" s="498"/>
      <c r="I40" s="300"/>
      <c r="J40" s="106"/>
      <c r="K40" s="106"/>
      <c r="L40" s="119"/>
      <c r="M40" s="106"/>
      <c r="N40" s="107"/>
      <c r="O40" s="496"/>
      <c r="P40" s="107"/>
    </row>
    <row r="41" spans="1:16" ht="18.899999999999999" customHeight="1" x14ac:dyDescent="0.25">
      <c r="A41" s="500"/>
      <c r="B41" s="501"/>
      <c r="C41" s="105"/>
      <c r="D41" s="106"/>
      <c r="E41" s="106"/>
      <c r="F41" s="119"/>
      <c r="G41" s="757"/>
      <c r="H41" s="498"/>
      <c r="I41" s="300"/>
      <c r="J41" s="106"/>
      <c r="K41" s="106"/>
      <c r="L41" s="119"/>
      <c r="M41" s="106"/>
      <c r="N41" s="107"/>
      <c r="O41" s="496"/>
      <c r="P41" s="107"/>
    </row>
    <row r="42" spans="1:16" ht="18.899999999999999" customHeight="1" x14ac:dyDescent="0.25">
      <c r="A42" s="500"/>
      <c r="B42" s="501"/>
      <c r="C42" s="105"/>
      <c r="D42" s="106"/>
      <c r="E42" s="106"/>
      <c r="F42" s="119"/>
      <c r="G42" s="757"/>
      <c r="H42" s="498"/>
      <c r="I42" s="300"/>
      <c r="J42" s="106"/>
      <c r="K42" s="106"/>
      <c r="L42" s="119"/>
      <c r="M42" s="106"/>
      <c r="N42" s="107"/>
      <c r="O42" s="496"/>
      <c r="P42" s="107"/>
    </row>
    <row r="43" spans="1:16" ht="18.899999999999999" customHeight="1" x14ac:dyDescent="0.25">
      <c r="A43" s="500"/>
      <c r="B43" s="501"/>
      <c r="C43" s="105"/>
      <c r="D43" s="106"/>
      <c r="E43" s="106"/>
      <c r="F43" s="119"/>
      <c r="G43" s="757"/>
      <c r="H43" s="498"/>
      <c r="I43" s="300"/>
      <c r="J43" s="106"/>
      <c r="K43" s="106"/>
      <c r="L43" s="119"/>
      <c r="M43" s="106"/>
      <c r="N43" s="107"/>
      <c r="O43" s="496"/>
      <c r="P43" s="107"/>
    </row>
    <row r="44" spans="1:16" ht="18.899999999999999" customHeight="1" x14ac:dyDescent="0.25">
      <c r="A44" s="500"/>
      <c r="B44" s="501"/>
      <c r="C44" s="105"/>
      <c r="D44" s="106"/>
      <c r="E44" s="106"/>
      <c r="F44" s="119"/>
      <c r="G44" s="757"/>
      <c r="H44" s="498"/>
      <c r="I44" s="300"/>
      <c r="J44" s="106"/>
      <c r="K44" s="106"/>
      <c r="L44" s="119"/>
      <c r="M44" s="106"/>
      <c r="N44" s="107"/>
      <c r="O44" s="496"/>
      <c r="P44" s="107"/>
    </row>
    <row r="45" spans="1:16" ht="18.899999999999999" customHeight="1" x14ac:dyDescent="0.25">
      <c r="A45" s="500"/>
      <c r="B45" s="501"/>
      <c r="C45" s="105"/>
      <c r="D45" s="106"/>
      <c r="E45" s="106"/>
      <c r="F45" s="119"/>
      <c r="G45" s="757"/>
      <c r="H45" s="498"/>
      <c r="I45" s="300"/>
      <c r="J45" s="106"/>
      <c r="K45" s="106"/>
      <c r="L45" s="119"/>
      <c r="M45" s="106"/>
      <c r="N45" s="107"/>
      <c r="O45" s="496"/>
      <c r="P45" s="107"/>
    </row>
    <row r="46" spans="1:16" ht="18.899999999999999" customHeight="1" x14ac:dyDescent="0.25">
      <c r="A46" s="500"/>
      <c r="B46" s="501"/>
      <c r="C46" s="105"/>
      <c r="D46" s="106"/>
      <c r="E46" s="106"/>
      <c r="F46" s="119"/>
      <c r="G46" s="757"/>
      <c r="H46" s="498"/>
      <c r="I46" s="300"/>
      <c r="J46" s="106"/>
      <c r="K46" s="106"/>
      <c r="L46" s="119"/>
      <c r="M46" s="106"/>
      <c r="N46" s="107"/>
      <c r="O46" s="496"/>
      <c r="P46" s="107"/>
    </row>
    <row r="47" spans="1:16" ht="18.899999999999999" customHeight="1" x14ac:dyDescent="0.25">
      <c r="A47" s="500"/>
      <c r="B47" s="501"/>
      <c r="C47" s="105"/>
      <c r="D47" s="106"/>
      <c r="E47" s="106"/>
      <c r="F47" s="119"/>
      <c r="G47" s="757"/>
      <c r="H47" s="498"/>
      <c r="I47" s="300"/>
      <c r="J47" s="106"/>
      <c r="K47" s="106"/>
      <c r="L47" s="119"/>
      <c r="M47" s="106"/>
      <c r="N47" s="107"/>
      <c r="O47" s="496"/>
      <c r="P47" s="107"/>
    </row>
    <row r="48" spans="1:16" ht="18.899999999999999" customHeight="1" x14ac:dyDescent="0.25">
      <c r="A48" s="500"/>
      <c r="B48" s="501"/>
      <c r="C48" s="105"/>
      <c r="D48" s="106"/>
      <c r="E48" s="106"/>
      <c r="F48" s="119"/>
      <c r="G48" s="757"/>
      <c r="H48" s="498"/>
      <c r="I48" s="300"/>
      <c r="J48" s="106"/>
      <c r="K48" s="106"/>
      <c r="L48" s="119"/>
      <c r="M48" s="106"/>
      <c r="N48" s="107"/>
      <c r="O48" s="496"/>
      <c r="P48" s="107"/>
    </row>
    <row r="49" spans="1:16" ht="18.899999999999999" customHeight="1" x14ac:dyDescent="0.25">
      <c r="A49" s="500"/>
      <c r="B49" s="501"/>
      <c r="C49" s="105"/>
      <c r="D49" s="106"/>
      <c r="E49" s="106"/>
      <c r="F49" s="119"/>
      <c r="G49" s="757"/>
      <c r="H49" s="498"/>
      <c r="I49" s="300"/>
      <c r="J49" s="106"/>
      <c r="K49" s="106"/>
      <c r="L49" s="119"/>
      <c r="M49" s="106"/>
      <c r="N49" s="107"/>
      <c r="O49" s="496"/>
      <c r="P49" s="107"/>
    </row>
    <row r="50" spans="1:16" ht="18.899999999999999" customHeight="1" x14ac:dyDescent="0.25">
      <c r="A50" s="500"/>
      <c r="B50" s="501"/>
      <c r="C50" s="105"/>
      <c r="D50" s="106"/>
      <c r="E50" s="106"/>
      <c r="F50" s="119"/>
      <c r="G50" s="757"/>
      <c r="H50" s="498"/>
      <c r="I50" s="300"/>
      <c r="J50" s="106"/>
      <c r="K50" s="106"/>
      <c r="L50" s="119"/>
      <c r="M50" s="106"/>
      <c r="N50" s="107"/>
      <c r="O50" s="496"/>
      <c r="P50" s="107"/>
    </row>
    <row r="51" spans="1:16" ht="18.899999999999999" customHeight="1" x14ac:dyDescent="0.25">
      <c r="A51" s="500"/>
      <c r="B51" s="501"/>
      <c r="C51" s="105"/>
      <c r="D51" s="106"/>
      <c r="E51" s="106"/>
      <c r="F51" s="119"/>
      <c r="G51" s="757"/>
      <c r="H51" s="498"/>
      <c r="I51" s="300"/>
      <c r="J51" s="106"/>
      <c r="K51" s="106"/>
      <c r="L51" s="119"/>
      <c r="M51" s="106"/>
      <c r="N51" s="107"/>
      <c r="O51" s="496"/>
      <c r="P51" s="107"/>
    </row>
    <row r="52" spans="1:16" ht="18.899999999999999" customHeight="1" x14ac:dyDescent="0.25">
      <c r="A52" s="500"/>
      <c r="B52" s="501"/>
      <c r="C52" s="105"/>
      <c r="D52" s="106"/>
      <c r="E52" s="106"/>
      <c r="F52" s="119"/>
      <c r="G52" s="757"/>
      <c r="H52" s="498"/>
      <c r="I52" s="300"/>
      <c r="J52" s="106"/>
      <c r="K52" s="106"/>
      <c r="L52" s="119"/>
      <c r="M52" s="106"/>
      <c r="N52" s="107"/>
      <c r="O52" s="496"/>
      <c r="P52" s="107"/>
    </row>
    <row r="53" spans="1:16" ht="18.899999999999999" customHeight="1" x14ac:dyDescent="0.25">
      <c r="A53" s="500"/>
      <c r="B53" s="501"/>
      <c r="C53" s="105"/>
      <c r="D53" s="106"/>
      <c r="E53" s="106"/>
      <c r="F53" s="119"/>
      <c r="G53" s="757"/>
      <c r="H53" s="498"/>
      <c r="I53" s="300"/>
      <c r="J53" s="106"/>
      <c r="K53" s="106"/>
      <c r="L53" s="119"/>
      <c r="M53" s="106"/>
      <c r="N53" s="107"/>
      <c r="O53" s="496"/>
      <c r="P53" s="107"/>
    </row>
    <row r="54" spans="1:16" ht="18.899999999999999" customHeight="1" x14ac:dyDescent="0.25">
      <c r="A54" s="500"/>
      <c r="B54" s="501"/>
      <c r="C54" s="105"/>
      <c r="D54" s="106"/>
      <c r="E54" s="106"/>
      <c r="F54" s="119"/>
      <c r="G54" s="757"/>
      <c r="H54" s="498"/>
      <c r="I54" s="300"/>
      <c r="J54" s="106"/>
      <c r="K54" s="106"/>
      <c r="L54" s="119"/>
      <c r="M54" s="106"/>
      <c r="N54" s="107"/>
      <c r="O54" s="496"/>
      <c r="P54" s="107"/>
    </row>
    <row r="55" spans="1:16" ht="18.899999999999999" customHeight="1" x14ac:dyDescent="0.25">
      <c r="A55" s="500"/>
      <c r="B55" s="501"/>
      <c r="C55" s="105"/>
      <c r="D55" s="106"/>
      <c r="E55" s="106"/>
      <c r="F55" s="119"/>
      <c r="G55" s="757"/>
      <c r="H55" s="498"/>
      <c r="I55" s="300"/>
      <c r="J55" s="106"/>
      <c r="K55" s="106"/>
      <c r="L55" s="107"/>
      <c r="M55" s="106"/>
      <c r="N55" s="107"/>
      <c r="O55" s="496"/>
      <c r="P55" s="107"/>
    </row>
    <row r="56" spans="1:16" ht="18.899999999999999" customHeight="1" x14ac:dyDescent="0.25">
      <c r="A56" s="500"/>
      <c r="B56" s="501"/>
      <c r="C56" s="105"/>
      <c r="D56" s="106"/>
      <c r="E56" s="783"/>
      <c r="F56" s="107"/>
      <c r="G56" s="757"/>
      <c r="H56" s="501"/>
      <c r="I56" s="105"/>
      <c r="J56" s="106"/>
      <c r="K56" s="783"/>
      <c r="L56" s="107"/>
      <c r="M56" s="106"/>
      <c r="N56" s="107"/>
      <c r="O56" s="496"/>
      <c r="P56" s="107"/>
    </row>
    <row r="57" spans="1:16" ht="18.899999999999999" customHeight="1" x14ac:dyDescent="0.25">
      <c r="A57" s="500"/>
      <c r="B57" s="501"/>
      <c r="C57" s="105"/>
      <c r="D57" s="106"/>
      <c r="E57" s="106"/>
      <c r="F57" s="119"/>
      <c r="G57" s="757"/>
      <c r="H57" s="498"/>
      <c r="I57" s="300"/>
      <c r="J57" s="106"/>
      <c r="K57" s="106"/>
      <c r="L57" s="119"/>
      <c r="M57" s="106"/>
      <c r="N57" s="107"/>
      <c r="O57" s="496"/>
      <c r="P57" s="107"/>
    </row>
    <row r="58" spans="1:16" ht="18.899999999999999" customHeight="1" x14ac:dyDescent="0.25">
      <c r="A58" s="500"/>
      <c r="B58" s="501"/>
      <c r="C58" s="105"/>
      <c r="D58" s="106"/>
      <c r="E58" s="783"/>
      <c r="F58" s="107"/>
      <c r="G58" s="757"/>
      <c r="H58" s="501"/>
      <c r="I58" s="105"/>
      <c r="J58" s="106"/>
      <c r="K58" s="783"/>
      <c r="L58" s="107"/>
      <c r="M58" s="106"/>
      <c r="N58" s="107"/>
      <c r="O58" s="496"/>
      <c r="P58" s="107"/>
    </row>
    <row r="59" spans="1:16" ht="18.899999999999999" customHeight="1" x14ac:dyDescent="0.25">
      <c r="A59" s="500"/>
      <c r="B59" s="501"/>
      <c r="C59" s="105"/>
      <c r="D59" s="106"/>
      <c r="E59" s="783"/>
      <c r="F59" s="107"/>
      <c r="G59" s="757"/>
      <c r="H59" s="501"/>
      <c r="I59" s="105"/>
      <c r="J59" s="106"/>
      <c r="K59" s="783"/>
      <c r="L59" s="107"/>
      <c r="M59" s="106"/>
      <c r="N59" s="107"/>
      <c r="O59" s="496"/>
      <c r="P59" s="107"/>
    </row>
    <row r="60" spans="1:16" ht="18.899999999999999" customHeight="1" x14ac:dyDescent="0.25">
      <c r="A60" s="500"/>
      <c r="B60" s="501"/>
      <c r="C60" s="105"/>
      <c r="D60" s="106"/>
      <c r="E60" s="783"/>
      <c r="F60" s="107"/>
      <c r="G60" s="757"/>
      <c r="H60" s="501"/>
      <c r="I60" s="105"/>
      <c r="J60" s="106"/>
      <c r="K60" s="783"/>
      <c r="L60" s="107"/>
      <c r="M60" s="106"/>
      <c r="N60" s="107"/>
      <c r="O60" s="496"/>
      <c r="P60" s="107"/>
    </row>
    <row r="61" spans="1:16" ht="18.899999999999999" customHeight="1" x14ac:dyDescent="0.25">
      <c r="A61" s="500"/>
      <c r="B61" s="501"/>
      <c r="C61" s="105"/>
      <c r="D61" s="106"/>
      <c r="E61" s="783"/>
      <c r="F61" s="107"/>
      <c r="G61" s="757"/>
      <c r="H61" s="501"/>
      <c r="I61" s="105"/>
      <c r="J61" s="106"/>
      <c r="K61" s="783"/>
      <c r="L61" s="107"/>
      <c r="M61" s="106"/>
      <c r="N61" s="301"/>
      <c r="O61" s="496"/>
      <c r="P61" s="107"/>
    </row>
    <row r="62" spans="1:16" ht="18.899999999999999" customHeight="1" x14ac:dyDescent="0.25">
      <c r="A62" s="500"/>
      <c r="B62" s="501"/>
      <c r="C62" s="105"/>
      <c r="D62" s="106"/>
      <c r="E62" s="783"/>
      <c r="F62" s="107"/>
      <c r="G62" s="757"/>
      <c r="H62" s="501"/>
      <c r="I62" s="105"/>
      <c r="J62" s="106"/>
      <c r="K62" s="783"/>
      <c r="L62" s="107"/>
      <c r="M62" s="106"/>
      <c r="N62" s="107"/>
      <c r="O62" s="496"/>
      <c r="P62" s="107"/>
    </row>
    <row r="63" spans="1:16" ht="18.75" customHeight="1" x14ac:dyDescent="0.25">
      <c r="A63" s="500"/>
      <c r="B63" s="501"/>
      <c r="C63" s="105"/>
      <c r="D63" s="106"/>
      <c r="E63" s="783"/>
      <c r="F63" s="107"/>
      <c r="G63" s="757"/>
      <c r="H63" s="501"/>
      <c r="I63" s="105"/>
      <c r="J63" s="106"/>
      <c r="K63" s="784"/>
      <c r="L63" s="107"/>
      <c r="M63" s="106"/>
      <c r="N63" s="107"/>
      <c r="O63" s="496"/>
      <c r="P63" s="107"/>
    </row>
    <row r="64" spans="1:16" ht="18.899999999999999" customHeight="1" x14ac:dyDescent="0.25">
      <c r="A64" s="500"/>
      <c r="B64" s="501"/>
      <c r="C64" s="105"/>
      <c r="D64" s="106"/>
      <c r="E64" s="783"/>
      <c r="F64" s="107"/>
      <c r="G64" s="757"/>
      <c r="H64" s="501"/>
      <c r="I64" s="105"/>
      <c r="J64" s="106"/>
      <c r="K64" s="783"/>
      <c r="L64" s="107"/>
      <c r="M64" s="106"/>
      <c r="N64" s="107"/>
      <c r="O64" s="496"/>
      <c r="P64" s="107"/>
    </row>
    <row r="65" spans="1:16" ht="18.899999999999999" customHeight="1" x14ac:dyDescent="0.25">
      <c r="A65" s="500"/>
      <c r="B65" s="501"/>
      <c r="C65" s="105"/>
      <c r="D65" s="106"/>
      <c r="E65" s="783"/>
      <c r="F65" s="107"/>
      <c r="G65" s="757"/>
      <c r="H65" s="501"/>
      <c r="I65" s="105"/>
      <c r="J65" s="106"/>
      <c r="K65" s="783"/>
      <c r="L65" s="107"/>
      <c r="M65" s="106"/>
      <c r="N65" s="107"/>
      <c r="O65" s="496"/>
      <c r="P65" s="107"/>
    </row>
    <row r="66" spans="1:16" ht="18.899999999999999" customHeight="1" x14ac:dyDescent="0.25">
      <c r="A66" s="500"/>
      <c r="B66" s="501"/>
      <c r="C66" s="105"/>
      <c r="D66" s="106"/>
      <c r="E66" s="783"/>
      <c r="F66" s="107"/>
      <c r="G66" s="757"/>
      <c r="H66" s="501"/>
      <c r="I66" s="105"/>
      <c r="J66" s="106"/>
      <c r="K66" s="785"/>
      <c r="L66" s="107"/>
      <c r="M66" s="106"/>
      <c r="N66" s="107"/>
      <c r="O66" s="496"/>
      <c r="P66" s="107"/>
    </row>
    <row r="67" spans="1:16" ht="18.899999999999999" customHeight="1" x14ac:dyDescent="0.25">
      <c r="A67" s="500"/>
      <c r="B67" s="501"/>
      <c r="C67" s="105"/>
      <c r="D67" s="106"/>
      <c r="E67" s="783"/>
      <c r="F67" s="107"/>
      <c r="G67" s="757"/>
      <c r="H67" s="501"/>
      <c r="I67" s="105"/>
      <c r="J67" s="106"/>
      <c r="K67" s="783"/>
      <c r="L67" s="107"/>
      <c r="M67" s="106"/>
      <c r="N67" s="107"/>
      <c r="O67" s="496"/>
      <c r="P67" s="107"/>
    </row>
    <row r="68" spans="1:16" ht="19.5" customHeight="1" x14ac:dyDescent="0.25">
      <c r="A68" s="500"/>
      <c r="B68" s="501"/>
      <c r="C68" s="105"/>
      <c r="D68" s="106"/>
      <c r="E68" s="783"/>
      <c r="F68" s="107"/>
      <c r="G68" s="757"/>
      <c r="H68" s="501"/>
      <c r="I68" s="105"/>
      <c r="J68" s="106"/>
      <c r="K68" s="783"/>
      <c r="L68" s="107"/>
      <c r="M68" s="106"/>
      <c r="N68" s="107"/>
      <c r="O68" s="496"/>
      <c r="P68" s="107"/>
    </row>
    <row r="69" spans="1:16" ht="19.5" customHeight="1" x14ac:dyDescent="0.25">
      <c r="A69" s="500"/>
      <c r="B69" s="501"/>
      <c r="C69" s="105"/>
      <c r="D69" s="106"/>
      <c r="E69" s="783"/>
      <c r="F69" s="107"/>
      <c r="G69" s="757"/>
      <c r="H69" s="501"/>
      <c r="I69" s="105"/>
      <c r="J69" s="106"/>
      <c r="K69" s="783"/>
      <c r="L69" s="107"/>
      <c r="M69" s="106"/>
      <c r="N69" s="107"/>
      <c r="O69" s="496"/>
      <c r="P69" s="107"/>
    </row>
    <row r="70" spans="1:16" ht="19.5" customHeight="1" x14ac:dyDescent="0.25">
      <c r="A70" s="500"/>
      <c r="B70" s="501"/>
      <c r="C70" s="105"/>
      <c r="D70" s="106"/>
      <c r="E70" s="783"/>
      <c r="F70" s="107"/>
      <c r="G70" s="757"/>
      <c r="H70" s="501"/>
      <c r="I70" s="105"/>
      <c r="J70" s="106"/>
      <c r="K70" s="783"/>
      <c r="L70" s="107"/>
      <c r="M70" s="106"/>
      <c r="N70" s="107"/>
      <c r="O70" s="496"/>
      <c r="P70" s="107"/>
    </row>
    <row r="71" spans="1:16" ht="19.5" customHeight="1" x14ac:dyDescent="0.25">
      <c r="A71" s="500"/>
      <c r="B71" s="501"/>
      <c r="C71" s="105"/>
      <c r="D71" s="106"/>
      <c r="E71" s="783"/>
      <c r="F71" s="107"/>
      <c r="G71" s="757"/>
      <c r="H71" s="501"/>
      <c r="I71" s="105"/>
      <c r="J71" s="106"/>
      <c r="K71" s="783"/>
      <c r="L71" s="107"/>
      <c r="M71" s="106"/>
      <c r="N71" s="107"/>
      <c r="O71" s="496"/>
      <c r="P71" s="107"/>
    </row>
    <row r="72" spans="1:16" ht="19.5" customHeight="1" x14ac:dyDescent="0.25">
      <c r="A72" s="500"/>
      <c r="B72" s="501"/>
      <c r="C72" s="105"/>
      <c r="D72" s="106"/>
      <c r="E72" s="106"/>
      <c r="F72" s="119"/>
      <c r="G72" s="757"/>
      <c r="H72" s="498"/>
      <c r="I72" s="300"/>
      <c r="J72" s="106"/>
      <c r="K72" s="106"/>
      <c r="L72" s="107"/>
      <c r="M72" s="106"/>
      <c r="N72" s="107"/>
      <c r="O72" s="496"/>
      <c r="P72" s="107"/>
    </row>
    <row r="73" spans="1:16" ht="19.5" customHeight="1" x14ac:dyDescent="0.25">
      <c r="A73" s="500"/>
      <c r="B73" s="501"/>
      <c r="C73" s="105"/>
      <c r="D73" s="106"/>
      <c r="E73" s="783"/>
      <c r="F73" s="107"/>
      <c r="G73" s="757"/>
      <c r="H73" s="501"/>
      <c r="I73" s="105"/>
      <c r="J73" s="106"/>
      <c r="K73" s="783"/>
      <c r="L73" s="107"/>
      <c r="M73" s="106"/>
      <c r="N73" s="107"/>
      <c r="O73" s="496"/>
      <c r="P73" s="107"/>
    </row>
    <row r="74" spans="1:16" ht="19.5" customHeight="1" x14ac:dyDescent="0.25">
      <c r="A74" s="500"/>
      <c r="B74" s="501"/>
      <c r="C74" s="105"/>
      <c r="D74" s="106"/>
      <c r="E74" s="783"/>
      <c r="F74" s="107"/>
      <c r="G74" s="757"/>
      <c r="H74" s="501"/>
      <c r="I74" s="105"/>
      <c r="J74" s="106"/>
      <c r="K74" s="783"/>
      <c r="L74" s="107"/>
      <c r="M74" s="106"/>
      <c r="N74" s="107"/>
      <c r="O74" s="496"/>
      <c r="P74" s="107"/>
    </row>
    <row r="75" spans="1:16" ht="19.5" customHeight="1" x14ac:dyDescent="0.25">
      <c r="A75" s="500"/>
      <c r="B75" s="501"/>
      <c r="C75" s="105"/>
      <c r="D75" s="106"/>
      <c r="E75" s="783"/>
      <c r="F75" s="107"/>
      <c r="G75" s="757"/>
      <c r="H75" s="501"/>
      <c r="I75" s="105"/>
      <c r="J75" s="106"/>
      <c r="K75" s="783"/>
      <c r="L75" s="107"/>
      <c r="M75" s="106"/>
      <c r="N75" s="107"/>
      <c r="O75" s="496"/>
      <c r="P75" s="107"/>
    </row>
    <row r="76" spans="1:16" ht="19.5" customHeight="1" x14ac:dyDescent="0.25">
      <c r="A76" s="500"/>
      <c r="B76" s="501"/>
      <c r="C76" s="105"/>
      <c r="D76" s="106"/>
      <c r="E76" s="783"/>
      <c r="F76" s="107"/>
      <c r="G76" s="757"/>
      <c r="H76" s="501"/>
      <c r="I76" s="105"/>
      <c r="J76" s="106"/>
      <c r="K76" s="783"/>
      <c r="L76" s="107"/>
      <c r="M76" s="106"/>
      <c r="N76" s="107"/>
      <c r="O76" s="496"/>
      <c r="P76" s="107"/>
    </row>
    <row r="77" spans="1:16" ht="19.5" customHeight="1" x14ac:dyDescent="0.25">
      <c r="A77" s="500"/>
      <c r="B77" s="501"/>
      <c r="C77" s="105"/>
      <c r="D77" s="106"/>
      <c r="E77" s="783"/>
      <c r="F77" s="107"/>
      <c r="G77" s="757"/>
      <c r="H77" s="501"/>
      <c r="I77" s="105"/>
      <c r="J77" s="106"/>
      <c r="K77" s="783"/>
      <c r="L77" s="107"/>
      <c r="M77" s="106"/>
      <c r="N77" s="301"/>
      <c r="O77" s="496"/>
      <c r="P77" s="107"/>
    </row>
    <row r="78" spans="1:16" ht="19.5" customHeight="1" x14ac:dyDescent="0.25">
      <c r="A78" s="500"/>
      <c r="B78" s="501"/>
      <c r="C78" s="105"/>
      <c r="D78" s="106"/>
      <c r="E78" s="783"/>
      <c r="F78" s="107"/>
      <c r="G78" s="757"/>
      <c r="H78" s="501"/>
      <c r="I78" s="105"/>
      <c r="J78" s="106"/>
      <c r="K78" s="783"/>
      <c r="L78" s="107"/>
      <c r="M78" s="106"/>
      <c r="N78" s="107"/>
      <c r="O78" s="496"/>
      <c r="P78" s="107"/>
    </row>
    <row r="79" spans="1:16" ht="19.5" customHeight="1" x14ac:dyDescent="0.25">
      <c r="A79" s="500"/>
      <c r="B79" s="501"/>
      <c r="C79" s="105"/>
      <c r="D79" s="106"/>
      <c r="E79" s="783"/>
      <c r="F79" s="107"/>
      <c r="G79" s="757"/>
      <c r="H79" s="501"/>
      <c r="I79" s="105"/>
      <c r="J79" s="106"/>
      <c r="K79" s="784"/>
      <c r="L79" s="107"/>
      <c r="M79" s="106"/>
      <c r="N79" s="107"/>
      <c r="O79" s="496"/>
      <c r="P79" s="107"/>
    </row>
    <row r="80" spans="1:16" ht="19.5" customHeight="1" x14ac:dyDescent="0.25">
      <c r="A80" s="500"/>
      <c r="B80" s="501"/>
      <c r="C80" s="105"/>
      <c r="D80" s="106"/>
      <c r="E80" s="783"/>
      <c r="F80" s="107"/>
      <c r="G80" s="757"/>
      <c r="H80" s="501"/>
      <c r="I80" s="105"/>
      <c r="J80" s="106"/>
      <c r="K80" s="783"/>
      <c r="L80" s="107"/>
      <c r="M80" s="106"/>
      <c r="N80" s="107"/>
      <c r="O80" s="496"/>
      <c r="P80" s="107"/>
    </row>
    <row r="81" spans="1:16" ht="19.5" customHeight="1" x14ac:dyDescent="0.25">
      <c r="A81" s="500"/>
      <c r="B81" s="501"/>
      <c r="C81" s="105"/>
      <c r="D81" s="106"/>
      <c r="E81" s="783"/>
      <c r="F81" s="107"/>
      <c r="G81" s="757"/>
      <c r="H81" s="501"/>
      <c r="I81" s="105"/>
      <c r="J81" s="106"/>
      <c r="K81" s="783"/>
      <c r="L81" s="107"/>
      <c r="M81" s="106"/>
      <c r="N81" s="107"/>
      <c r="O81" s="496"/>
      <c r="P81" s="107"/>
    </row>
    <row r="82" spans="1:16" ht="19.5" customHeight="1" x14ac:dyDescent="0.25">
      <c r="A82" s="500"/>
      <c r="B82" s="501"/>
      <c r="C82" s="105"/>
      <c r="D82" s="106"/>
      <c r="E82" s="783"/>
      <c r="F82" s="107"/>
      <c r="G82" s="757"/>
      <c r="H82" s="501"/>
      <c r="I82" s="105"/>
      <c r="J82" s="106"/>
      <c r="K82" s="785"/>
      <c r="L82" s="107"/>
      <c r="M82" s="106"/>
      <c r="N82" s="107"/>
      <c r="O82" s="496"/>
      <c r="P82" s="107"/>
    </row>
    <row r="83" spans="1:16" ht="19.5" customHeight="1" x14ac:dyDescent="0.25">
      <c r="A83" s="500"/>
      <c r="B83" s="501"/>
      <c r="C83" s="105"/>
      <c r="D83" s="106"/>
      <c r="E83" s="783"/>
      <c r="F83" s="107"/>
      <c r="G83" s="757"/>
      <c r="H83" s="501"/>
      <c r="I83" s="105"/>
      <c r="J83" s="106"/>
      <c r="K83" s="783"/>
      <c r="L83" s="107"/>
      <c r="M83" s="106"/>
      <c r="N83" s="107"/>
      <c r="O83" s="496"/>
      <c r="P83" s="107"/>
    </row>
    <row r="84" spans="1:16" ht="19.5" customHeight="1" x14ac:dyDescent="0.25">
      <c r="A84" s="500"/>
      <c r="B84" s="501"/>
      <c r="C84" s="105"/>
      <c r="D84" s="106"/>
      <c r="E84" s="783"/>
      <c r="F84" s="107"/>
      <c r="G84" s="757"/>
      <c r="H84" s="501"/>
      <c r="I84" s="105"/>
      <c r="J84" s="106"/>
      <c r="K84" s="783"/>
      <c r="L84" s="107"/>
      <c r="M84" s="106"/>
      <c r="N84" s="107"/>
      <c r="O84" s="496"/>
      <c r="P84" s="107"/>
    </row>
    <row r="85" spans="1:16" ht="19.5" customHeight="1" x14ac:dyDescent="0.25">
      <c r="A85" s="500"/>
      <c r="B85" s="501"/>
      <c r="C85" s="105"/>
      <c r="D85" s="106"/>
      <c r="E85" s="783"/>
      <c r="F85" s="107"/>
      <c r="G85" s="757"/>
      <c r="H85" s="501"/>
      <c r="I85" s="105"/>
      <c r="J85" s="106"/>
      <c r="K85" s="783"/>
      <c r="L85" s="107"/>
      <c r="M85" s="106"/>
      <c r="N85" s="107"/>
      <c r="O85" s="496"/>
      <c r="P85" s="107"/>
    </row>
    <row r="86" spans="1:16" ht="19.5" customHeight="1" x14ac:dyDescent="0.25">
      <c r="A86" s="500"/>
      <c r="B86" s="501"/>
      <c r="C86" s="105"/>
      <c r="D86" s="106"/>
      <c r="E86" s="783"/>
      <c r="F86" s="107"/>
      <c r="G86" s="757"/>
      <c r="H86" s="501"/>
      <c r="I86" s="105"/>
      <c r="J86" s="106"/>
      <c r="K86" s="783"/>
      <c r="L86" s="107"/>
      <c r="M86" s="106"/>
      <c r="N86" s="107"/>
      <c r="O86" s="496"/>
      <c r="P86" s="107"/>
    </row>
    <row r="87" spans="1:16" ht="19.5" customHeight="1" thickBot="1" x14ac:dyDescent="0.3">
      <c r="A87" s="500"/>
      <c r="B87" s="502"/>
      <c r="C87" s="374"/>
      <c r="D87" s="499"/>
      <c r="E87" s="786"/>
      <c r="F87" s="787"/>
      <c r="G87" s="758"/>
      <c r="H87" s="502"/>
      <c r="I87" s="374"/>
      <c r="J87" s="499"/>
      <c r="K87" s="786"/>
      <c r="L87" s="787"/>
      <c r="M87" s="106"/>
      <c r="N87" s="107"/>
      <c r="O87" s="496"/>
      <c r="P87" s="107"/>
    </row>
  </sheetData>
  <mergeCells count="4">
    <mergeCell ref="A5:B5"/>
    <mergeCell ref="B6:F6"/>
    <mergeCell ref="H6:L6"/>
    <mergeCell ref="M6:P6"/>
  </mergeCells>
  <printOptions horizontalCentered="1"/>
  <pageMargins left="0.35" right="0.35" top="0.39" bottom="0.39" header="0" footer="0"/>
  <pageSetup paperSize="9" orientation="landscape" horizontalDpi="200" verticalDpi="200" r:id="rId1"/>
  <headerFooter alignWithMargins="0"/>
  <rowBreaks count="4" manualBreakCount="4">
    <brk id="27" max="16383" man="1"/>
    <brk id="47" max="16383" man="1"/>
    <brk id="67" max="16383" man="1"/>
    <brk id="8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706561" r:id="rId4" name="Button 1">
              <controlPr defaultSize="0" print="0" autoFill="0" autoPict="0" macro="[0]!páros_egyesített_rangsor">
                <anchor moveWithCells="1" sizeWithCells="1">
                  <from>
                    <xdr:col>9</xdr:col>
                    <xdr:colOff>281940</xdr:colOff>
                    <xdr:row>0</xdr:row>
                    <xdr:rowOff>91440</xdr:rowOff>
                  </from>
                  <to>
                    <xdr:col>12</xdr:col>
                    <xdr:colOff>45720</xdr:colOff>
                    <xdr:row>1</xdr:row>
                    <xdr:rowOff>137160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5CE26A-E3FA-458A-99B7-FA9392E6659E}">
  <sheetPr codeName="Sheet44">
    <tabColor indexed="17"/>
    <pageSetUpPr fitToPage="1"/>
  </sheetPr>
  <dimension ref="A1:U81"/>
  <sheetViews>
    <sheetView showGridLines="0" showZeros="0" workbookViewId="0">
      <selection activeCell="D7" sqref="D7"/>
    </sheetView>
  </sheetViews>
  <sheetFormatPr defaultRowHeight="13.2" x14ac:dyDescent="0.25"/>
  <cols>
    <col min="1" max="2" width="3.33203125" customWidth="1"/>
    <col min="3" max="3" width="4.6640625" customWidth="1"/>
    <col min="4" max="4" width="2.88671875" customWidth="1"/>
    <col min="5" max="5" width="5.6640625" customWidth="1"/>
    <col min="6" max="6" width="12.6640625" customWidth="1"/>
    <col min="7" max="7" width="2.6640625" customWidth="1"/>
    <col min="8" max="8" width="6.5546875" customWidth="1"/>
    <col min="9" max="9" width="5.88671875" customWidth="1"/>
    <col min="10" max="10" width="1.6640625" style="134" customWidth="1"/>
    <col min="11" max="11" width="10.6640625" customWidth="1"/>
    <col min="12" max="12" width="1.6640625" style="134" customWidth="1"/>
    <col min="13" max="13" width="10.6640625" customWidth="1"/>
    <col min="14" max="14" width="1.6640625" style="135" customWidth="1"/>
    <col min="15" max="15" width="10.6640625" customWidth="1"/>
    <col min="16" max="16" width="1.6640625" style="134" customWidth="1"/>
    <col min="17" max="17" width="10.6640625" customWidth="1"/>
    <col min="18" max="18" width="1.6640625" style="135" customWidth="1"/>
    <col min="20" max="20" width="8.6640625" customWidth="1"/>
    <col min="21" max="21" width="8.88671875" hidden="1" customWidth="1"/>
    <col min="22" max="22" width="5.6640625" customWidth="1"/>
  </cols>
  <sheetData>
    <row r="1" spans="1:21" s="136" customFormat="1" ht="21.75" customHeight="1" x14ac:dyDescent="0.4">
      <c r="A1" s="93" t="str">
        <f>Altalanos!$A$6</f>
        <v xml:space="preserve">Diákolimpia Tolna megye - Paks </v>
      </c>
      <c r="B1" s="138"/>
      <c r="I1" s="389"/>
      <c r="J1" s="137"/>
      <c r="K1" s="302" t="s">
        <v>145</v>
      </c>
      <c r="L1" s="302"/>
      <c r="M1" s="303"/>
      <c r="N1" s="137"/>
      <c r="O1" s="137"/>
      <c r="P1" s="137"/>
      <c r="R1" s="137"/>
    </row>
    <row r="2" spans="1:21" s="108" customFormat="1" x14ac:dyDescent="0.25">
      <c r="A2" s="478" t="s">
        <v>122</v>
      </c>
      <c r="B2" s="96"/>
      <c r="C2" s="96"/>
      <c r="D2" s="96"/>
      <c r="E2" s="96"/>
      <c r="F2" s="469">
        <f>Altalanos!$D$8</f>
        <v>0</v>
      </c>
      <c r="G2" s="141"/>
      <c r="J2" s="135"/>
      <c r="K2" s="302"/>
      <c r="L2" s="302"/>
      <c r="M2" s="302"/>
      <c r="N2" s="135"/>
      <c r="P2" s="135"/>
      <c r="R2" s="135"/>
    </row>
    <row r="3" spans="1:21" s="19" customFormat="1" ht="10.5" customHeight="1" x14ac:dyDescent="0.25">
      <c r="A3" s="54" t="s">
        <v>82</v>
      </c>
      <c r="B3" s="54"/>
      <c r="C3" s="54"/>
      <c r="D3" s="54"/>
      <c r="E3" s="54"/>
      <c r="F3" s="54"/>
      <c r="G3" s="54" t="s">
        <v>79</v>
      </c>
      <c r="H3" s="54"/>
      <c r="I3" s="54"/>
      <c r="J3" s="304"/>
      <c r="K3" s="55" t="s">
        <v>87</v>
      </c>
      <c r="L3" s="144"/>
      <c r="M3" s="88"/>
      <c r="N3" s="304"/>
      <c r="O3" s="54"/>
      <c r="P3" s="304"/>
      <c r="Q3" s="54"/>
      <c r="R3" s="305" t="s">
        <v>88</v>
      </c>
    </row>
    <row r="4" spans="1:21" s="31" customFormat="1" ht="11.25" customHeight="1" thickBot="1" x14ac:dyDescent="0.3">
      <c r="A4" s="821" t="str">
        <f>Altalanos!$A$10</f>
        <v>2025.04.28-29</v>
      </c>
      <c r="B4" s="821"/>
      <c r="C4" s="821"/>
      <c r="D4" s="145"/>
      <c r="E4" s="437"/>
      <c r="F4" s="145"/>
      <c r="G4" s="146" t="str">
        <f>Altalanos!$C$10</f>
        <v>Paks</v>
      </c>
      <c r="H4" s="306"/>
      <c r="I4" s="145"/>
      <c r="J4" s="307"/>
      <c r="K4" s="148"/>
      <c r="L4" s="147"/>
      <c r="M4" s="104"/>
      <c r="N4" s="307"/>
      <c r="O4" s="145"/>
      <c r="P4" s="307"/>
      <c r="Q4" s="145"/>
      <c r="R4" s="89" t="str">
        <f>Altalanos!$E$10</f>
        <v>Lakatosné Klopcsik Diana</v>
      </c>
    </row>
    <row r="5" spans="1:21" s="19" customFormat="1" ht="9.6" x14ac:dyDescent="0.25">
      <c r="A5" s="308"/>
      <c r="B5" s="57" t="s">
        <v>4</v>
      </c>
      <c r="C5" s="487" t="s">
        <v>148</v>
      </c>
      <c r="D5" s="57" t="s">
        <v>101</v>
      </c>
      <c r="E5" s="487" t="s">
        <v>91</v>
      </c>
      <c r="F5" s="67" t="s">
        <v>85</v>
      </c>
      <c r="G5" s="67" t="s">
        <v>86</v>
      </c>
      <c r="H5" s="67"/>
      <c r="I5" s="67" t="s">
        <v>90</v>
      </c>
      <c r="J5" s="67"/>
      <c r="K5" s="57" t="s">
        <v>102</v>
      </c>
      <c r="L5" s="309"/>
      <c r="M5" s="57" t="s">
        <v>129</v>
      </c>
      <c r="N5" s="309"/>
      <c r="O5" s="57" t="s">
        <v>146</v>
      </c>
      <c r="P5" s="309"/>
      <c r="Q5" s="57"/>
      <c r="R5" s="310"/>
    </row>
    <row r="6" spans="1:21" s="19" customFormat="1" ht="3.75" customHeight="1" thickBot="1" x14ac:dyDescent="0.3">
      <c r="A6" s="311"/>
      <c r="B6" s="99"/>
      <c r="C6" s="99"/>
      <c r="D6" s="99"/>
      <c r="E6" s="99"/>
      <c r="F6" s="22"/>
      <c r="G6" s="22"/>
      <c r="H6" s="101"/>
      <c r="I6" s="22"/>
      <c r="J6" s="122"/>
      <c r="K6" s="99"/>
      <c r="L6" s="122"/>
      <c r="M6" s="99"/>
      <c r="N6" s="122"/>
      <c r="O6" s="99"/>
      <c r="P6" s="122"/>
      <c r="Q6" s="99"/>
      <c r="R6" s="143"/>
    </row>
    <row r="7" spans="1:21" s="38" customFormat="1" ht="10.5" customHeight="1" x14ac:dyDescent="0.25">
      <c r="A7" s="312">
        <v>1</v>
      </c>
      <c r="B7" s="395" t="str">
        <f>IF($D7="","",VLOOKUP($D7,'1D ELO (4)'!$A$7:$P$23,14))</f>
        <v/>
      </c>
      <c r="C7" s="395" t="str">
        <f>IF($D7="","",VLOOKUP($D7,'1D ELO (4)'!$A$7:$P$23,15))</f>
        <v/>
      </c>
      <c r="D7" s="164"/>
      <c r="E7" s="694" t="str">
        <f>UPPER(IF($D7="","",VLOOKUP($D7,'1D ELO (4)'!$A$7:$P$23,5)))</f>
        <v/>
      </c>
      <c r="F7" s="695" t="str">
        <f>UPPER(IF($D7="","",VLOOKUP($D7,'1D ELO (4)'!$A$7:$P$23,2)))</f>
        <v/>
      </c>
      <c r="G7" s="695" t="str">
        <f>IF($D7="","",VLOOKUP($D7,'1D ELO (4)'!$A$7:$P$23,3))</f>
        <v/>
      </c>
      <c r="H7" s="696"/>
      <c r="I7" s="695" t="str">
        <f>IF($D7="","",VLOOKUP($D7,'1D ELO (4)'!$A$7:$P$23,4))</f>
        <v/>
      </c>
      <c r="J7" s="314"/>
      <c r="K7" s="168"/>
      <c r="L7" s="170"/>
      <c r="M7" s="168"/>
      <c r="N7" s="170"/>
      <c r="O7" s="168"/>
      <c r="P7" s="170"/>
      <c r="Q7" s="168"/>
      <c r="R7" s="171"/>
      <c r="S7" s="174"/>
      <c r="U7" s="175" t="str">
        <f>Birók!P21</f>
        <v>Bíró</v>
      </c>
    </row>
    <row r="8" spans="1:21" s="38" customFormat="1" ht="9.6" customHeight="1" x14ac:dyDescent="0.25">
      <c r="A8" s="286"/>
      <c r="B8" s="315"/>
      <c r="C8" s="315"/>
      <c r="D8" s="315"/>
      <c r="E8" s="694" t="str">
        <f>UPPER(IF($D7="","",VLOOKUP($D7,'1D ELO (4)'!$A$7:$P$23,11)))</f>
        <v/>
      </c>
      <c r="F8" s="695" t="str">
        <f>UPPER(IF($D7="","",VLOOKUP($D7,'1D ELO (4)'!$A$7:$P$23,8)))</f>
        <v/>
      </c>
      <c r="G8" s="695" t="str">
        <f>IF($D7="","",VLOOKUP($D7,'1D ELO (4)'!$A$7:$P$23,9))</f>
        <v/>
      </c>
      <c r="H8" s="696"/>
      <c r="I8" s="695" t="str">
        <f>IF($D7="","",VLOOKUP($D7,'1D ELO (4)'!$A$7:$P$23,10))</f>
        <v/>
      </c>
      <c r="J8" s="316"/>
      <c r="K8" s="161" t="str">
        <f>IF(J8="a",F7,IF(J8="b",F9,""))</f>
        <v/>
      </c>
      <c r="L8" s="170"/>
      <c r="M8" s="168"/>
      <c r="N8" s="170"/>
      <c r="O8" s="168"/>
      <c r="P8" s="170"/>
      <c r="Q8" s="168"/>
      <c r="R8" s="171"/>
      <c r="S8" s="174"/>
      <c r="U8" s="183" t="str">
        <f>Birók!P22</f>
        <v xml:space="preserve">T Lisztmajer </v>
      </c>
    </row>
    <row r="9" spans="1:21" s="38" customFormat="1" ht="9.6" customHeight="1" x14ac:dyDescent="0.25">
      <c r="A9" s="286"/>
      <c r="B9" s="177"/>
      <c r="C9" s="177"/>
      <c r="D9" s="177"/>
      <c r="E9" s="177"/>
      <c r="F9" s="163"/>
      <c r="G9" s="163"/>
      <c r="H9" s="101"/>
      <c r="I9" s="163"/>
      <c r="J9" s="317"/>
      <c r="K9" s="318" t="str">
        <f>UPPER(IF(OR(J10="a",J10="as"),F7,IF(OR(J10="b",J10="bs"),F11,)))</f>
        <v/>
      </c>
      <c r="L9" s="319"/>
      <c r="M9" s="168"/>
      <c r="N9" s="170"/>
      <c r="O9" s="168"/>
      <c r="P9" s="170"/>
      <c r="Q9" s="168"/>
      <c r="R9" s="171"/>
      <c r="S9" s="174"/>
      <c r="U9" s="183" t="str">
        <f>Birók!P23</f>
        <v xml:space="preserve">P Lisztmajer </v>
      </c>
    </row>
    <row r="10" spans="1:21" s="38" customFormat="1" ht="9.6" customHeight="1" x14ac:dyDescent="0.25">
      <c r="A10" s="286"/>
      <c r="B10" s="177"/>
      <c r="C10" s="177"/>
      <c r="D10" s="177"/>
      <c r="E10" s="505"/>
      <c r="F10" s="506"/>
      <c r="G10" s="506"/>
      <c r="H10" s="507"/>
      <c r="I10" s="495" t="s">
        <v>0</v>
      </c>
      <c r="J10" s="189"/>
      <c r="K10" s="320" t="str">
        <f>UPPER(IF(OR(J10="a",J10="as"),F8,IF(OR(J10="b",J10="bs"),F12,)))</f>
        <v/>
      </c>
      <c r="L10" s="321"/>
      <c r="M10" s="168"/>
      <c r="N10" s="170"/>
      <c r="O10" s="168"/>
      <c r="P10" s="170"/>
      <c r="Q10" s="168"/>
      <c r="R10" s="171"/>
      <c r="S10" s="174"/>
      <c r="U10" s="183" t="str">
        <f>Birók!P24</f>
        <v xml:space="preserve">N Németh </v>
      </c>
    </row>
    <row r="11" spans="1:21" s="38" customFormat="1" ht="9.6" customHeight="1" x14ac:dyDescent="0.25">
      <c r="A11" s="286">
        <v>2</v>
      </c>
      <c r="B11" s="395" t="str">
        <f>IF($D11="","",VLOOKUP($D11,'1D ELO (4)'!$A$7:$P$23,14))</f>
        <v/>
      </c>
      <c r="C11" s="395" t="str">
        <f>IF($D11="","",VLOOKUP($D11,'1D ELO (4)'!$A$7:$P$23,15))</f>
        <v/>
      </c>
      <c r="D11" s="164"/>
      <c r="E11" s="503" t="str">
        <f>UPPER(IF($D11="","",VLOOKUP($D11,'1D ELO (4)'!$A$7:$P$23,5)))</f>
        <v/>
      </c>
      <c r="F11" s="492" t="str">
        <f>UPPER(IF($D11="","",VLOOKUP($D11,'1D ELO (4)'!$A$7:$P$23,2)))</f>
        <v/>
      </c>
      <c r="G11" s="492" t="str">
        <f>IF($D11="","",VLOOKUP($D11,'1D ELO (4)'!$A$7:$P$23,3))</f>
        <v/>
      </c>
      <c r="H11" s="504"/>
      <c r="I11" s="492" t="str">
        <f>IF($D11="","",VLOOKUP($D11,'1D ELO (4)'!$A$7:$P$23,4))</f>
        <v/>
      </c>
      <c r="J11" s="322"/>
      <c r="K11" s="168"/>
      <c r="L11" s="323"/>
      <c r="M11" s="206"/>
      <c r="N11" s="319"/>
      <c r="O11" s="168"/>
      <c r="P11" s="170"/>
      <c r="Q11" s="168"/>
      <c r="R11" s="171"/>
      <c r="S11" s="174"/>
      <c r="U11" s="183" t="str">
        <f>Birók!P25</f>
        <v xml:space="preserve">D Gerzsei </v>
      </c>
    </row>
    <row r="12" spans="1:21" s="38" customFormat="1" ht="9.6" customHeight="1" x14ac:dyDescent="0.25">
      <c r="A12" s="286"/>
      <c r="B12" s="315"/>
      <c r="C12" s="315"/>
      <c r="D12" s="315"/>
      <c r="E12" s="503" t="str">
        <f>UPPER(IF($D11="","",VLOOKUP($D11,'1D ELO (4)'!$A$7:$P$23,11)))</f>
        <v/>
      </c>
      <c r="F12" s="492" t="str">
        <f>UPPER(IF($D11="","",VLOOKUP($D11,'1D ELO (4)'!$A$7:$P$23,8)))</f>
        <v/>
      </c>
      <c r="G12" s="492" t="str">
        <f>IF($D11="","",VLOOKUP($D11,'1D ELO (4)'!$A$7:$P$23,9))</f>
        <v/>
      </c>
      <c r="H12" s="504"/>
      <c r="I12" s="492" t="str">
        <f>IF($D11="","",VLOOKUP($D11,'1D ELO (4)'!$A$7:$P$23,10))</f>
        <v/>
      </c>
      <c r="J12" s="316"/>
      <c r="K12" s="168"/>
      <c r="L12" s="323"/>
      <c r="M12" s="290"/>
      <c r="N12" s="324"/>
      <c r="O12" s="168"/>
      <c r="P12" s="170"/>
      <c r="Q12" s="168"/>
      <c r="R12" s="171"/>
      <c r="S12" s="174"/>
      <c r="U12" s="183" t="str">
        <f>Birók!P26</f>
        <v>G Rosta</v>
      </c>
    </row>
    <row r="13" spans="1:21" s="38" customFormat="1" ht="9.6" customHeight="1" x14ac:dyDescent="0.25">
      <c r="A13" s="286"/>
      <c r="B13" s="177"/>
      <c r="C13" s="177"/>
      <c r="D13" s="187"/>
      <c r="E13" s="505"/>
      <c r="F13" s="506"/>
      <c r="G13" s="506"/>
      <c r="H13" s="507"/>
      <c r="I13" s="506"/>
      <c r="J13" s="325"/>
      <c r="K13" s="168"/>
      <c r="L13" s="317"/>
      <c r="M13" s="318" t="str">
        <f>UPPER(IF(OR(L14="a",L14="as"),K9,IF(OR(L14="b",L14="bs"),K17,)))</f>
        <v/>
      </c>
      <c r="N13" s="170"/>
      <c r="O13" s="168"/>
      <c r="P13" s="170"/>
      <c r="Q13" s="168"/>
      <c r="R13" s="171"/>
      <c r="S13" s="174"/>
      <c r="U13" s="183" t="str">
        <f>Birók!P27</f>
        <v>A Korpácsi</v>
      </c>
    </row>
    <row r="14" spans="1:21" s="38" customFormat="1" ht="9.6" customHeight="1" x14ac:dyDescent="0.25">
      <c r="A14" s="286"/>
      <c r="B14" s="177"/>
      <c r="C14" s="177"/>
      <c r="D14" s="187"/>
      <c r="E14" s="505"/>
      <c r="F14" s="506"/>
      <c r="G14" s="506"/>
      <c r="H14" s="507"/>
      <c r="I14" s="506"/>
      <c r="J14" s="325"/>
      <c r="K14" s="180" t="s">
        <v>0</v>
      </c>
      <c r="L14" s="189"/>
      <c r="M14" s="320" t="str">
        <f>UPPER(IF(OR(L14="a",L14="as"),K10,IF(OR(L14="b",L14="bs"),K18,)))</f>
        <v/>
      </c>
      <c r="N14" s="321"/>
      <c r="O14" s="168"/>
      <c r="P14" s="170"/>
      <c r="Q14" s="168"/>
      <c r="R14" s="171"/>
      <c r="S14" s="174"/>
      <c r="U14" s="183" t="str">
        <f>Birók!P28</f>
        <v xml:space="preserve">L Gáspár </v>
      </c>
    </row>
    <row r="15" spans="1:21" s="38" customFormat="1" ht="9.6" customHeight="1" x14ac:dyDescent="0.25">
      <c r="A15" s="326">
        <v>3</v>
      </c>
      <c r="B15" s="395" t="str">
        <f>IF($D15="","",VLOOKUP($D15,'1D ELO (4)'!$A$7:$P$23,14))</f>
        <v/>
      </c>
      <c r="C15" s="395" t="str">
        <f>IF($D15="","",VLOOKUP($D15,'1D ELO (4)'!$A$7:$P$23,15))</f>
        <v/>
      </c>
      <c r="D15" s="164"/>
      <c r="E15" s="503" t="str">
        <f>UPPER(IF($D15="","",VLOOKUP($D15,'1D ELO (4)'!$A$7:$P$23,5)))</f>
        <v/>
      </c>
      <c r="F15" s="492" t="str">
        <f>UPPER(IF($D15="","",VLOOKUP($D15,'1D ELO (4)'!$A$7:$P$23,2)))</f>
        <v/>
      </c>
      <c r="G15" s="492" t="str">
        <f>IF($D15="","",VLOOKUP($D15,'1D ELO (4)'!$A$7:$P$23,3))</f>
        <v/>
      </c>
      <c r="H15" s="504"/>
      <c r="I15" s="492" t="str">
        <f>IF($D15="","",VLOOKUP($D15,'1D ELO (4)'!$A$7:$P$23,4))</f>
        <v/>
      </c>
      <c r="J15" s="314"/>
      <c r="K15" s="168"/>
      <c r="L15" s="323"/>
      <c r="M15" s="168"/>
      <c r="N15" s="323"/>
      <c r="O15" s="206"/>
      <c r="P15" s="170"/>
      <c r="Q15" s="168"/>
      <c r="R15" s="171"/>
      <c r="S15" s="174"/>
      <c r="U15" s="183" t="str">
        <f>Birók!P29</f>
        <v xml:space="preserve"> </v>
      </c>
    </row>
    <row r="16" spans="1:21" s="38" customFormat="1" ht="9.6" customHeight="1" thickBot="1" x14ac:dyDescent="0.3">
      <c r="A16" s="286"/>
      <c r="B16" s="315"/>
      <c r="C16" s="315"/>
      <c r="D16" s="315"/>
      <c r="E16" s="503" t="str">
        <f>UPPER(IF($D15="","",VLOOKUP($D15,'1D ELO (4)'!$A$7:$P$23,11)))</f>
        <v/>
      </c>
      <c r="F16" s="492" t="str">
        <f>UPPER(IF($D15="","",VLOOKUP($D15,'1D ELO (4)'!$A$7:$P$23,8)))</f>
        <v/>
      </c>
      <c r="G16" s="492" t="str">
        <f>IF($D15="","",VLOOKUP($D15,'1D ELO (4)'!$A$7:$P$23,9))</f>
        <v/>
      </c>
      <c r="H16" s="504"/>
      <c r="I16" s="492" t="str">
        <f>IF($D15="","",VLOOKUP($D15,'1D ELO (4)'!$A$7:$P$23,10))</f>
        <v/>
      </c>
      <c r="J16" s="316"/>
      <c r="K16" s="161" t="str">
        <f>IF(J16="a",F15,IF(J16="b",F17,""))</f>
        <v/>
      </c>
      <c r="L16" s="323"/>
      <c r="M16" s="168"/>
      <c r="N16" s="323"/>
      <c r="O16" s="168"/>
      <c r="P16" s="170"/>
      <c r="Q16" s="168"/>
      <c r="R16" s="171"/>
      <c r="S16" s="174"/>
      <c r="U16" s="198" t="str">
        <f>Birók!P30</f>
        <v>Egyik sem</v>
      </c>
    </row>
    <row r="17" spans="1:19" s="38" customFormat="1" ht="9.6" customHeight="1" x14ac:dyDescent="0.25">
      <c r="A17" s="286"/>
      <c r="B17" s="177"/>
      <c r="C17" s="177"/>
      <c r="D17" s="187"/>
      <c r="E17" s="505"/>
      <c r="F17" s="506"/>
      <c r="G17" s="506"/>
      <c r="H17" s="507"/>
      <c r="I17" s="506"/>
      <c r="J17" s="317"/>
      <c r="K17" s="318" t="str">
        <f>UPPER(IF(OR(J18="a",J18="as"),F15,IF(OR(J18="b",J18="bs"),F19,)))</f>
        <v/>
      </c>
      <c r="L17" s="327"/>
      <c r="M17" s="168"/>
      <c r="N17" s="323"/>
      <c r="O17" s="168"/>
      <c r="P17" s="170"/>
      <c r="Q17" s="168"/>
      <c r="R17" s="171"/>
      <c r="S17" s="174"/>
    </row>
    <row r="18" spans="1:19" s="38" customFormat="1" ht="9.6" customHeight="1" x14ac:dyDescent="0.25">
      <c r="A18" s="286"/>
      <c r="B18" s="177"/>
      <c r="C18" s="177"/>
      <c r="D18" s="187"/>
      <c r="E18" s="505"/>
      <c r="F18" s="506"/>
      <c r="G18" s="506"/>
      <c r="H18" s="507"/>
      <c r="I18" s="495" t="s">
        <v>0</v>
      </c>
      <c r="J18" s="189"/>
      <c r="K18" s="320" t="str">
        <f>UPPER(IF(OR(J18="a",J18="as"),F16,IF(OR(J18="b",J18="bs"),F20,)))</f>
        <v/>
      </c>
      <c r="L18" s="316"/>
      <c r="M18" s="168"/>
      <c r="N18" s="323"/>
      <c r="O18" s="168"/>
      <c r="P18" s="170"/>
      <c r="Q18" s="168"/>
      <c r="R18" s="171"/>
      <c r="S18" s="174"/>
    </row>
    <row r="19" spans="1:19" s="38" customFormat="1" ht="9.6" customHeight="1" x14ac:dyDescent="0.25">
      <c r="A19" s="286">
        <v>4</v>
      </c>
      <c r="B19" s="395" t="str">
        <f>IF($D19="","",VLOOKUP($D19,'1D ELO (4)'!$A$7:$P$23,14))</f>
        <v/>
      </c>
      <c r="C19" s="395" t="str">
        <f>IF($D19="","",VLOOKUP($D19,'1D ELO (4)'!$A$7:$P$23,15))</f>
        <v/>
      </c>
      <c r="D19" s="164"/>
      <c r="E19" s="503" t="str">
        <f>UPPER(IF($D19="","",VLOOKUP($D19,'1D ELO (4)'!$A$7:$P$23,5)))</f>
        <v/>
      </c>
      <c r="F19" s="492" t="str">
        <f>UPPER(IF($D19="","",VLOOKUP($D19,'1D ELO (4)'!$A$7:$P$23,2)))</f>
        <v/>
      </c>
      <c r="G19" s="492" t="str">
        <f>IF($D19="","",VLOOKUP($D19,'1D ELO (4)'!$A$7:$P$23,3))</f>
        <v/>
      </c>
      <c r="H19" s="504"/>
      <c r="I19" s="492" t="str">
        <f>IF($D19="","",VLOOKUP($D19,'1D ELO (4)'!$A$7:$P$23,4))</f>
        <v/>
      </c>
      <c r="J19" s="322"/>
      <c r="K19" s="168"/>
      <c r="L19" s="170"/>
      <c r="M19" s="206"/>
      <c r="N19" s="327"/>
      <c r="O19" s="168"/>
      <c r="P19" s="170"/>
      <c r="Q19" s="168"/>
      <c r="R19" s="171"/>
      <c r="S19" s="174"/>
    </row>
    <row r="20" spans="1:19" s="38" customFormat="1" ht="9.6" customHeight="1" x14ac:dyDescent="0.25">
      <c r="A20" s="286"/>
      <c r="B20" s="315"/>
      <c r="C20" s="315"/>
      <c r="D20" s="315"/>
      <c r="E20" s="503" t="str">
        <f>UPPER(IF($D19="","",VLOOKUP($D19,'1D ELO (4)'!$A$7:$P$23,11)))</f>
        <v/>
      </c>
      <c r="F20" s="492" t="str">
        <f>UPPER(IF($D19="","",VLOOKUP($D19,'1D ELO (4)'!$A$7:$P$23,8)))</f>
        <v/>
      </c>
      <c r="G20" s="492" t="str">
        <f>IF($D19="","",VLOOKUP($D19,'1D ELO (4)'!$A$7:$P$23,9))</f>
        <v/>
      </c>
      <c r="H20" s="504"/>
      <c r="I20" s="492" t="str">
        <f>IF($D19="","",VLOOKUP($D19,'1D ELO (4)'!$A$7:$P$23,10))</f>
        <v/>
      </c>
      <c r="J20" s="316"/>
      <c r="K20" s="168"/>
      <c r="L20" s="170"/>
      <c r="M20" s="290"/>
      <c r="N20" s="328"/>
      <c r="O20" s="168"/>
      <c r="P20" s="170"/>
      <c r="Q20" s="168"/>
      <c r="R20" s="171"/>
      <c r="S20" s="174"/>
    </row>
    <row r="21" spans="1:19" s="38" customFormat="1" ht="9.6" customHeight="1" x14ac:dyDescent="0.25">
      <c r="A21" s="286"/>
      <c r="B21" s="177"/>
      <c r="C21" s="177"/>
      <c r="D21" s="177"/>
      <c r="E21" s="505"/>
      <c r="F21" s="506"/>
      <c r="G21" s="506"/>
      <c r="H21" s="507"/>
      <c r="I21" s="506"/>
      <c r="J21" s="325"/>
      <c r="K21" s="168"/>
      <c r="L21" s="170"/>
      <c r="M21" s="168"/>
      <c r="N21" s="317"/>
      <c r="O21" s="318" t="str">
        <f>UPPER(IF(OR(N22="a",N22="as"),M13,IF(OR(N22="b",N22="bs"),M29,)))</f>
        <v/>
      </c>
      <c r="P21" s="170"/>
      <c r="Q21" s="168"/>
      <c r="R21" s="171"/>
      <c r="S21" s="174"/>
    </row>
    <row r="22" spans="1:19" s="38" customFormat="1" ht="9.6" customHeight="1" x14ac:dyDescent="0.25">
      <c r="A22" s="286"/>
      <c r="B22" s="177"/>
      <c r="C22" s="177"/>
      <c r="D22" s="177"/>
      <c r="E22" s="505"/>
      <c r="F22" s="506"/>
      <c r="G22" s="506"/>
      <c r="H22" s="507"/>
      <c r="I22" s="506"/>
      <c r="J22" s="325"/>
      <c r="K22" s="168"/>
      <c r="L22" s="170"/>
      <c r="M22" s="180" t="s">
        <v>0</v>
      </c>
      <c r="N22" s="189"/>
      <c r="O22" s="320" t="str">
        <f>UPPER(IF(OR(N22="a",N22="as"),M14,IF(OR(N22="b",N22="bs"),M30,)))</f>
        <v/>
      </c>
      <c r="P22" s="321"/>
      <c r="Q22" s="168"/>
      <c r="R22" s="171"/>
      <c r="S22" s="174"/>
    </row>
    <row r="23" spans="1:19" s="38" customFormat="1" ht="9.6" customHeight="1" x14ac:dyDescent="0.25">
      <c r="A23" s="286">
        <v>5</v>
      </c>
      <c r="B23" s="395" t="str">
        <f>IF($D23="","",VLOOKUP($D23,'1D ELO (4)'!$A$7:$P$23,14))</f>
        <v/>
      </c>
      <c r="C23" s="395" t="str">
        <f>IF($D23="","",VLOOKUP($D23,'1D ELO (4)'!$A$7:$P$23,15))</f>
        <v/>
      </c>
      <c r="D23" s="164"/>
      <c r="E23" s="503" t="str">
        <f>UPPER(IF($D23="","",VLOOKUP($D23,'1D ELO (4)'!$A$7:$P$23,5)))</f>
        <v/>
      </c>
      <c r="F23" s="492" t="str">
        <f>UPPER(IF($D23="","",VLOOKUP($D23,'1D ELO (4)'!$A$7:$P$23,2)))</f>
        <v/>
      </c>
      <c r="G23" s="492" t="str">
        <f>IF($D23="","",VLOOKUP($D23,'1D ELO (4)'!$A$7:$P$23,3))</f>
        <v/>
      </c>
      <c r="H23" s="504"/>
      <c r="I23" s="492" t="str">
        <f>IF($D23="","",VLOOKUP($D23,'1D ELO (4)'!$A$7:$P$23,4))</f>
        <v/>
      </c>
      <c r="J23" s="314"/>
      <c r="K23" s="168"/>
      <c r="L23" s="170"/>
      <c r="M23" s="168"/>
      <c r="N23" s="323"/>
      <c r="O23" s="168"/>
      <c r="P23" s="420"/>
      <c r="Q23" s="168"/>
      <c r="R23" s="171"/>
      <c r="S23" s="174"/>
    </row>
    <row r="24" spans="1:19" s="38" customFormat="1" ht="9.6" customHeight="1" x14ac:dyDescent="0.25">
      <c r="A24" s="286"/>
      <c r="B24" s="315"/>
      <c r="C24" s="315"/>
      <c r="D24" s="315"/>
      <c r="E24" s="503" t="str">
        <f>UPPER(IF($D23="","",VLOOKUP($D23,'1D ELO (4)'!$A$7:$P$23,11)))</f>
        <v/>
      </c>
      <c r="F24" s="492" t="str">
        <f>UPPER(IF($D23="","",VLOOKUP($D23,'1D ELO (4)'!$A$7:$P$23,8)))</f>
        <v/>
      </c>
      <c r="G24" s="492" t="str">
        <f>IF($D23="","",VLOOKUP($D23,'1D ELO (4)'!$A$7:$P$23,9))</f>
        <v/>
      </c>
      <c r="H24" s="504"/>
      <c r="I24" s="492" t="str">
        <f>IF($D23="","",VLOOKUP($D23,'1D ELO (4)'!$A$7:$P$23,10))</f>
        <v/>
      </c>
      <c r="J24" s="316"/>
      <c r="K24" s="161" t="str">
        <f>IF(J24="a",F23,IF(J24="b",F25,""))</f>
        <v/>
      </c>
      <c r="L24" s="170"/>
      <c r="M24" s="168"/>
      <c r="N24" s="323"/>
      <c r="O24" s="168"/>
      <c r="P24" s="408"/>
      <c r="Q24" s="168"/>
      <c r="R24" s="171"/>
      <c r="S24" s="174"/>
    </row>
    <row r="25" spans="1:19" s="38" customFormat="1" ht="9.6" customHeight="1" x14ac:dyDescent="0.25">
      <c r="A25" s="286"/>
      <c r="B25" s="177"/>
      <c r="C25" s="177"/>
      <c r="D25" s="177"/>
      <c r="E25" s="505"/>
      <c r="F25" s="506"/>
      <c r="G25" s="506"/>
      <c r="H25" s="507"/>
      <c r="I25" s="506"/>
      <c r="J25" s="317"/>
      <c r="K25" s="318" t="str">
        <f>UPPER(IF(OR(J26="a",J26="as"),F23,IF(OR(J26="b",J26="bs"),F27,)))</f>
        <v/>
      </c>
      <c r="L25" s="319"/>
      <c r="M25" s="168"/>
      <c r="N25" s="323"/>
      <c r="O25" s="168"/>
      <c r="P25" s="408"/>
      <c r="Q25" s="168"/>
      <c r="R25" s="171"/>
      <c r="S25" s="174"/>
    </row>
    <row r="26" spans="1:19" s="38" customFormat="1" ht="9.6" customHeight="1" x14ac:dyDescent="0.25">
      <c r="A26" s="286"/>
      <c r="B26" s="177"/>
      <c r="C26" s="177"/>
      <c r="D26" s="177"/>
      <c r="E26" s="505"/>
      <c r="F26" s="506"/>
      <c r="G26" s="506"/>
      <c r="H26" s="507"/>
      <c r="I26" s="495" t="s">
        <v>0</v>
      </c>
      <c r="J26" s="189"/>
      <c r="K26" s="320" t="str">
        <f>UPPER(IF(OR(J26="a",J26="as"),F24,IF(OR(J26="b",J26="bs"),F28,)))</f>
        <v/>
      </c>
      <c r="L26" s="321"/>
      <c r="M26" s="168"/>
      <c r="N26" s="323"/>
      <c r="O26" s="168"/>
      <c r="P26" s="408"/>
      <c r="Q26" s="168"/>
      <c r="R26" s="171"/>
      <c r="S26" s="174"/>
    </row>
    <row r="27" spans="1:19" s="38" customFormat="1" ht="9.6" customHeight="1" x14ac:dyDescent="0.25">
      <c r="A27" s="286">
        <v>6</v>
      </c>
      <c r="B27" s="395" t="str">
        <f>IF($D27="","",VLOOKUP($D27,'1D ELO (4)'!$A$7:$P$23,14))</f>
        <v/>
      </c>
      <c r="C27" s="395" t="str">
        <f>IF($D27="","",VLOOKUP($D27,'1D ELO (4)'!$A$7:$P$23,15))</f>
        <v/>
      </c>
      <c r="D27" s="164"/>
      <c r="E27" s="503" t="str">
        <f>UPPER(IF($D27="","",VLOOKUP($D27,'1D ELO (4)'!$A$7:$P$23,5)))</f>
        <v/>
      </c>
      <c r="F27" s="492" t="str">
        <f>UPPER(IF($D27="","",VLOOKUP($D27,'1D ELO (4)'!$A$7:$P$23,2)))</f>
        <v/>
      </c>
      <c r="G27" s="492" t="str">
        <f>IF($D27="","",VLOOKUP($D27,'1D ELO (4)'!$A$7:$P$23,3))</f>
        <v/>
      </c>
      <c r="H27" s="504"/>
      <c r="I27" s="492" t="str">
        <f>IF($D27="","",VLOOKUP($D27,'1D ELO (4)'!$A$7:$P$23,4))</f>
        <v/>
      </c>
      <c r="J27" s="322"/>
      <c r="K27" s="168"/>
      <c r="L27" s="323"/>
      <c r="M27" s="206"/>
      <c r="N27" s="327"/>
      <c r="O27" s="168"/>
      <c r="P27" s="408"/>
      <c r="Q27" s="168"/>
      <c r="R27" s="171"/>
      <c r="S27" s="174"/>
    </row>
    <row r="28" spans="1:19" s="38" customFormat="1" ht="9.6" customHeight="1" x14ac:dyDescent="0.25">
      <c r="A28" s="286"/>
      <c r="B28" s="315"/>
      <c r="C28" s="315"/>
      <c r="D28" s="315"/>
      <c r="E28" s="503" t="str">
        <f>UPPER(IF($D27="","",VLOOKUP($D27,'1D ELO (4)'!$A$7:$P$23,11)))</f>
        <v/>
      </c>
      <c r="F28" s="492" t="str">
        <f>UPPER(IF($D27="","",VLOOKUP($D27,'1D ELO (4)'!$A$7:$P$23,8)))</f>
        <v/>
      </c>
      <c r="G28" s="492" t="str">
        <f>IF($D27="","",VLOOKUP($D27,'1D ELO (4)'!$A$7:$P$23,9))</f>
        <v/>
      </c>
      <c r="H28" s="504"/>
      <c r="I28" s="492" t="str">
        <f>IF($D27="","",VLOOKUP($D27,'1D ELO (4)'!$A$7:$P$23,10))</f>
        <v/>
      </c>
      <c r="J28" s="316"/>
      <c r="K28" s="168"/>
      <c r="L28" s="323"/>
      <c r="M28" s="290"/>
      <c r="N28" s="328"/>
      <c r="O28" s="168"/>
      <c r="P28" s="408"/>
      <c r="Q28" s="168"/>
      <c r="R28" s="171"/>
      <c r="S28" s="174"/>
    </row>
    <row r="29" spans="1:19" s="38" customFormat="1" ht="9.6" customHeight="1" x14ac:dyDescent="0.25">
      <c r="A29" s="286"/>
      <c r="B29" s="177"/>
      <c r="C29" s="177"/>
      <c r="D29" s="187"/>
      <c r="E29" s="505"/>
      <c r="F29" s="506"/>
      <c r="G29" s="506"/>
      <c r="H29" s="507"/>
      <c r="I29" s="506"/>
      <c r="J29" s="325"/>
      <c r="K29" s="168"/>
      <c r="L29" s="317"/>
      <c r="M29" s="318" t="str">
        <f>UPPER(IF(OR(L30="a",L30="as"),K25,IF(OR(L30="b",L30="bs"),K33,)))</f>
        <v/>
      </c>
      <c r="N29" s="323"/>
      <c r="O29" s="168"/>
      <c r="P29" s="408"/>
      <c r="Q29" s="168"/>
      <c r="R29" s="171"/>
      <c r="S29" s="174"/>
    </row>
    <row r="30" spans="1:19" s="38" customFormat="1" ht="9.6" customHeight="1" x14ac:dyDescent="0.25">
      <c r="A30" s="286"/>
      <c r="B30" s="177"/>
      <c r="C30" s="177"/>
      <c r="D30" s="187"/>
      <c r="E30" s="505"/>
      <c r="F30" s="506"/>
      <c r="G30" s="506"/>
      <c r="H30" s="507"/>
      <c r="I30" s="506"/>
      <c r="J30" s="325"/>
      <c r="K30" s="180" t="s">
        <v>0</v>
      </c>
      <c r="L30" s="189"/>
      <c r="M30" s="320" t="str">
        <f>UPPER(IF(OR(L30="a",L30="as"),K26,IF(OR(L30="b",L30="bs"),K34,)))</f>
        <v/>
      </c>
      <c r="N30" s="316"/>
      <c r="O30" s="168"/>
      <c r="P30" s="408"/>
      <c r="Q30" s="168"/>
      <c r="R30" s="171"/>
      <c r="S30" s="174"/>
    </row>
    <row r="31" spans="1:19" s="38" customFormat="1" ht="9.6" customHeight="1" x14ac:dyDescent="0.25">
      <c r="A31" s="326">
        <v>7</v>
      </c>
      <c r="B31" s="395" t="str">
        <f>IF($D31="","",VLOOKUP($D31,'1D ELO (4)'!$A$7:$P$23,14))</f>
        <v/>
      </c>
      <c r="C31" s="395" t="str">
        <f>IF($D31="","",VLOOKUP($D31,'1D ELO (4)'!$A$7:$P$23,15))</f>
        <v/>
      </c>
      <c r="D31" s="164"/>
      <c r="E31" s="503" t="str">
        <f>UPPER(IF($D31="","",VLOOKUP($D31,'1D ELO (4)'!$A$7:$P$23,5)))</f>
        <v/>
      </c>
      <c r="F31" s="492" t="str">
        <f>UPPER(IF($D31="","",VLOOKUP($D31,'1D ELO (4)'!$A$7:$P$23,2)))</f>
        <v/>
      </c>
      <c r="G31" s="492" t="str">
        <f>IF($D31="","",VLOOKUP($D31,'1D ELO (4)'!$A$7:$P$23,3))</f>
        <v/>
      </c>
      <c r="H31" s="504"/>
      <c r="I31" s="492" t="str">
        <f>IF($D31="","",VLOOKUP($D31,'1D ELO (4)'!$A$7:$P$23,4))</f>
        <v/>
      </c>
      <c r="J31" s="314"/>
      <c r="K31" s="168"/>
      <c r="L31" s="323"/>
      <c r="M31" s="168"/>
      <c r="N31" s="170"/>
      <c r="O31" s="206"/>
      <c r="P31" s="408"/>
      <c r="Q31" s="168"/>
      <c r="R31" s="171"/>
      <c r="S31" s="174"/>
    </row>
    <row r="32" spans="1:19" s="38" customFormat="1" ht="9.6" customHeight="1" x14ac:dyDescent="0.25">
      <c r="A32" s="286"/>
      <c r="B32" s="315"/>
      <c r="C32" s="315"/>
      <c r="D32" s="315"/>
      <c r="E32" s="503" t="str">
        <f>UPPER(IF($D31="","",VLOOKUP($D31,'1D ELO (4)'!$A$7:$P$23,11)))</f>
        <v/>
      </c>
      <c r="F32" s="492" t="str">
        <f>UPPER(IF($D31="","",VLOOKUP($D31,'1D ELO (4)'!$A$7:$P$23,8)))</f>
        <v/>
      </c>
      <c r="G32" s="492" t="str">
        <f>IF($D31="","",VLOOKUP($D31,'1D ELO (4)'!$A$7:$P$23,9))</f>
        <v/>
      </c>
      <c r="H32" s="504"/>
      <c r="I32" s="492" t="str">
        <f>IF($D31="","",VLOOKUP($D31,'1D ELO (4)'!$A$7:$P$23,10))</f>
        <v/>
      </c>
      <c r="J32" s="316"/>
      <c r="K32" s="161" t="str">
        <f>IF(J32="a",F31,IF(J32="b",F33,""))</f>
        <v/>
      </c>
      <c r="L32" s="323"/>
      <c r="M32" s="168"/>
      <c r="N32" s="170"/>
      <c r="O32" s="168"/>
      <c r="P32" s="408"/>
      <c r="Q32" s="168"/>
      <c r="R32" s="171"/>
      <c r="S32" s="174"/>
    </row>
    <row r="33" spans="1:19" s="38" customFormat="1" ht="9.6" customHeight="1" x14ac:dyDescent="0.25">
      <c r="A33" s="286"/>
      <c r="B33" s="177"/>
      <c r="C33" s="177"/>
      <c r="D33" s="187"/>
      <c r="E33" s="177"/>
      <c r="F33" s="163"/>
      <c r="G33" s="163"/>
      <c r="H33" s="101"/>
      <c r="I33" s="163"/>
      <c r="J33" s="317"/>
      <c r="K33" s="318" t="str">
        <f>UPPER(IF(OR(J34="a",J34="as"),F31,IF(OR(J34="b",J34="bs"),F35,)))</f>
        <v/>
      </c>
      <c r="L33" s="327"/>
      <c r="M33" s="168"/>
      <c r="N33" s="170"/>
      <c r="O33" s="168"/>
      <c r="P33" s="408"/>
      <c r="Q33" s="168"/>
      <c r="R33" s="171"/>
      <c r="S33" s="174"/>
    </row>
    <row r="34" spans="1:19" s="38" customFormat="1" ht="9.6" customHeight="1" x14ac:dyDescent="0.25">
      <c r="A34" s="286"/>
      <c r="B34" s="177"/>
      <c r="C34" s="177"/>
      <c r="D34" s="187"/>
      <c r="E34" s="177"/>
      <c r="F34" s="163"/>
      <c r="G34" s="163"/>
      <c r="H34" s="101"/>
      <c r="I34" s="180" t="s">
        <v>0</v>
      </c>
      <c r="J34" s="189"/>
      <c r="K34" s="320" t="str">
        <f>UPPER(IF(OR(J34="a",J34="as"),F32,IF(OR(J34="b",J34="bs"),F36,)))</f>
        <v/>
      </c>
      <c r="L34" s="316"/>
      <c r="M34" s="168"/>
      <c r="N34" s="170"/>
      <c r="O34" s="168"/>
      <c r="P34" s="408"/>
      <c r="Q34" s="168"/>
      <c r="R34" s="171"/>
      <c r="S34" s="174"/>
    </row>
    <row r="35" spans="1:19" s="38" customFormat="1" ht="9.6" customHeight="1" x14ac:dyDescent="0.25">
      <c r="A35" s="312">
        <v>8</v>
      </c>
      <c r="B35" s="395" t="str">
        <f>IF($D35="","",VLOOKUP($D35,'1D ELO (4)'!$A$7:$P$23,14))</f>
        <v/>
      </c>
      <c r="C35" s="395" t="str">
        <f>IF($D35="","",VLOOKUP($D35,'1D ELO (4)'!$A$7:$P$23,15))</f>
        <v/>
      </c>
      <c r="D35" s="164"/>
      <c r="E35" s="503" t="str">
        <f>UPPER(IF($D35="","",VLOOKUP($D35,'1D ELO (4)'!$A$7:$P$23,5)))</f>
        <v/>
      </c>
      <c r="F35" s="165" t="str">
        <f>UPPER(IF($D35="","",VLOOKUP($D35,'1D ELO (4)'!$A$7:$P$23,2)))</f>
        <v/>
      </c>
      <c r="G35" s="165" t="str">
        <f>IF($D35="","",VLOOKUP($D35,'1D ELO (4)'!$A$7:$P$23,3))</f>
        <v/>
      </c>
      <c r="H35" s="313"/>
      <c r="I35" s="165" t="str">
        <f>IF($D35="","",VLOOKUP($D35,'1D ELO (4)'!$A$7:$P$23,4))</f>
        <v/>
      </c>
      <c r="J35" s="322"/>
      <c r="K35" s="168"/>
      <c r="L35" s="170"/>
      <c r="M35" s="206"/>
      <c r="N35" s="319"/>
      <c r="O35" s="168"/>
      <c r="P35" s="408"/>
      <c r="Q35" s="168"/>
      <c r="R35" s="171"/>
      <c r="S35" s="174"/>
    </row>
    <row r="36" spans="1:19" s="38" customFormat="1" ht="9.6" customHeight="1" x14ac:dyDescent="0.25">
      <c r="A36" s="286"/>
      <c r="B36" s="315"/>
      <c r="C36" s="315"/>
      <c r="D36" s="315"/>
      <c r="E36" s="694" t="str">
        <f>UPPER(IF($D35="","",VLOOKUP($D35,'1D ELO (4)'!$A$7:$P$23,11)))</f>
        <v/>
      </c>
      <c r="F36" s="695" t="str">
        <f>UPPER(IF($D35="","",VLOOKUP($D35,'1D ELO (4)'!$A$7:$P$23,8)))</f>
        <v/>
      </c>
      <c r="G36" s="695" t="str">
        <f>IF($D35="","",VLOOKUP($D35,'1D ELO (4)'!$A$7:$P$23,9))</f>
        <v/>
      </c>
      <c r="H36" s="696"/>
      <c r="I36" s="695" t="str">
        <f>IF($D35="","",VLOOKUP($D35,'1D ELO (4)'!$A$7:$P$23,10))</f>
        <v/>
      </c>
      <c r="J36" s="316"/>
      <c r="K36" s="168"/>
      <c r="L36" s="170"/>
      <c r="M36" s="290"/>
      <c r="N36" s="324"/>
      <c r="O36" s="168"/>
      <c r="P36" s="408"/>
      <c r="Q36" s="168"/>
      <c r="R36" s="171"/>
      <c r="S36" s="174"/>
    </row>
    <row r="37" spans="1:19" s="38" customFormat="1" ht="9.6" customHeight="1" x14ac:dyDescent="0.25">
      <c r="A37" s="422"/>
      <c r="B37" s="177"/>
      <c r="C37" s="177"/>
      <c r="D37" s="187"/>
      <c r="E37" s="177"/>
      <c r="F37" s="163"/>
      <c r="G37" s="163"/>
      <c r="H37" s="101"/>
      <c r="I37" s="163"/>
      <c r="J37" s="325"/>
      <c r="K37" s="168"/>
      <c r="L37" s="170"/>
      <c r="M37" s="168"/>
      <c r="N37" s="170"/>
      <c r="O37" s="170"/>
      <c r="P37" s="412"/>
      <c r="Q37" s="318" t="str">
        <f>UPPER(IF(OR(P38="a",P38="as"),O21,IF(OR(P38="b",P38="bs"),O53,)))</f>
        <v/>
      </c>
      <c r="R37" s="329"/>
      <c r="S37" s="174"/>
    </row>
    <row r="38" spans="1:19" s="38" customFormat="1" ht="9.6" customHeight="1" x14ac:dyDescent="0.25">
      <c r="A38" s="421"/>
      <c r="B38" s="402"/>
      <c r="C38" s="402"/>
      <c r="D38" s="403"/>
      <c r="E38" s="402"/>
      <c r="F38" s="404"/>
      <c r="G38" s="404"/>
      <c r="H38" s="405"/>
      <c r="I38" s="404"/>
      <c r="J38" s="406"/>
      <c r="K38" s="407"/>
      <c r="L38" s="408"/>
      <c r="M38" s="407"/>
      <c r="N38" s="408"/>
      <c r="O38" s="409"/>
      <c r="P38" s="408"/>
      <c r="Q38" s="410"/>
      <c r="R38" s="411"/>
      <c r="S38" s="174"/>
    </row>
    <row r="39" spans="1:19" s="38" customFormat="1" ht="9.6" customHeight="1" x14ac:dyDescent="0.25">
      <c r="A39" s="421"/>
      <c r="B39" s="402"/>
      <c r="C39" s="402"/>
      <c r="D39" s="403"/>
      <c r="E39" s="402"/>
      <c r="F39" s="404"/>
      <c r="G39" s="404"/>
      <c r="H39" s="405"/>
      <c r="I39" s="404"/>
      <c r="J39" s="406"/>
      <c r="K39" s="407"/>
      <c r="L39" s="408"/>
      <c r="M39" s="407"/>
      <c r="N39" s="408"/>
      <c r="O39" s="409"/>
      <c r="P39" s="408"/>
      <c r="Q39" s="410"/>
      <c r="R39" s="411"/>
      <c r="S39" s="174"/>
    </row>
    <row r="40" spans="1:19" s="38" customFormat="1" ht="9.6" customHeight="1" x14ac:dyDescent="0.25">
      <c r="A40" s="421"/>
      <c r="B40" s="402"/>
      <c r="C40" s="402"/>
      <c r="D40" s="403"/>
      <c r="E40" s="402"/>
      <c r="F40" s="404"/>
      <c r="G40" s="404"/>
      <c r="H40" s="405"/>
      <c r="I40" s="404"/>
      <c r="J40" s="406"/>
      <c r="K40" s="407"/>
      <c r="L40" s="408"/>
      <c r="M40" s="407"/>
      <c r="N40" s="408"/>
      <c r="O40" s="409"/>
      <c r="P40" s="408"/>
      <c r="Q40" s="410"/>
      <c r="R40" s="411"/>
      <c r="S40" s="174"/>
    </row>
    <row r="41" spans="1:19" s="38" customFormat="1" ht="9.6" customHeight="1" x14ac:dyDescent="0.25">
      <c r="A41" s="421"/>
      <c r="B41" s="402"/>
      <c r="C41" s="402"/>
      <c r="D41" s="403"/>
      <c r="E41" s="402"/>
      <c r="F41" s="404"/>
      <c r="G41" s="404"/>
      <c r="H41" s="405"/>
      <c r="I41" s="404"/>
      <c r="J41" s="406"/>
      <c r="K41" s="407"/>
      <c r="L41" s="408"/>
      <c r="M41" s="407"/>
      <c r="N41" s="408"/>
      <c r="O41" s="409"/>
      <c r="P41" s="408"/>
      <c r="Q41" s="410"/>
      <c r="R41" s="411"/>
      <c r="S41" s="174"/>
    </row>
    <row r="42" spans="1:19" s="38" customFormat="1" ht="9.6" customHeight="1" x14ac:dyDescent="0.25">
      <c r="A42" s="421"/>
      <c r="B42" s="402"/>
      <c r="C42" s="402"/>
      <c r="D42" s="403"/>
      <c r="E42" s="402"/>
      <c r="F42" s="404"/>
      <c r="G42" s="404"/>
      <c r="H42" s="405"/>
      <c r="I42" s="404"/>
      <c r="J42" s="406"/>
      <c r="K42" s="407"/>
      <c r="L42" s="408"/>
      <c r="M42" s="407"/>
      <c r="N42" s="408"/>
      <c r="O42" s="409"/>
      <c r="P42" s="408"/>
      <c r="Q42" s="410"/>
      <c r="R42" s="411"/>
      <c r="S42" s="174"/>
    </row>
    <row r="43" spans="1:19" s="38" customFormat="1" ht="9.6" customHeight="1" x14ac:dyDescent="0.25">
      <c r="A43" s="421"/>
      <c r="B43" s="402"/>
      <c r="C43" s="402"/>
      <c r="D43" s="403"/>
      <c r="E43" s="402"/>
      <c r="F43" s="404"/>
      <c r="G43" s="404"/>
      <c r="H43" s="405"/>
      <c r="I43" s="404"/>
      <c r="J43" s="406"/>
      <c r="K43" s="407"/>
      <c r="L43" s="408"/>
      <c r="M43" s="407"/>
      <c r="N43" s="408"/>
      <c r="O43" s="409"/>
      <c r="P43" s="408"/>
      <c r="Q43" s="410"/>
      <c r="R43" s="411"/>
      <c r="S43" s="174"/>
    </row>
    <row r="44" spans="1:19" s="38" customFormat="1" ht="9.6" customHeight="1" x14ac:dyDescent="0.25">
      <c r="A44" s="421"/>
      <c r="B44" s="402"/>
      <c r="C44" s="402"/>
      <c r="D44" s="403"/>
      <c r="E44" s="402"/>
      <c r="F44" s="404"/>
      <c r="G44" s="404"/>
      <c r="H44" s="405"/>
      <c r="I44" s="404"/>
      <c r="J44" s="406"/>
      <c r="K44" s="407"/>
      <c r="L44" s="408"/>
      <c r="M44" s="407"/>
      <c r="N44" s="408"/>
      <c r="O44" s="409"/>
      <c r="P44" s="408"/>
      <c r="Q44" s="410"/>
      <c r="R44" s="411"/>
      <c r="S44" s="174"/>
    </row>
    <row r="45" spans="1:19" s="38" customFormat="1" ht="9.6" customHeight="1" x14ac:dyDescent="0.25">
      <c r="A45" s="421"/>
      <c r="B45" s="402"/>
      <c r="C45" s="402"/>
      <c r="D45" s="403"/>
      <c r="E45" s="402"/>
      <c r="F45" s="404"/>
      <c r="G45" s="404"/>
      <c r="H45" s="405"/>
      <c r="I45" s="404"/>
      <c r="J45" s="406"/>
      <c r="K45" s="407"/>
      <c r="L45" s="408"/>
      <c r="M45" s="407"/>
      <c r="N45" s="408"/>
      <c r="O45" s="409"/>
      <c r="P45" s="408"/>
      <c r="Q45" s="410"/>
      <c r="R45" s="411"/>
      <c r="S45" s="174"/>
    </row>
    <row r="46" spans="1:19" s="38" customFormat="1" ht="9.6" customHeight="1" x14ac:dyDescent="0.25">
      <c r="A46" s="421"/>
      <c r="B46" s="402"/>
      <c r="C46" s="402"/>
      <c r="D46" s="403"/>
      <c r="E46" s="402"/>
      <c r="F46" s="404"/>
      <c r="G46" s="404"/>
      <c r="H46" s="405"/>
      <c r="I46" s="404"/>
      <c r="J46" s="406"/>
      <c r="K46" s="407"/>
      <c r="L46" s="408"/>
      <c r="M46" s="407"/>
      <c r="N46" s="408"/>
      <c r="O46" s="409"/>
      <c r="P46" s="408"/>
      <c r="Q46" s="410"/>
      <c r="R46" s="411"/>
      <c r="S46" s="174"/>
    </row>
    <row r="47" spans="1:19" s="38" customFormat="1" ht="9.6" customHeight="1" x14ac:dyDescent="0.25">
      <c r="A47" s="421"/>
      <c r="B47" s="402"/>
      <c r="C47" s="402"/>
      <c r="D47" s="403"/>
      <c r="E47" s="402"/>
      <c r="F47" s="404"/>
      <c r="G47" s="404"/>
      <c r="H47" s="405"/>
      <c r="I47" s="404"/>
      <c r="J47" s="406"/>
      <c r="K47" s="407"/>
      <c r="L47" s="408"/>
      <c r="M47" s="407"/>
      <c r="N47" s="408"/>
      <c r="O47" s="409"/>
      <c r="P47" s="408"/>
      <c r="Q47" s="410"/>
      <c r="R47" s="411"/>
      <c r="S47" s="174"/>
    </row>
    <row r="48" spans="1:19" s="38" customFormat="1" ht="9.6" customHeight="1" x14ac:dyDescent="0.25">
      <c r="A48" s="421"/>
      <c r="B48" s="402"/>
      <c r="C48" s="402"/>
      <c r="D48" s="403"/>
      <c r="E48" s="402"/>
      <c r="F48" s="404"/>
      <c r="G48" s="404"/>
      <c r="H48" s="405"/>
      <c r="I48" s="404"/>
      <c r="J48" s="406"/>
      <c r="K48" s="407"/>
      <c r="L48" s="408"/>
      <c r="M48" s="407"/>
      <c r="N48" s="408"/>
      <c r="O48" s="409"/>
      <c r="P48" s="408"/>
      <c r="Q48" s="410"/>
      <c r="R48" s="411"/>
      <c r="S48" s="174"/>
    </row>
    <row r="49" spans="1:19" s="38" customFormat="1" ht="9.6" customHeight="1" x14ac:dyDescent="0.25">
      <c r="A49" s="421"/>
      <c r="B49" s="402"/>
      <c r="C49" s="402"/>
      <c r="D49" s="403"/>
      <c r="E49" s="402"/>
      <c r="F49" s="404"/>
      <c r="G49" s="404"/>
      <c r="H49" s="405"/>
      <c r="I49" s="404"/>
      <c r="J49" s="406"/>
      <c r="K49" s="407"/>
      <c r="L49" s="408"/>
      <c r="M49" s="407"/>
      <c r="N49" s="408"/>
      <c r="O49" s="409"/>
      <c r="P49" s="408"/>
      <c r="Q49" s="410"/>
      <c r="R49" s="411"/>
      <c r="S49" s="174"/>
    </row>
    <row r="50" spans="1:19" s="38" customFormat="1" ht="9.6" customHeight="1" x14ac:dyDescent="0.25">
      <c r="A50" s="421"/>
      <c r="B50" s="402"/>
      <c r="C50" s="402"/>
      <c r="D50" s="403"/>
      <c r="E50" s="402"/>
      <c r="F50" s="404"/>
      <c r="G50" s="404"/>
      <c r="H50" s="405"/>
      <c r="I50" s="404"/>
      <c r="J50" s="406"/>
      <c r="K50" s="407"/>
      <c r="L50" s="408"/>
      <c r="M50" s="407"/>
      <c r="N50" s="408"/>
      <c r="O50" s="409"/>
      <c r="P50" s="408"/>
      <c r="Q50" s="410"/>
      <c r="R50" s="411"/>
      <c r="S50" s="174"/>
    </row>
    <row r="51" spans="1:19" s="38" customFormat="1" ht="9.6" customHeight="1" x14ac:dyDescent="0.25">
      <c r="A51" s="421"/>
      <c r="B51" s="402"/>
      <c r="C51" s="402"/>
      <c r="D51" s="403"/>
      <c r="E51" s="402"/>
      <c r="F51" s="404"/>
      <c r="G51" s="404"/>
      <c r="H51" s="405"/>
      <c r="I51" s="404"/>
      <c r="J51" s="406"/>
      <c r="K51" s="407"/>
      <c r="L51" s="408"/>
      <c r="M51" s="407"/>
      <c r="N51" s="408"/>
      <c r="O51" s="409"/>
      <c r="P51" s="408"/>
      <c r="Q51" s="410"/>
      <c r="R51" s="411"/>
      <c r="S51" s="174"/>
    </row>
    <row r="52" spans="1:19" s="38" customFormat="1" ht="9.6" customHeight="1" x14ac:dyDescent="0.25">
      <c r="A52" s="421"/>
      <c r="B52" s="402"/>
      <c r="C52" s="402"/>
      <c r="D52" s="403"/>
      <c r="E52" s="402"/>
      <c r="F52" s="404"/>
      <c r="G52" s="404"/>
      <c r="H52" s="405"/>
      <c r="I52" s="404"/>
      <c r="J52" s="406"/>
      <c r="K52" s="407"/>
      <c r="L52" s="408"/>
      <c r="M52" s="407"/>
      <c r="N52" s="408"/>
      <c r="O52" s="409"/>
      <c r="P52" s="408"/>
      <c r="Q52" s="410"/>
      <c r="R52" s="411"/>
      <c r="S52" s="174"/>
    </row>
    <row r="53" spans="1:19" s="38" customFormat="1" ht="9.6" customHeight="1" x14ac:dyDescent="0.25">
      <c r="A53" s="421"/>
      <c r="B53" s="402"/>
      <c r="C53" s="402"/>
      <c r="D53" s="403"/>
      <c r="E53" s="402"/>
      <c r="F53" s="404"/>
      <c r="G53" s="404"/>
      <c r="H53" s="405"/>
      <c r="I53" s="404"/>
      <c r="J53" s="406"/>
      <c r="K53" s="407"/>
      <c r="L53" s="408"/>
      <c r="M53" s="407"/>
      <c r="N53" s="408"/>
      <c r="O53" s="409"/>
      <c r="P53" s="408"/>
      <c r="Q53" s="410"/>
      <c r="R53" s="411"/>
      <c r="S53" s="174"/>
    </row>
    <row r="54" spans="1:19" s="38" customFormat="1" ht="9.6" customHeight="1" x14ac:dyDescent="0.25">
      <c r="A54" s="421"/>
      <c r="B54" s="402"/>
      <c r="C54" s="402"/>
      <c r="D54" s="403"/>
      <c r="E54" s="402"/>
      <c r="F54" s="404"/>
      <c r="G54" s="404"/>
      <c r="H54" s="405"/>
      <c r="I54" s="404"/>
      <c r="J54" s="406"/>
      <c r="K54" s="407"/>
      <c r="L54" s="408"/>
      <c r="M54" s="407"/>
      <c r="N54" s="408"/>
      <c r="O54" s="409"/>
      <c r="P54" s="408"/>
      <c r="Q54" s="410"/>
      <c r="R54" s="411"/>
      <c r="S54" s="174"/>
    </row>
    <row r="55" spans="1:19" s="38" customFormat="1" ht="9.6" customHeight="1" x14ac:dyDescent="0.25">
      <c r="A55" s="421"/>
      <c r="B55" s="402"/>
      <c r="C55" s="402"/>
      <c r="D55" s="403"/>
      <c r="E55" s="402"/>
      <c r="F55" s="404"/>
      <c r="G55" s="404"/>
      <c r="H55" s="405"/>
      <c r="I55" s="404"/>
      <c r="J55" s="406"/>
      <c r="K55" s="407"/>
      <c r="L55" s="408"/>
      <c r="M55" s="407"/>
      <c r="N55" s="408"/>
      <c r="O55" s="409"/>
      <c r="P55" s="408"/>
      <c r="Q55" s="410"/>
      <c r="R55" s="411"/>
      <c r="S55" s="174"/>
    </row>
    <row r="56" spans="1:19" s="38" customFormat="1" ht="9.6" customHeight="1" x14ac:dyDescent="0.25">
      <c r="A56" s="421"/>
      <c r="B56" s="402"/>
      <c r="C56" s="402"/>
      <c r="D56" s="403"/>
      <c r="E56" s="402"/>
      <c r="F56" s="404"/>
      <c r="G56" s="404"/>
      <c r="H56" s="405"/>
      <c r="I56" s="404"/>
      <c r="J56" s="406"/>
      <c r="K56" s="407"/>
      <c r="L56" s="408"/>
      <c r="M56" s="407"/>
      <c r="N56" s="408"/>
      <c r="O56" s="409"/>
      <c r="P56" s="408"/>
      <c r="Q56" s="410"/>
      <c r="R56" s="411"/>
      <c r="S56" s="174"/>
    </row>
    <row r="57" spans="1:19" s="38" customFormat="1" ht="9.6" customHeight="1" x14ac:dyDescent="0.25">
      <c r="A57" s="421"/>
      <c r="B57" s="402"/>
      <c r="C57" s="402"/>
      <c r="D57" s="403"/>
      <c r="E57" s="402"/>
      <c r="F57" s="404"/>
      <c r="G57" s="404"/>
      <c r="H57" s="405"/>
      <c r="I57" s="404"/>
      <c r="J57" s="406"/>
      <c r="K57" s="407"/>
      <c r="L57" s="408"/>
      <c r="M57" s="407"/>
      <c r="N57" s="408"/>
      <c r="O57" s="409"/>
      <c r="P57" s="408"/>
      <c r="Q57" s="410"/>
      <c r="R57" s="411"/>
      <c r="S57" s="174"/>
    </row>
    <row r="58" spans="1:19" s="38" customFormat="1" ht="9.6" customHeight="1" x14ac:dyDescent="0.25">
      <c r="A58" s="421"/>
      <c r="B58" s="402"/>
      <c r="C58" s="402"/>
      <c r="D58" s="403"/>
      <c r="E58" s="402"/>
      <c r="F58" s="404"/>
      <c r="G58" s="404"/>
      <c r="H58" s="405"/>
      <c r="I58" s="404"/>
      <c r="J58" s="406"/>
      <c r="K58" s="407"/>
      <c r="L58" s="408"/>
      <c r="M58" s="407"/>
      <c r="N58" s="408"/>
      <c r="O58" s="409"/>
      <c r="P58" s="408"/>
      <c r="Q58" s="410"/>
      <c r="R58" s="411"/>
      <c r="S58" s="174"/>
    </row>
    <row r="59" spans="1:19" s="38" customFormat="1" ht="9.6" customHeight="1" x14ac:dyDescent="0.25">
      <c r="A59" s="421"/>
      <c r="B59" s="402"/>
      <c r="C59" s="402"/>
      <c r="D59" s="403"/>
      <c r="E59" s="402"/>
      <c r="F59" s="404"/>
      <c r="G59" s="404"/>
      <c r="H59" s="405"/>
      <c r="I59" s="404"/>
      <c r="J59" s="406"/>
      <c r="K59" s="407"/>
      <c r="L59" s="408"/>
      <c r="M59" s="407"/>
      <c r="N59" s="408"/>
      <c r="O59" s="409"/>
      <c r="P59" s="408"/>
      <c r="Q59" s="410"/>
      <c r="R59" s="411"/>
      <c r="S59" s="174"/>
    </row>
    <row r="60" spans="1:19" s="38" customFormat="1" ht="9.6" customHeight="1" x14ac:dyDescent="0.25">
      <c r="A60" s="421"/>
      <c r="B60" s="402"/>
      <c r="C60" s="402"/>
      <c r="D60" s="403"/>
      <c r="E60" s="402"/>
      <c r="F60" s="404"/>
      <c r="G60" s="404"/>
      <c r="H60" s="405"/>
      <c r="I60" s="404"/>
      <c r="J60" s="406"/>
      <c r="K60" s="407"/>
      <c r="L60" s="408"/>
      <c r="M60" s="407"/>
      <c r="N60" s="408"/>
      <c r="O60" s="409"/>
      <c r="P60" s="408"/>
      <c r="Q60" s="410"/>
      <c r="R60" s="411"/>
      <c r="S60" s="174"/>
    </row>
    <row r="61" spans="1:19" s="38" customFormat="1" ht="9.6" customHeight="1" x14ac:dyDescent="0.25">
      <c r="A61" s="421"/>
      <c r="B61" s="402"/>
      <c r="C61" s="402"/>
      <c r="D61" s="403"/>
      <c r="E61" s="402"/>
      <c r="F61" s="404"/>
      <c r="G61" s="404"/>
      <c r="H61" s="405"/>
      <c r="I61" s="404"/>
      <c r="J61" s="406"/>
      <c r="K61" s="407"/>
      <c r="L61" s="408"/>
      <c r="M61" s="407"/>
      <c r="N61" s="408"/>
      <c r="O61" s="409"/>
      <c r="P61" s="408"/>
      <c r="Q61" s="410"/>
      <c r="R61" s="411"/>
      <c r="S61" s="174"/>
    </row>
    <row r="62" spans="1:19" s="38" customFormat="1" ht="9.6" customHeight="1" x14ac:dyDescent="0.25">
      <c r="A62" s="421"/>
      <c r="B62" s="402"/>
      <c r="C62" s="402"/>
      <c r="D62" s="403"/>
      <c r="E62" s="402"/>
      <c r="F62" s="404"/>
      <c r="G62" s="404"/>
      <c r="H62" s="405"/>
      <c r="I62" s="404"/>
      <c r="J62" s="406"/>
      <c r="K62" s="407"/>
      <c r="L62" s="408"/>
      <c r="M62" s="407"/>
      <c r="N62" s="408"/>
      <c r="O62" s="409"/>
      <c r="P62" s="408"/>
      <c r="Q62" s="410"/>
      <c r="R62" s="411"/>
      <c r="S62" s="174"/>
    </row>
    <row r="63" spans="1:19" s="38" customFormat="1" ht="9.6" customHeight="1" x14ac:dyDescent="0.25">
      <c r="A63" s="421"/>
      <c r="B63" s="402"/>
      <c r="C63" s="402"/>
      <c r="D63" s="403"/>
      <c r="E63" s="402"/>
      <c r="F63" s="404"/>
      <c r="G63" s="404"/>
      <c r="H63" s="405"/>
      <c r="I63" s="404"/>
      <c r="J63" s="406"/>
      <c r="K63" s="407"/>
      <c r="L63" s="408"/>
      <c r="M63" s="407"/>
      <c r="N63" s="408"/>
      <c r="O63" s="409"/>
      <c r="P63" s="408"/>
      <c r="Q63" s="410"/>
      <c r="R63" s="411"/>
      <c r="S63" s="174"/>
    </row>
    <row r="64" spans="1:19" s="38" customFormat="1" ht="9.6" customHeight="1" x14ac:dyDescent="0.25">
      <c r="A64" s="421"/>
      <c r="B64" s="402"/>
      <c r="C64" s="402"/>
      <c r="D64" s="403"/>
      <c r="E64" s="402"/>
      <c r="F64" s="404"/>
      <c r="G64" s="404"/>
      <c r="H64" s="405"/>
      <c r="I64" s="404"/>
      <c r="J64" s="406"/>
      <c r="K64" s="407"/>
      <c r="L64" s="408"/>
      <c r="M64" s="407"/>
      <c r="N64" s="408"/>
      <c r="O64" s="409"/>
      <c r="P64" s="408"/>
      <c r="Q64" s="410"/>
      <c r="R64" s="411"/>
      <c r="S64" s="174"/>
    </row>
    <row r="65" spans="1:19" s="38" customFormat="1" ht="9.6" customHeight="1" x14ac:dyDescent="0.25">
      <c r="A65" s="421"/>
      <c r="B65" s="402"/>
      <c r="C65" s="402"/>
      <c r="D65" s="403"/>
      <c r="E65" s="402"/>
      <c r="F65" s="404"/>
      <c r="G65" s="404"/>
      <c r="H65" s="405"/>
      <c r="I65" s="404"/>
      <c r="J65" s="406"/>
      <c r="K65" s="407"/>
      <c r="L65" s="408"/>
      <c r="M65" s="407"/>
      <c r="N65" s="408"/>
      <c r="O65" s="409"/>
      <c r="P65" s="408"/>
      <c r="Q65" s="410"/>
      <c r="R65" s="411"/>
      <c r="S65" s="174"/>
    </row>
    <row r="66" spans="1:19" s="38" customFormat="1" ht="9.6" customHeight="1" x14ac:dyDescent="0.25">
      <c r="A66" s="421"/>
      <c r="B66" s="402"/>
      <c r="C66" s="402"/>
      <c r="D66" s="403"/>
      <c r="E66" s="402"/>
      <c r="F66" s="404"/>
      <c r="G66" s="404"/>
      <c r="H66" s="405"/>
      <c r="I66" s="404"/>
      <c r="J66" s="406"/>
      <c r="K66" s="407"/>
      <c r="L66" s="408"/>
      <c r="M66" s="407"/>
      <c r="N66" s="408"/>
      <c r="O66" s="409"/>
      <c r="P66" s="408"/>
      <c r="Q66" s="410"/>
      <c r="R66" s="411"/>
      <c r="S66" s="174"/>
    </row>
    <row r="67" spans="1:19" s="38" customFormat="1" ht="9.6" customHeight="1" x14ac:dyDescent="0.25">
      <c r="A67" s="421"/>
      <c r="B67" s="402"/>
      <c r="C67" s="402"/>
      <c r="D67" s="403"/>
      <c r="E67" s="402"/>
      <c r="F67" s="404"/>
      <c r="G67" s="404"/>
      <c r="H67" s="405"/>
      <c r="I67" s="404"/>
      <c r="J67" s="406"/>
      <c r="K67" s="407"/>
      <c r="L67" s="408"/>
      <c r="M67" s="407"/>
      <c r="N67" s="408"/>
      <c r="O67" s="409"/>
      <c r="P67" s="408"/>
      <c r="Q67" s="410"/>
      <c r="R67" s="411"/>
      <c r="S67" s="174"/>
    </row>
    <row r="68" spans="1:19" s="38" customFormat="1" ht="9.6" customHeight="1" x14ac:dyDescent="0.25">
      <c r="A68" s="421"/>
      <c r="B68" s="402"/>
      <c r="C68" s="402"/>
      <c r="D68" s="403"/>
      <c r="E68" s="402"/>
      <c r="F68" s="404"/>
      <c r="G68" s="404"/>
      <c r="H68" s="405"/>
      <c r="I68" s="404"/>
      <c r="J68" s="406"/>
      <c r="K68" s="407"/>
      <c r="L68" s="408"/>
      <c r="M68" s="407"/>
      <c r="N68" s="408"/>
      <c r="O68" s="409"/>
      <c r="P68" s="408"/>
      <c r="Q68" s="410"/>
      <c r="R68" s="411"/>
      <c r="S68" s="174"/>
    </row>
    <row r="69" spans="1:19" s="38" customFormat="1" ht="9.6" customHeight="1" x14ac:dyDescent="0.25">
      <c r="A69" s="413"/>
      <c r="B69" s="414"/>
      <c r="C69" s="414"/>
      <c r="D69" s="415"/>
      <c r="E69" s="414"/>
      <c r="F69" s="416"/>
      <c r="G69" s="416"/>
      <c r="H69" s="417"/>
      <c r="I69" s="416"/>
      <c r="J69" s="418"/>
      <c r="K69" s="419"/>
      <c r="L69" s="401"/>
      <c r="M69" s="419"/>
      <c r="N69" s="401"/>
      <c r="O69" s="419"/>
      <c r="P69" s="401"/>
      <c r="Q69" s="419"/>
      <c r="R69" s="401"/>
      <c r="S69" s="174"/>
    </row>
    <row r="70" spans="1:19" s="2" customFormat="1" ht="6" customHeight="1" x14ac:dyDescent="0.25">
      <c r="A70" s="333"/>
      <c r="B70" s="334"/>
      <c r="C70" s="334"/>
      <c r="D70" s="335"/>
      <c r="E70" s="334"/>
      <c r="F70" s="204"/>
      <c r="G70" s="204"/>
      <c r="H70" s="337"/>
      <c r="I70" s="204"/>
      <c r="J70" s="336"/>
      <c r="K70" s="172"/>
      <c r="L70" s="173"/>
      <c r="M70" s="211"/>
      <c r="N70" s="212"/>
      <c r="O70" s="211"/>
      <c r="P70" s="212"/>
      <c r="Q70" s="211"/>
      <c r="R70" s="212"/>
      <c r="S70" s="213"/>
    </row>
    <row r="71" spans="1:19" s="18" customFormat="1" ht="10.5" customHeight="1" x14ac:dyDescent="0.25">
      <c r="A71" s="214" t="s">
        <v>105</v>
      </c>
      <c r="B71" s="215"/>
      <c r="C71" s="216"/>
      <c r="D71" s="217" t="s">
        <v>6</v>
      </c>
      <c r="E71" s="215"/>
      <c r="F71" s="218" t="s">
        <v>155</v>
      </c>
      <c r="G71" s="218"/>
      <c r="H71" s="218"/>
      <c r="I71" s="287"/>
      <c r="J71" s="218" t="s">
        <v>6</v>
      </c>
      <c r="K71" s="218" t="s">
        <v>108</v>
      </c>
      <c r="L71" s="221"/>
      <c r="M71" s="218" t="s">
        <v>109</v>
      </c>
      <c r="N71" s="222"/>
      <c r="O71" s="223" t="s">
        <v>156</v>
      </c>
      <c r="P71" s="223"/>
      <c r="Q71" s="224"/>
      <c r="R71" s="225"/>
    </row>
    <row r="72" spans="1:19" s="18" customFormat="1" ht="9" customHeight="1" x14ac:dyDescent="0.25">
      <c r="A72" s="227" t="s">
        <v>158</v>
      </c>
      <c r="B72" s="226"/>
      <c r="C72" s="228"/>
      <c r="D72" s="229">
        <v>1</v>
      </c>
      <c r="E72" s="447"/>
      <c r="F72" s="92">
        <f>IF(D72&gt;$R$79,,UPPER(VLOOKUP(D72,'1D ELO (4)'!$A$7:$L$23,2)))</f>
        <v>0</v>
      </c>
      <c r="G72" s="90"/>
      <c r="H72" s="90"/>
      <c r="I72" s="338"/>
      <c r="J72" s="339" t="s">
        <v>7</v>
      </c>
      <c r="K72" s="226"/>
      <c r="L72" s="232"/>
      <c r="M72" s="226"/>
      <c r="N72" s="233"/>
      <c r="O72" s="234" t="s">
        <v>157</v>
      </c>
      <c r="P72" s="235"/>
      <c r="Q72" s="235"/>
      <c r="R72" s="236"/>
    </row>
    <row r="73" spans="1:19" s="18" customFormat="1" ht="9" customHeight="1" x14ac:dyDescent="0.25">
      <c r="A73" s="241" t="s">
        <v>159</v>
      </c>
      <c r="B73" s="239"/>
      <c r="C73" s="242"/>
      <c r="D73" s="229"/>
      <c r="E73" s="447"/>
      <c r="F73" s="92">
        <f>IF(D72&gt;$R$79,,UPPER(VLOOKUP(D72,'1D ELO (4)'!$A$7:$L$23,8)))</f>
        <v>0</v>
      </c>
      <c r="G73" s="90"/>
      <c r="H73" s="90"/>
      <c r="I73" s="338"/>
      <c r="J73" s="339"/>
      <c r="K73" s="226"/>
      <c r="L73" s="232"/>
      <c r="M73" s="226"/>
      <c r="N73" s="233"/>
      <c r="O73" s="239"/>
      <c r="P73" s="238"/>
      <c r="Q73" s="239"/>
      <c r="R73" s="240"/>
    </row>
    <row r="74" spans="1:19" s="18" customFormat="1" ht="9" customHeight="1" x14ac:dyDescent="0.25">
      <c r="A74" s="384"/>
      <c r="B74" s="385"/>
      <c r="C74" s="386"/>
      <c r="D74" s="229">
        <v>2</v>
      </c>
      <c r="E74" s="448"/>
      <c r="F74" s="92">
        <f>IF(D74&gt;$R$79,,UPPER(VLOOKUP(D74,'1D ELO (4)'!$A$7:$L$23,2)))</f>
        <v>0</v>
      </c>
      <c r="G74" s="90"/>
      <c r="H74" s="90"/>
      <c r="I74" s="338"/>
      <c r="J74" s="339" t="s">
        <v>8</v>
      </c>
      <c r="K74" s="226"/>
      <c r="L74" s="232"/>
      <c r="M74" s="226"/>
      <c r="N74" s="233"/>
      <c r="O74" s="234" t="s">
        <v>112</v>
      </c>
      <c r="P74" s="235"/>
      <c r="Q74" s="235"/>
      <c r="R74" s="236"/>
    </row>
    <row r="75" spans="1:19" s="18" customFormat="1" ht="9" customHeight="1" x14ac:dyDescent="0.25">
      <c r="A75" s="243"/>
      <c r="B75" s="150"/>
      <c r="C75" s="244"/>
      <c r="D75" s="423"/>
      <c r="E75" s="448"/>
      <c r="F75" s="246">
        <f>IF(D74&gt;$R$79,,UPPER(VLOOKUP(D74,'1D ELO (4)'!$A$7:$L$23,8)))</f>
        <v>0</v>
      </c>
      <c r="G75" s="340"/>
      <c r="H75" s="340"/>
      <c r="I75" s="341"/>
      <c r="J75" s="339"/>
      <c r="K75" s="226"/>
      <c r="L75" s="232"/>
      <c r="M75" s="226"/>
      <c r="N75" s="233"/>
      <c r="O75" s="226"/>
      <c r="P75" s="232"/>
      <c r="Q75" s="226"/>
      <c r="R75" s="233"/>
    </row>
    <row r="76" spans="1:19" s="18" customFormat="1" ht="9" customHeight="1" x14ac:dyDescent="0.25">
      <c r="A76" s="371"/>
      <c r="B76" s="387"/>
      <c r="C76" s="388"/>
      <c r="D76" s="151"/>
      <c r="E76" s="387"/>
      <c r="F76" s="25"/>
      <c r="G76" s="24"/>
      <c r="H76" s="24"/>
      <c r="I76" s="424"/>
      <c r="J76" s="339" t="s">
        <v>9</v>
      </c>
      <c r="K76" s="226"/>
      <c r="L76" s="232"/>
      <c r="M76" s="226"/>
      <c r="N76" s="233"/>
      <c r="O76" s="239"/>
      <c r="P76" s="238"/>
      <c r="Q76" s="239"/>
      <c r="R76" s="240"/>
    </row>
    <row r="77" spans="1:19" s="18" customFormat="1" ht="9" customHeight="1" x14ac:dyDescent="0.25">
      <c r="A77" s="372"/>
      <c r="B77" s="24"/>
      <c r="C77" s="244"/>
      <c r="D77" s="151"/>
      <c r="E77" s="448"/>
      <c r="F77" s="25"/>
      <c r="G77" s="24"/>
      <c r="H77" s="24"/>
      <c r="I77" s="424"/>
      <c r="J77" s="339"/>
      <c r="K77" s="226"/>
      <c r="L77" s="232"/>
      <c r="M77" s="226"/>
      <c r="N77" s="233"/>
      <c r="O77" s="234" t="s">
        <v>92</v>
      </c>
      <c r="P77" s="235"/>
      <c r="Q77" s="235"/>
      <c r="R77" s="236"/>
    </row>
    <row r="78" spans="1:19" s="18" customFormat="1" ht="9" customHeight="1" x14ac:dyDescent="0.25">
      <c r="A78" s="372"/>
      <c r="B78" s="24"/>
      <c r="C78" s="382"/>
      <c r="D78" s="151"/>
      <c r="E78" s="449"/>
      <c r="F78" s="25"/>
      <c r="G78" s="24"/>
      <c r="H78" s="24"/>
      <c r="I78" s="424"/>
      <c r="J78" s="339" t="s">
        <v>10</v>
      </c>
      <c r="K78" s="226"/>
      <c r="L78" s="232"/>
      <c r="M78" s="226"/>
      <c r="N78" s="233"/>
      <c r="O78" s="226"/>
      <c r="P78" s="232"/>
      <c r="Q78" s="226"/>
      <c r="R78" s="233"/>
    </row>
    <row r="79" spans="1:19" s="18" customFormat="1" ht="9" customHeight="1" x14ac:dyDescent="0.25">
      <c r="A79" s="373"/>
      <c r="B79" s="370"/>
      <c r="C79" s="383"/>
      <c r="D79" s="396"/>
      <c r="E79" s="450"/>
      <c r="F79" s="394"/>
      <c r="G79" s="370"/>
      <c r="H79" s="370"/>
      <c r="I79" s="425"/>
      <c r="J79" s="342"/>
      <c r="K79" s="239"/>
      <c r="L79" s="238"/>
      <c r="M79" s="239"/>
      <c r="N79" s="240"/>
      <c r="O79" s="239" t="str">
        <f>R4</f>
        <v>Lakatosné Klopcsik Diana</v>
      </c>
      <c r="P79" s="238"/>
      <c r="Q79" s="239"/>
      <c r="R79" s="343">
        <f>MIN(4,'1D ELO (4)'!$P$5)</f>
        <v>0</v>
      </c>
    </row>
    <row r="80" spans="1:19" ht="15.75" customHeight="1" x14ac:dyDescent="0.25"/>
    <row r="81" ht="9" customHeight="1" x14ac:dyDescent="0.25"/>
  </sheetData>
  <mergeCells count="1">
    <mergeCell ref="A4:C4"/>
  </mergeCells>
  <conditionalFormatting sqref="I10 K30 M22 I34 I26 I18 K14 O38:O68">
    <cfRule type="expression" dxfId="231" priority="8" stopIfTrue="1">
      <formula>AND($O$1="CU",I10="Umpire")</formula>
    </cfRule>
    <cfRule type="expression" dxfId="230" priority="9" stopIfTrue="1">
      <formula>AND($O$1="CU",I10&lt;&gt;"Umpire",J10&lt;&gt;"")</formula>
    </cfRule>
    <cfRule type="expression" dxfId="229" priority="10" stopIfTrue="1">
      <formula>AND($O$1="CU",I10&lt;&gt;"Umpire")</formula>
    </cfRule>
  </conditionalFormatting>
  <conditionalFormatting sqref="M13 M29 K17 K25 O21 K33 Q37 K9">
    <cfRule type="expression" dxfId="228" priority="6" stopIfTrue="1">
      <formula>J10="as"</formula>
    </cfRule>
    <cfRule type="expression" dxfId="227" priority="7" stopIfTrue="1">
      <formula>J10="bs"</formula>
    </cfRule>
  </conditionalFormatting>
  <conditionalFormatting sqref="M14 M30 K18 K26 O22 K34 K10 Q38:Q68">
    <cfRule type="expression" dxfId="226" priority="4" stopIfTrue="1">
      <formula>J10="as"</formula>
    </cfRule>
    <cfRule type="expression" dxfId="225" priority="5" stopIfTrue="1">
      <formula>J10="bs"</formula>
    </cfRule>
  </conditionalFormatting>
  <conditionalFormatting sqref="J10 J18 J26 J34 L30 L14 N22">
    <cfRule type="expression" dxfId="224" priority="3" stopIfTrue="1">
      <formula>$O$1="CU"</formula>
    </cfRule>
  </conditionalFormatting>
  <conditionalFormatting sqref="E7:F7 E31:F31 E11:F11 E15:F15 E19:F19 E23:F23 E27:F27 E35:F35">
    <cfRule type="cellIs" dxfId="223" priority="2" stopIfTrue="1" operator="equal">
      <formula>"Bye"</formula>
    </cfRule>
  </conditionalFormatting>
  <conditionalFormatting sqref="D7 D11 D15 D19 D23 D27 D31 D35">
    <cfRule type="cellIs" dxfId="222" priority="1" stopIfTrue="1" operator="lessThan">
      <formula>3</formula>
    </cfRule>
  </conditionalFormatting>
  <dataValidations count="1">
    <dataValidation type="list" allowBlank="1" showInputMessage="1" sqref="I10 O38:O68 I34 K14 I26 M22 I18 K30" xr:uid="{474D981A-2A00-4282-B502-FEB1B6969A1B}">
      <formula1>$U$7:$U$16</formula1>
    </dataValidation>
  </dataValidations>
  <printOptions horizontalCentered="1"/>
  <pageMargins left="0.35" right="0.35" top="0.39" bottom="0.39" header="0" footer="0"/>
  <pageSetup paperSize="9" orientation="portrait" horizontalDpi="300" verticalDpi="3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707585" r:id="rId3" name="Button 1">
              <controlPr defaultSize="0" print="0" autoFill="0" autoPict="0" macro="[0]!Jun_Show_CU">
                <anchor moveWithCells="1" sizeWithCells="1">
                  <from>
                    <xdr:col>12</xdr:col>
                    <xdr:colOff>510540</xdr:colOff>
                    <xdr:row>0</xdr:row>
                    <xdr:rowOff>7620</xdr:rowOff>
                  </from>
                  <to>
                    <xdr:col>14</xdr:col>
                    <xdr:colOff>350520</xdr:colOff>
                    <xdr:row>0</xdr:row>
                    <xdr:rowOff>175260</xdr:rowOff>
                  </to>
                </anchor>
              </controlPr>
            </control>
          </mc:Choice>
        </mc:AlternateContent>
        <mc:AlternateContent xmlns:mc="http://schemas.openxmlformats.org/markup-compatibility/2006">
          <mc:Choice Requires="x14">
            <control shapeId="707586" r:id="rId4" name="Button 2">
              <controlPr defaultSize="0" print="0" autoFill="0" autoPict="0" macro="[0]!Jun_Hide_CU">
                <anchor moveWithCells="1" sizeWithCells="1">
                  <from>
                    <xdr:col>12</xdr:col>
                    <xdr:colOff>495300</xdr:colOff>
                    <xdr:row>0</xdr:row>
                    <xdr:rowOff>175260</xdr:rowOff>
                  </from>
                  <to>
                    <xdr:col>14</xdr:col>
                    <xdr:colOff>350520</xdr:colOff>
                    <xdr:row>1</xdr:row>
                    <xdr:rowOff>45720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4507A-0F3D-41B6-AF40-755CEE28A244}">
  <sheetPr codeName="Sheet39">
    <tabColor indexed="17"/>
    <pageSetUpPr fitToPage="1"/>
  </sheetPr>
  <dimension ref="A1:U81"/>
  <sheetViews>
    <sheetView showGridLines="0" showZeros="0" workbookViewId="0">
      <selection activeCell="D7" sqref="D7"/>
    </sheetView>
  </sheetViews>
  <sheetFormatPr defaultRowHeight="13.2" x14ac:dyDescent="0.25"/>
  <cols>
    <col min="1" max="2" width="3.33203125" customWidth="1"/>
    <col min="3" max="3" width="4.6640625" customWidth="1"/>
    <col min="4" max="4" width="4.33203125" customWidth="1"/>
    <col min="5" max="5" width="5.5546875" customWidth="1"/>
    <col min="6" max="6" width="12.6640625" customWidth="1"/>
    <col min="7" max="7" width="2.6640625" customWidth="1"/>
    <col min="8" max="8" width="5" customWidth="1"/>
    <col min="9" max="9" width="5.88671875" customWidth="1"/>
    <col min="10" max="10" width="1.6640625" style="134" customWidth="1"/>
    <col min="11" max="11" width="10.6640625" customWidth="1"/>
    <col min="12" max="12" width="1.6640625" style="134" customWidth="1"/>
    <col min="13" max="13" width="10.6640625" customWidth="1"/>
    <col min="14" max="14" width="1.6640625" style="135" customWidth="1"/>
    <col min="15" max="15" width="10.6640625" customWidth="1"/>
    <col min="16" max="16" width="1.6640625" style="134" customWidth="1"/>
    <col min="17" max="17" width="10.6640625" customWidth="1"/>
    <col min="18" max="18" width="1.6640625" style="135" customWidth="1"/>
    <col min="20" max="20" width="8.6640625" customWidth="1"/>
    <col min="21" max="21" width="8.88671875" hidden="1" customWidth="1"/>
    <col min="22" max="22" width="5.6640625" customWidth="1"/>
  </cols>
  <sheetData>
    <row r="1" spans="1:21" s="136" customFormat="1" ht="21.75" customHeight="1" x14ac:dyDescent="0.4">
      <c r="A1" s="93" t="str">
        <f>Altalanos!$A$6</f>
        <v xml:space="preserve">Diákolimpia Tolna megye - Paks </v>
      </c>
      <c r="B1" s="138"/>
      <c r="I1" s="389"/>
      <c r="J1" s="137"/>
      <c r="K1" s="302" t="s">
        <v>145</v>
      </c>
      <c r="L1" s="302"/>
      <c r="M1" s="303"/>
      <c r="N1" s="137"/>
      <c r="O1" s="137"/>
      <c r="P1" s="137" t="s">
        <v>3</v>
      </c>
      <c r="R1" s="137"/>
    </row>
    <row r="2" spans="1:21" s="108" customFormat="1" x14ac:dyDescent="0.25">
      <c r="A2" s="491" t="s">
        <v>122</v>
      </c>
      <c r="B2" s="96"/>
      <c r="C2" s="96"/>
      <c r="D2" s="96"/>
      <c r="E2" s="96"/>
      <c r="F2" s="469">
        <f>Altalanos!$D$8</f>
        <v>0</v>
      </c>
      <c r="G2" s="141"/>
      <c r="J2" s="135"/>
      <c r="K2" s="302"/>
      <c r="L2" s="302"/>
      <c r="M2" s="302"/>
      <c r="N2" s="135"/>
      <c r="P2" s="135"/>
      <c r="R2" s="135"/>
    </row>
    <row r="3" spans="1:21" s="19" customFormat="1" ht="10.5" customHeight="1" x14ac:dyDescent="0.25">
      <c r="A3" s="54" t="s">
        <v>82</v>
      </c>
      <c r="B3" s="54"/>
      <c r="C3" s="54"/>
      <c r="D3" s="54"/>
      <c r="E3" s="54"/>
      <c r="F3" s="54"/>
      <c r="G3" s="54" t="s">
        <v>79</v>
      </c>
      <c r="H3" s="54"/>
      <c r="I3" s="54"/>
      <c r="J3" s="304"/>
      <c r="K3" s="55" t="s">
        <v>87</v>
      </c>
      <c r="L3" s="144"/>
      <c r="M3" s="88"/>
      <c r="N3" s="304"/>
      <c r="O3" s="54"/>
      <c r="P3" s="304"/>
      <c r="Q3" s="54"/>
      <c r="R3" s="305" t="s">
        <v>88</v>
      </c>
    </row>
    <row r="4" spans="1:21" s="31" customFormat="1" ht="11.25" customHeight="1" thickBot="1" x14ac:dyDescent="0.3">
      <c r="A4" s="821" t="str">
        <f>Altalanos!$A$10</f>
        <v>2025.04.28-29</v>
      </c>
      <c r="B4" s="821"/>
      <c r="C4" s="821"/>
      <c r="D4" s="145"/>
      <c r="E4" s="145"/>
      <c r="F4" s="145"/>
      <c r="G4" s="146" t="str">
        <f>Altalanos!$C$10</f>
        <v>Paks</v>
      </c>
      <c r="H4" s="306"/>
      <c r="I4" s="145"/>
      <c r="J4" s="307"/>
      <c r="K4" s="148"/>
      <c r="L4" s="147"/>
      <c r="M4" s="104"/>
      <c r="N4" s="307"/>
      <c r="O4" s="145"/>
      <c r="P4" s="307"/>
      <c r="Q4" s="145"/>
      <c r="R4" s="89" t="str">
        <f>Altalanos!$E$10</f>
        <v>Lakatosné Klopcsik Diana</v>
      </c>
    </row>
    <row r="5" spans="1:21" s="19" customFormat="1" ht="9.6" x14ac:dyDescent="0.25">
      <c r="A5" s="308"/>
      <c r="B5" s="57" t="s">
        <v>4</v>
      </c>
      <c r="C5" s="57" t="s">
        <v>148</v>
      </c>
      <c r="D5" s="57" t="s">
        <v>101</v>
      </c>
      <c r="E5" s="487" t="s">
        <v>91</v>
      </c>
      <c r="F5" s="67" t="s">
        <v>85</v>
      </c>
      <c r="G5" s="67" t="s">
        <v>86</v>
      </c>
      <c r="H5" s="67"/>
      <c r="I5" s="67" t="s">
        <v>90</v>
      </c>
      <c r="J5" s="67"/>
      <c r="K5" s="57" t="s">
        <v>102</v>
      </c>
      <c r="L5" s="309"/>
      <c r="M5" s="57" t="s">
        <v>130</v>
      </c>
      <c r="N5" s="309"/>
      <c r="O5" s="57" t="s">
        <v>129</v>
      </c>
      <c r="P5" s="309"/>
      <c r="Q5" s="57" t="s">
        <v>149</v>
      </c>
      <c r="R5" s="310"/>
    </row>
    <row r="6" spans="1:21" s="19" customFormat="1" ht="3.75" customHeight="1" thickBot="1" x14ac:dyDescent="0.3">
      <c r="A6" s="311"/>
      <c r="B6" s="99"/>
      <c r="C6" s="99"/>
      <c r="D6" s="99"/>
      <c r="E6" s="99"/>
      <c r="F6" s="22"/>
      <c r="G6" s="22"/>
      <c r="H6" s="101"/>
      <c r="I6" s="22"/>
      <c r="J6" s="122"/>
      <c r="K6" s="99"/>
      <c r="L6" s="122"/>
      <c r="M6" s="99"/>
      <c r="N6" s="122"/>
      <c r="O6" s="99"/>
      <c r="P6" s="122"/>
      <c r="Q6" s="99"/>
      <c r="R6" s="143"/>
    </row>
    <row r="7" spans="1:21" s="38" customFormat="1" ht="10.5" customHeight="1" x14ac:dyDescent="0.25">
      <c r="A7" s="312">
        <v>1</v>
      </c>
      <c r="B7" s="395" t="str">
        <f>IF($D7="","",VLOOKUP($D7,'1D ELO (4)'!$A$7:$P$23,14))</f>
        <v/>
      </c>
      <c r="C7" s="395" t="str">
        <f>IF($D7="","",VLOOKUP($D7,'1D ELO (4)'!$A$7:$P$33,15))</f>
        <v/>
      </c>
      <c r="D7" s="164"/>
      <c r="E7" s="508" t="str">
        <f>UPPER(IF($D7="","",VLOOKUP($D7,'1D ELO (4)'!$A$7:$P$33,5)))</f>
        <v/>
      </c>
      <c r="F7" s="165" t="str">
        <f>UPPER(IF($D7="","",VLOOKUP($D7,'1D ELO (4)'!$A$7:$P$33,2)))</f>
        <v/>
      </c>
      <c r="G7" s="165" t="str">
        <f>IF($D7="","",VLOOKUP($D7,'1D ELO (4)'!$A$7:$P$33,3))</f>
        <v/>
      </c>
      <c r="H7" s="313"/>
      <c r="I7" s="165" t="str">
        <f>IF($D7="","",VLOOKUP($D7,'1D ELO (4)'!$A$7:$P$33,4))</f>
        <v/>
      </c>
      <c r="J7" s="314"/>
      <c r="K7" s="168"/>
      <c r="L7" s="170"/>
      <c r="M7" s="168"/>
      <c r="N7" s="170"/>
      <c r="O7" s="168"/>
      <c r="P7" s="170"/>
      <c r="Q7" s="168"/>
      <c r="R7" s="171"/>
      <c r="S7" s="174"/>
      <c r="T7" s="794"/>
      <c r="U7" s="175" t="str">
        <f>Birók!P21</f>
        <v>Bíró</v>
      </c>
    </row>
    <row r="8" spans="1:21" s="38" customFormat="1" ht="9.6" customHeight="1" x14ac:dyDescent="0.25">
      <c r="A8" s="286"/>
      <c r="B8" s="315"/>
      <c r="C8" s="315"/>
      <c r="D8" s="315"/>
      <c r="E8" s="508" t="str">
        <f>UPPER(IF($D7="","",VLOOKUP($D7,'1D ELO (4)'!$A$7:$P$33,11)))</f>
        <v/>
      </c>
      <c r="F8" s="165" t="str">
        <f>UPPER(IF($D7="","",VLOOKUP($D7,'1D ELO (4)'!$A$7:$P$33,8)))</f>
        <v/>
      </c>
      <c r="G8" s="165" t="str">
        <f>IF($D7="","",VLOOKUP($D7,'1D ELO (4)'!$A$7:$P$33,9))</f>
        <v/>
      </c>
      <c r="H8" s="313"/>
      <c r="I8" s="165" t="str">
        <f>IF($D7="","",VLOOKUP($D7,'1D ELO (4)'!$A$7:$P$33,10))</f>
        <v/>
      </c>
      <c r="J8" s="316"/>
      <c r="K8" s="161" t="str">
        <f>IF(J8="a",F7,IF(J8="b",F9,""))</f>
        <v/>
      </c>
      <c r="L8" s="170"/>
      <c r="M8" s="168"/>
      <c r="N8" s="170"/>
      <c r="O8" s="168"/>
      <c r="P8" s="170"/>
      <c r="Q8" s="168"/>
      <c r="R8" s="171"/>
      <c r="S8" s="174"/>
      <c r="U8" s="183" t="str">
        <f>Birók!P22</f>
        <v xml:space="preserve">T Lisztmajer </v>
      </c>
    </row>
    <row r="9" spans="1:21" s="38" customFormat="1" ht="9.6" customHeight="1" x14ac:dyDescent="0.25">
      <c r="A9" s="286"/>
      <c r="B9" s="177"/>
      <c r="C9" s="177"/>
      <c r="D9" s="177"/>
      <c r="E9" s="509"/>
      <c r="F9" s="163"/>
      <c r="G9" s="163"/>
      <c r="H9" s="101"/>
      <c r="I9" s="163"/>
      <c r="J9" s="317"/>
      <c r="K9" s="318" t="str">
        <f>UPPER(IF(OR(J10="a",J10="as"),F7,IF(OR(J10="b",J10="bs"),F11,)))</f>
        <v/>
      </c>
      <c r="L9" s="319"/>
      <c r="M9" s="168"/>
      <c r="N9" s="170"/>
      <c r="O9" s="168"/>
      <c r="P9" s="170"/>
      <c r="Q9" s="168"/>
      <c r="R9" s="171"/>
      <c r="S9" s="174"/>
      <c r="U9" s="183" t="str">
        <f>Birók!P23</f>
        <v xml:space="preserve">P Lisztmajer </v>
      </c>
    </row>
    <row r="10" spans="1:21" s="38" customFormat="1" ht="9.6" customHeight="1" x14ac:dyDescent="0.25">
      <c r="A10" s="286"/>
      <c r="B10" s="177"/>
      <c r="C10" s="177"/>
      <c r="D10" s="177"/>
      <c r="E10" s="510"/>
      <c r="F10" s="506"/>
      <c r="G10" s="506"/>
      <c r="H10" s="507"/>
      <c r="I10" s="495" t="s">
        <v>0</v>
      </c>
      <c r="J10" s="189"/>
      <c r="K10" s="320" t="str">
        <f>UPPER(IF(OR(J10="a",J10="as"),F8,IF(OR(J10="b",J10="bs"),F12,)))</f>
        <v/>
      </c>
      <c r="L10" s="321"/>
      <c r="M10" s="168"/>
      <c r="N10" s="170"/>
      <c r="O10" s="168"/>
      <c r="P10" s="170"/>
      <c r="Q10" s="168"/>
      <c r="R10" s="171"/>
      <c r="S10" s="174"/>
      <c r="U10" s="183" t="str">
        <f>Birók!P24</f>
        <v xml:space="preserve">N Németh </v>
      </c>
    </row>
    <row r="11" spans="1:21" s="38" customFormat="1" ht="9.6" customHeight="1" x14ac:dyDescent="0.25">
      <c r="A11" s="286">
        <v>2</v>
      </c>
      <c r="B11" s="395" t="str">
        <f>IF($D11="","",VLOOKUP($D11,'1D ELO (4)'!$A$7:$P$23,14))</f>
        <v/>
      </c>
      <c r="C11" s="395" t="str">
        <f>IF($D11="","",VLOOKUP($D11,'1D ELO (4)'!$A$7:$P$33,15))</f>
        <v/>
      </c>
      <c r="D11" s="164"/>
      <c r="E11" s="503" t="str">
        <f>UPPER(IF($D11="","",VLOOKUP($D11,'1D ELO (4)'!$A$7:$P$33,5)))</f>
        <v/>
      </c>
      <c r="F11" s="492" t="str">
        <f>UPPER(IF($D11="","",VLOOKUP($D11,'1D ELO (4)'!$A$7:$P$33,2)))</f>
        <v/>
      </c>
      <c r="G11" s="492" t="str">
        <f>IF($D11="","",VLOOKUP($D11,'1D ELO (4)'!$A$7:$P$33,3))</f>
        <v/>
      </c>
      <c r="H11" s="504"/>
      <c r="I11" s="492" t="str">
        <f>IF($D11="","",VLOOKUP($D11,'1D ELO (4)'!$A$7:$P$33,4))</f>
        <v/>
      </c>
      <c r="J11" s="322"/>
      <c r="K11" s="168"/>
      <c r="L11" s="323"/>
      <c r="M11" s="206"/>
      <c r="N11" s="319"/>
      <c r="O11" s="168"/>
      <c r="P11" s="170"/>
      <c r="Q11" s="168"/>
      <c r="R11" s="171"/>
      <c r="S11" s="174"/>
      <c r="U11" s="183" t="str">
        <f>Birók!P25</f>
        <v xml:space="preserve">D Gerzsei </v>
      </c>
    </row>
    <row r="12" spans="1:21" s="38" customFormat="1" ht="9.6" customHeight="1" x14ac:dyDescent="0.25">
      <c r="A12" s="286"/>
      <c r="B12" s="315"/>
      <c r="C12" s="315"/>
      <c r="D12" s="315"/>
      <c r="E12" s="503" t="str">
        <f>UPPER(IF($D11="","",VLOOKUP($D11,'1D ELO (4)'!$A$7:$P$33,11)))</f>
        <v/>
      </c>
      <c r="F12" s="492" t="str">
        <f>UPPER(IF($D11="","",VLOOKUP($D11,'1D ELO (4)'!$A$7:$P$33,8)))</f>
        <v/>
      </c>
      <c r="G12" s="492" t="str">
        <f>IF($D11="","",VLOOKUP($D11,'1D ELO (4)'!$A$7:$P$33,9))</f>
        <v/>
      </c>
      <c r="H12" s="504"/>
      <c r="I12" s="492" t="str">
        <f>IF($D11="","",VLOOKUP($D11,'1D ELO (4)'!$A$7:$P$33,10))</f>
        <v/>
      </c>
      <c r="J12" s="316"/>
      <c r="K12" s="168"/>
      <c r="L12" s="323"/>
      <c r="M12" s="290"/>
      <c r="N12" s="324"/>
      <c r="O12" s="168"/>
      <c r="P12" s="170"/>
      <c r="Q12" s="168"/>
      <c r="R12" s="171"/>
      <c r="S12" s="174"/>
      <c r="U12" s="183" t="str">
        <f>Birók!P26</f>
        <v>G Rosta</v>
      </c>
    </row>
    <row r="13" spans="1:21" s="38" customFormat="1" ht="9.6" customHeight="1" x14ac:dyDescent="0.25">
      <c r="A13" s="286"/>
      <c r="B13" s="177"/>
      <c r="C13" s="177"/>
      <c r="D13" s="187"/>
      <c r="E13" s="511"/>
      <c r="F13" s="506"/>
      <c r="G13" s="506"/>
      <c r="H13" s="507"/>
      <c r="I13" s="506"/>
      <c r="J13" s="325"/>
      <c r="K13" s="168"/>
      <c r="L13" s="317"/>
      <c r="M13" s="318" t="str">
        <f>UPPER(IF(OR(L14="a",L14="as"),K9,IF(OR(L14="b",L14="bs"),K17,)))</f>
        <v/>
      </c>
      <c r="N13" s="170"/>
      <c r="O13" s="168"/>
      <c r="P13" s="170"/>
      <c r="Q13" s="168"/>
      <c r="R13" s="171"/>
      <c r="S13" s="174"/>
      <c r="U13" s="183" t="str">
        <f>Birók!P27</f>
        <v>A Korpácsi</v>
      </c>
    </row>
    <row r="14" spans="1:21" s="38" customFormat="1" ht="9.6" customHeight="1" x14ac:dyDescent="0.25">
      <c r="A14" s="286"/>
      <c r="B14" s="177"/>
      <c r="C14" s="177"/>
      <c r="D14" s="187"/>
      <c r="E14" s="511"/>
      <c r="F14" s="506"/>
      <c r="G14" s="506"/>
      <c r="H14" s="507"/>
      <c r="I14" s="506"/>
      <c r="J14" s="325"/>
      <c r="K14" s="180" t="s">
        <v>0</v>
      </c>
      <c r="L14" s="189"/>
      <c r="M14" s="320" t="str">
        <f>UPPER(IF(OR(L14="a",L14="as"),K10,IF(OR(L14="b",L14="bs"),K18,)))</f>
        <v/>
      </c>
      <c r="N14" s="321"/>
      <c r="O14" s="168"/>
      <c r="P14" s="170"/>
      <c r="Q14" s="168"/>
      <c r="R14" s="171"/>
      <c r="S14" s="174"/>
      <c r="U14" s="183" t="str">
        <f>Birók!P28</f>
        <v xml:space="preserve">L Gáspár </v>
      </c>
    </row>
    <row r="15" spans="1:21" s="38" customFormat="1" ht="9.6" customHeight="1" x14ac:dyDescent="0.25">
      <c r="A15" s="326">
        <v>3</v>
      </c>
      <c r="B15" s="395" t="str">
        <f>IF($D15="","",VLOOKUP($D15,'1D ELO (4)'!$A$7:$P$23,14))</f>
        <v/>
      </c>
      <c r="C15" s="395" t="str">
        <f>IF($D15="","",VLOOKUP($D15,'1D ELO (4)'!$A$7:$P$33,15))</f>
        <v/>
      </c>
      <c r="D15" s="164"/>
      <c r="E15" s="503" t="str">
        <f>UPPER(IF($D15="","",VLOOKUP($D15,'1D ELO (4)'!$A$7:$P$33,5)))</f>
        <v/>
      </c>
      <c r="F15" s="492" t="str">
        <f>UPPER(IF($D15="","",VLOOKUP($D15,'1D ELO (4)'!$A$7:$P$33,2)))</f>
        <v/>
      </c>
      <c r="G15" s="492" t="str">
        <f>IF($D15="","",VLOOKUP($D15,'1D ELO (4)'!$A$7:$P$33,3))</f>
        <v/>
      </c>
      <c r="H15" s="504"/>
      <c r="I15" s="492" t="str">
        <f>IF($D15="","",VLOOKUP($D15,'1D ELO (4)'!$A$7:$P$33,4))</f>
        <v/>
      </c>
      <c r="J15" s="314"/>
      <c r="K15" s="168"/>
      <c r="L15" s="323"/>
      <c r="M15" s="168"/>
      <c r="N15" s="323"/>
      <c r="O15" s="206"/>
      <c r="P15" s="170"/>
      <c r="Q15" s="168"/>
      <c r="R15" s="171"/>
      <c r="S15" s="174"/>
      <c r="U15" s="183" t="str">
        <f>Birók!P29</f>
        <v xml:space="preserve"> </v>
      </c>
    </row>
    <row r="16" spans="1:21" s="38" customFormat="1" ht="9.6" customHeight="1" thickBot="1" x14ac:dyDescent="0.3">
      <c r="A16" s="286"/>
      <c r="B16" s="315"/>
      <c r="C16" s="315"/>
      <c r="D16" s="315"/>
      <c r="E16" s="503" t="str">
        <f>UPPER(IF($D15="","",VLOOKUP($D15,'1D ELO (4)'!$A$7:$P$33,11)))</f>
        <v/>
      </c>
      <c r="F16" s="492" t="str">
        <f>UPPER(IF($D15="","",VLOOKUP($D15,'1D ELO (4)'!$A$7:$P$33,8)))</f>
        <v/>
      </c>
      <c r="G16" s="492" t="str">
        <f>IF($D15="","",VLOOKUP($D15,'1D ELO (4)'!$A$7:$P$33,9))</f>
        <v/>
      </c>
      <c r="H16" s="504"/>
      <c r="I16" s="492" t="str">
        <f>IF($D15="","",VLOOKUP($D15,'1D ELO (4)'!$A$7:$P$33,10))</f>
        <v/>
      </c>
      <c r="J16" s="316"/>
      <c r="K16" s="161" t="str">
        <f>IF(J16="a",F15,IF(J16="b",F17,""))</f>
        <v/>
      </c>
      <c r="L16" s="323"/>
      <c r="M16" s="168"/>
      <c r="N16" s="323"/>
      <c r="O16" s="168"/>
      <c r="P16" s="170"/>
      <c r="Q16" s="168"/>
      <c r="R16" s="171"/>
      <c r="S16" s="174"/>
      <c r="U16" s="198" t="str">
        <f>Birók!P30</f>
        <v>Egyik sem</v>
      </c>
    </row>
    <row r="17" spans="1:19" s="38" customFormat="1" ht="9.6" customHeight="1" x14ac:dyDescent="0.25">
      <c r="A17" s="286"/>
      <c r="B17" s="177"/>
      <c r="C17" s="177"/>
      <c r="D17" s="187"/>
      <c r="E17" s="511"/>
      <c r="F17" s="506"/>
      <c r="G17" s="506"/>
      <c r="H17" s="507"/>
      <c r="I17" s="506"/>
      <c r="J17" s="317"/>
      <c r="K17" s="318" t="str">
        <f>UPPER(IF(OR(J18="a",J18="as"),F15,IF(OR(J18="b",J18="bs"),F19,)))</f>
        <v/>
      </c>
      <c r="L17" s="327"/>
      <c r="M17" s="168"/>
      <c r="N17" s="323"/>
      <c r="O17" s="168"/>
      <c r="P17" s="170"/>
      <c r="Q17" s="168"/>
      <c r="R17" s="171"/>
      <c r="S17" s="174"/>
    </row>
    <row r="18" spans="1:19" s="38" customFormat="1" ht="9.6" customHeight="1" x14ac:dyDescent="0.25">
      <c r="A18" s="286"/>
      <c r="B18" s="177"/>
      <c r="C18" s="177"/>
      <c r="D18" s="187"/>
      <c r="E18" s="511"/>
      <c r="F18" s="506"/>
      <c r="G18" s="506"/>
      <c r="H18" s="507"/>
      <c r="I18" s="495" t="s">
        <v>0</v>
      </c>
      <c r="J18" s="189"/>
      <c r="K18" s="320" t="str">
        <f>UPPER(IF(OR(J18="a",J18="as"),F16,IF(OR(J18="b",J18="bs"),F20,)))</f>
        <v/>
      </c>
      <c r="L18" s="316"/>
      <c r="M18" s="168"/>
      <c r="N18" s="323"/>
      <c r="O18" s="168"/>
      <c r="P18" s="170"/>
      <c r="Q18" s="168"/>
      <c r="R18" s="171"/>
      <c r="S18" s="174"/>
    </row>
    <row r="19" spans="1:19" s="38" customFormat="1" ht="9.6" customHeight="1" x14ac:dyDescent="0.25">
      <c r="A19" s="286">
        <v>4</v>
      </c>
      <c r="B19" s="395" t="str">
        <f>IF($D19="","",VLOOKUP($D19,'1D ELO (4)'!$A$7:$P$23,14))</f>
        <v/>
      </c>
      <c r="C19" s="395" t="str">
        <f>IF($D19="","",VLOOKUP($D19,'1D ELO (4)'!$A$7:$P$33,15))</f>
        <v/>
      </c>
      <c r="D19" s="164"/>
      <c r="E19" s="503" t="str">
        <f>UPPER(IF($D19="","",VLOOKUP($D19,'1D ELO (4)'!$A$7:$P$33,5)))</f>
        <v/>
      </c>
      <c r="F19" s="492" t="str">
        <f>UPPER(IF($D19="","",VLOOKUP($D19,'1D ELO (4)'!$A$7:$P$33,2)))</f>
        <v/>
      </c>
      <c r="G19" s="492" t="str">
        <f>IF($D19="","",VLOOKUP($D19,'1D ELO (4)'!$A$7:$P$33,3))</f>
        <v/>
      </c>
      <c r="H19" s="504"/>
      <c r="I19" s="492" t="str">
        <f>IF($D19="","",VLOOKUP($D19,'1D ELO (4)'!$A$7:$P$33,4))</f>
        <v/>
      </c>
      <c r="J19" s="322"/>
      <c r="K19" s="168"/>
      <c r="L19" s="170"/>
      <c r="M19" s="206"/>
      <c r="N19" s="327"/>
      <c r="O19" s="168"/>
      <c r="P19" s="170"/>
      <c r="Q19" s="168"/>
      <c r="R19" s="171"/>
      <c r="S19" s="174"/>
    </row>
    <row r="20" spans="1:19" s="38" customFormat="1" ht="9.6" customHeight="1" x14ac:dyDescent="0.25">
      <c r="A20" s="286"/>
      <c r="B20" s="315"/>
      <c r="C20" s="315"/>
      <c r="D20" s="315"/>
      <c r="E20" s="503" t="str">
        <f>UPPER(IF($D19="","",VLOOKUP($D19,'1D ELO (4)'!$A$7:$P$33,11)))</f>
        <v/>
      </c>
      <c r="F20" s="492" t="str">
        <f>UPPER(IF($D19="","",VLOOKUP($D19,'1D ELO (4)'!$A$7:$P$33,8)))</f>
        <v/>
      </c>
      <c r="G20" s="492" t="str">
        <f>IF($D19="","",VLOOKUP($D19,'1D ELO (4)'!$A$7:$P$33,9))</f>
        <v/>
      </c>
      <c r="H20" s="504"/>
      <c r="I20" s="492" t="str">
        <f>IF($D19="","",VLOOKUP($D19,'1D ELO (4)'!$A$7:$P$33,10))</f>
        <v/>
      </c>
      <c r="J20" s="316"/>
      <c r="K20" s="168"/>
      <c r="L20" s="170"/>
      <c r="M20" s="290"/>
      <c r="N20" s="328"/>
      <c r="O20" s="168"/>
      <c r="P20" s="170"/>
      <c r="Q20" s="168"/>
      <c r="R20" s="171"/>
      <c r="S20" s="174"/>
    </row>
    <row r="21" spans="1:19" s="38" customFormat="1" ht="9.6" customHeight="1" x14ac:dyDescent="0.25">
      <c r="A21" s="286"/>
      <c r="B21" s="177"/>
      <c r="C21" s="177"/>
      <c r="D21" s="177"/>
      <c r="E21" s="510"/>
      <c r="F21" s="506"/>
      <c r="G21" s="506"/>
      <c r="H21" s="507"/>
      <c r="I21" s="506"/>
      <c r="J21" s="325"/>
      <c r="K21" s="168"/>
      <c r="L21" s="170"/>
      <c r="M21" s="168"/>
      <c r="N21" s="317"/>
      <c r="O21" s="318" t="str">
        <f>UPPER(IF(OR(N22="a",N22="as"),M13,IF(OR(N22="b",N22="bs"),M29,)))</f>
        <v/>
      </c>
      <c r="P21" s="170"/>
      <c r="Q21" s="168"/>
      <c r="R21" s="171"/>
      <c r="S21" s="174"/>
    </row>
    <row r="22" spans="1:19" s="38" customFormat="1" ht="9.6" customHeight="1" x14ac:dyDescent="0.25">
      <c r="A22" s="286"/>
      <c r="B22" s="177"/>
      <c r="C22" s="177"/>
      <c r="D22" s="177"/>
      <c r="E22" s="509"/>
      <c r="F22" s="163"/>
      <c r="G22" s="163"/>
      <c r="H22" s="101"/>
      <c r="I22" s="163"/>
      <c r="J22" s="325"/>
      <c r="K22" s="168"/>
      <c r="L22" s="170"/>
      <c r="M22" s="180" t="s">
        <v>0</v>
      </c>
      <c r="N22" s="189"/>
      <c r="O22" s="320" t="str">
        <f>UPPER(IF(OR(N22="a",N22="as"),M14,IF(OR(N22="b",N22="bs"),M30,)))</f>
        <v/>
      </c>
      <c r="P22" s="321"/>
      <c r="Q22" s="168"/>
      <c r="R22" s="171"/>
      <c r="S22" s="174"/>
    </row>
    <row r="23" spans="1:19" s="38" customFormat="1" ht="9.6" customHeight="1" x14ac:dyDescent="0.25">
      <c r="A23" s="312">
        <v>5</v>
      </c>
      <c r="B23" s="395" t="str">
        <f>IF($D23="","",VLOOKUP($D23,'1D ELO (4)'!$A$7:$P$23,14))</f>
        <v/>
      </c>
      <c r="C23" s="395" t="str">
        <f>IF($D23="","",VLOOKUP($D23,'1D ELO (4)'!$A$7:$P$33,15))</f>
        <v/>
      </c>
      <c r="D23" s="164"/>
      <c r="E23" s="508" t="str">
        <f>UPPER(IF($D23="","",VLOOKUP($D23,'1D ELO (4)'!$A$7:$P$33,5)))</f>
        <v/>
      </c>
      <c r="F23" s="165" t="str">
        <f>UPPER(IF($D23="","",VLOOKUP($D23,'1D ELO (4)'!$A$7:$P$33,2)))</f>
        <v/>
      </c>
      <c r="G23" s="165" t="str">
        <f>IF($D23="","",VLOOKUP($D23,'1D ELO (4)'!$A$7:$P$33,3))</f>
        <v/>
      </c>
      <c r="H23" s="313"/>
      <c r="I23" s="165" t="str">
        <f>IF($D23="","",VLOOKUP($D23,'1D ELO (4)'!$A$7:$P$33,4))</f>
        <v/>
      </c>
      <c r="J23" s="314"/>
      <c r="K23" s="168"/>
      <c r="L23" s="170"/>
      <c r="M23" s="168"/>
      <c r="N23" s="323"/>
      <c r="O23" s="168"/>
      <c r="P23" s="323"/>
      <c r="Q23" s="168"/>
      <c r="R23" s="171"/>
      <c r="S23" s="174"/>
    </row>
    <row r="24" spans="1:19" s="38" customFormat="1" ht="9.6" customHeight="1" x14ac:dyDescent="0.25">
      <c r="A24" s="286"/>
      <c r="B24" s="315"/>
      <c r="C24" s="315"/>
      <c r="D24" s="315"/>
      <c r="E24" s="694" t="str">
        <f>UPPER(IF($D23="","",VLOOKUP($D23,'1D ELO (4)'!$A$7:$P$33,11)))</f>
        <v/>
      </c>
      <c r="F24" s="695" t="str">
        <f>UPPER(IF($D23="","",VLOOKUP($D23,'1D ELO (4)'!$A$7:$P$33,8)))</f>
        <v/>
      </c>
      <c r="G24" s="695" t="str">
        <f>IF($D23="","",VLOOKUP($D23,'1D ELO (4)'!$A$7:$P$33,9))</f>
        <v/>
      </c>
      <c r="H24" s="696"/>
      <c r="I24" s="695" t="str">
        <f>IF($D23="","",VLOOKUP($D23,'1D ELO (4)'!$A$7:$P$33,10))</f>
        <v/>
      </c>
      <c r="J24" s="316"/>
      <c r="K24" s="161" t="str">
        <f>IF(J24="a",F23,IF(J24="b",F25,""))</f>
        <v/>
      </c>
      <c r="L24" s="170"/>
      <c r="M24" s="168"/>
      <c r="N24" s="323"/>
      <c r="O24" s="168"/>
      <c r="P24" s="323"/>
      <c r="Q24" s="168"/>
      <c r="R24" s="171"/>
      <c r="S24" s="174"/>
    </row>
    <row r="25" spans="1:19" s="38" customFormat="1" ht="9.6" customHeight="1" x14ac:dyDescent="0.25">
      <c r="A25" s="286"/>
      <c r="B25" s="177"/>
      <c r="C25" s="177"/>
      <c r="D25" s="177"/>
      <c r="E25" s="509"/>
      <c r="F25" s="163"/>
      <c r="G25" s="163"/>
      <c r="H25" s="101"/>
      <c r="I25" s="163"/>
      <c r="J25" s="317"/>
      <c r="K25" s="318" t="str">
        <f>UPPER(IF(OR(J26="a",J26="as"),F23,IF(OR(J26="b",J26="bs"),F27,)))</f>
        <v/>
      </c>
      <c r="L25" s="319"/>
      <c r="M25" s="168"/>
      <c r="N25" s="323"/>
      <c r="O25" s="168"/>
      <c r="P25" s="323"/>
      <c r="Q25" s="168"/>
      <c r="R25" s="171"/>
      <c r="S25" s="174"/>
    </row>
    <row r="26" spans="1:19" s="38" customFormat="1" ht="9.6" customHeight="1" x14ac:dyDescent="0.25">
      <c r="A26" s="286"/>
      <c r="B26" s="177"/>
      <c r="C26" s="177"/>
      <c r="D26" s="177"/>
      <c r="E26" s="510"/>
      <c r="F26" s="506"/>
      <c r="G26" s="506"/>
      <c r="H26" s="507"/>
      <c r="I26" s="495" t="s">
        <v>0</v>
      </c>
      <c r="J26" s="189"/>
      <c r="K26" s="320" t="str">
        <f>UPPER(IF(OR(J26="a",J26="as"),F24,IF(OR(J26="b",J26="bs"),F28,)))</f>
        <v/>
      </c>
      <c r="L26" s="321"/>
      <c r="M26" s="168"/>
      <c r="N26" s="323"/>
      <c r="O26" s="168"/>
      <c r="P26" s="323"/>
      <c r="Q26" s="168"/>
      <c r="R26" s="171"/>
      <c r="S26" s="174"/>
    </row>
    <row r="27" spans="1:19" s="38" customFormat="1" ht="9.6" customHeight="1" x14ac:dyDescent="0.25">
      <c r="A27" s="286">
        <v>6</v>
      </c>
      <c r="B27" s="395" t="str">
        <f>IF($D27="","",VLOOKUP($D27,'1D ELO (4)'!$A$7:$P$23,14))</f>
        <v/>
      </c>
      <c r="C27" s="395" t="str">
        <f>IF($D27="","",VLOOKUP($D27,'1D ELO (4)'!$A$7:$P$33,15))</f>
        <v/>
      </c>
      <c r="D27" s="164"/>
      <c r="E27" s="503" t="str">
        <f>UPPER(IF($D27="","",VLOOKUP($D27,'1D ELO (4)'!$A$7:$P$33,5)))</f>
        <v/>
      </c>
      <c r="F27" s="492" t="str">
        <f>UPPER(IF($D27="","",VLOOKUP($D27,'1D ELO (4)'!$A$7:$P$33,2)))</f>
        <v/>
      </c>
      <c r="G27" s="492" t="str">
        <f>IF($D27="","",VLOOKUP($D27,'1D ELO (4)'!$A$7:$P$33,3))</f>
        <v/>
      </c>
      <c r="H27" s="504"/>
      <c r="I27" s="492" t="str">
        <f>IF($D27="","",VLOOKUP($D27,'1D ELO (4)'!$A$7:$P$33,4))</f>
        <v/>
      </c>
      <c r="J27" s="322"/>
      <c r="K27" s="168"/>
      <c r="L27" s="323"/>
      <c r="M27" s="206"/>
      <c r="N27" s="327"/>
      <c r="O27" s="168"/>
      <c r="P27" s="323"/>
      <c r="Q27" s="168"/>
      <c r="R27" s="171"/>
      <c r="S27" s="174"/>
    </row>
    <row r="28" spans="1:19" s="38" customFormat="1" ht="9.6" customHeight="1" x14ac:dyDescent="0.25">
      <c r="A28" s="286"/>
      <c r="B28" s="315"/>
      <c r="C28" s="315"/>
      <c r="D28" s="315"/>
      <c r="E28" s="503" t="str">
        <f>UPPER(IF($D27="","",VLOOKUP($D27,'1D ELO (4)'!$A$7:$P$33,11)))</f>
        <v/>
      </c>
      <c r="F28" s="492" t="str">
        <f>UPPER(IF($D27="","",VLOOKUP($D27,'1D ELO (4)'!$A$7:$P$33,8)))</f>
        <v/>
      </c>
      <c r="G28" s="492" t="str">
        <f>IF($D27="","",VLOOKUP($D27,'1D ELO (4)'!$A$7:$P$33,9))</f>
        <v/>
      </c>
      <c r="H28" s="504"/>
      <c r="I28" s="492" t="str">
        <f>IF($D27="","",VLOOKUP($D27,'1D ELO (4)'!$A$7:$P$33,10))</f>
        <v/>
      </c>
      <c r="J28" s="316"/>
      <c r="K28" s="168"/>
      <c r="L28" s="323"/>
      <c r="M28" s="290"/>
      <c r="N28" s="328"/>
      <c r="O28" s="168"/>
      <c r="P28" s="323"/>
      <c r="Q28" s="168"/>
      <c r="R28" s="171"/>
      <c r="S28" s="174"/>
    </row>
    <row r="29" spans="1:19" s="38" customFormat="1" ht="9.6" customHeight="1" x14ac:dyDescent="0.25">
      <c r="A29" s="286"/>
      <c r="B29" s="177"/>
      <c r="C29" s="177"/>
      <c r="D29" s="187"/>
      <c r="E29" s="511"/>
      <c r="F29" s="506"/>
      <c r="G29" s="506"/>
      <c r="H29" s="507"/>
      <c r="I29" s="506"/>
      <c r="J29" s="325"/>
      <c r="K29" s="168"/>
      <c r="L29" s="317"/>
      <c r="M29" s="318" t="str">
        <f>UPPER(IF(OR(L30="a",L30="as"),K25,IF(OR(L30="b",L30="bs"),K33,)))</f>
        <v/>
      </c>
      <c r="N29" s="323"/>
      <c r="O29" s="168"/>
      <c r="P29" s="323"/>
      <c r="Q29" s="168"/>
      <c r="R29" s="171"/>
      <c r="S29" s="174"/>
    </row>
    <row r="30" spans="1:19" s="38" customFormat="1" ht="9.6" customHeight="1" x14ac:dyDescent="0.25">
      <c r="A30" s="286"/>
      <c r="B30" s="177"/>
      <c r="C30" s="177"/>
      <c r="D30" s="187"/>
      <c r="E30" s="511"/>
      <c r="F30" s="506"/>
      <c r="G30" s="506"/>
      <c r="H30" s="507"/>
      <c r="I30" s="506"/>
      <c r="J30" s="325"/>
      <c r="K30" s="180" t="s">
        <v>0</v>
      </c>
      <c r="L30" s="189"/>
      <c r="M30" s="320" t="str">
        <f>UPPER(IF(OR(L30="a",L30="as"),K26,IF(OR(L30="b",L30="bs"),K34,)))</f>
        <v/>
      </c>
      <c r="N30" s="316"/>
      <c r="O30" s="168"/>
      <c r="P30" s="323"/>
      <c r="Q30" s="168"/>
      <c r="R30" s="171"/>
      <c r="S30" s="174"/>
    </row>
    <row r="31" spans="1:19" s="38" customFormat="1" ht="9.6" customHeight="1" x14ac:dyDescent="0.25">
      <c r="A31" s="326">
        <v>7</v>
      </c>
      <c r="B31" s="395" t="str">
        <f>IF($D31="","",VLOOKUP($D31,'1D ELO (4)'!$A$7:$P$23,14))</f>
        <v/>
      </c>
      <c r="C31" s="395" t="str">
        <f>IF($D31="","",VLOOKUP($D31,'1D ELO (4)'!$A$7:$P$33,15))</f>
        <v/>
      </c>
      <c r="D31" s="164"/>
      <c r="E31" s="503" t="str">
        <f>UPPER(IF($D31="","",VLOOKUP($D31,'1D ELO (4)'!$A$7:$P$33,5)))</f>
        <v/>
      </c>
      <c r="F31" s="492" t="str">
        <f>UPPER(IF($D31="","",VLOOKUP($D31,'1D ELO (4)'!$A$7:$P$33,2)))</f>
        <v/>
      </c>
      <c r="G31" s="492" t="str">
        <f>IF($D31="","",VLOOKUP($D31,'1D ELO (4)'!$A$7:$P$33,3))</f>
        <v/>
      </c>
      <c r="H31" s="504"/>
      <c r="I31" s="492" t="str">
        <f>IF($D31="","",VLOOKUP($D31,'1D ELO (4)'!$A$7:$P$33,4))</f>
        <v/>
      </c>
      <c r="J31" s="314"/>
      <c r="K31" s="168"/>
      <c r="L31" s="323"/>
      <c r="M31" s="168"/>
      <c r="N31" s="170"/>
      <c r="O31" s="206"/>
      <c r="P31" s="323"/>
      <c r="Q31" s="168"/>
      <c r="R31" s="171"/>
      <c r="S31" s="174"/>
    </row>
    <row r="32" spans="1:19" s="38" customFormat="1" ht="9.6" customHeight="1" x14ac:dyDescent="0.25">
      <c r="A32" s="286"/>
      <c r="B32" s="315"/>
      <c r="C32" s="315"/>
      <c r="D32" s="315"/>
      <c r="E32" s="503" t="str">
        <f>UPPER(IF($D31="","",VLOOKUP($D31,'1D ELO (4)'!$A$7:$P$33,11)))</f>
        <v/>
      </c>
      <c r="F32" s="492" t="str">
        <f>UPPER(IF($D31="","",VLOOKUP($D31,'1D ELO (4)'!$A$7:$P$33,8)))</f>
        <v/>
      </c>
      <c r="G32" s="492" t="str">
        <f>IF($D31="","",VLOOKUP($D31,'1D ELO (4)'!$A$7:$P$33,9))</f>
        <v/>
      </c>
      <c r="H32" s="504"/>
      <c r="I32" s="492" t="str">
        <f>IF($D31="","",VLOOKUP($D31,'1D ELO (4)'!$A$7:$P$33,10))</f>
        <v/>
      </c>
      <c r="J32" s="316"/>
      <c r="K32" s="161" t="str">
        <f>IF(J32="a",F31,IF(J32="b",F33,""))</f>
        <v/>
      </c>
      <c r="L32" s="323"/>
      <c r="M32" s="168"/>
      <c r="N32" s="170"/>
      <c r="O32" s="168"/>
      <c r="P32" s="323"/>
      <c r="Q32" s="168"/>
      <c r="R32" s="171"/>
      <c r="S32" s="174"/>
    </row>
    <row r="33" spans="1:19" s="38" customFormat="1" ht="9.6" customHeight="1" x14ac:dyDescent="0.25">
      <c r="A33" s="286"/>
      <c r="B33" s="177"/>
      <c r="C33" s="177"/>
      <c r="D33" s="187"/>
      <c r="E33" s="511"/>
      <c r="F33" s="506"/>
      <c r="G33" s="506"/>
      <c r="H33" s="507"/>
      <c r="I33" s="506"/>
      <c r="J33" s="317"/>
      <c r="K33" s="318" t="str">
        <f>UPPER(IF(OR(J34="a",J34="as"),F31,IF(OR(J34="b",J34="bs"),F35,)))</f>
        <v/>
      </c>
      <c r="L33" s="327"/>
      <c r="M33" s="168"/>
      <c r="N33" s="170"/>
      <c r="O33" s="168"/>
      <c r="P33" s="323"/>
      <c r="Q33" s="168"/>
      <c r="R33" s="171"/>
      <c r="S33" s="174"/>
    </row>
    <row r="34" spans="1:19" s="38" customFormat="1" ht="9.6" customHeight="1" x14ac:dyDescent="0.25">
      <c r="A34" s="286"/>
      <c r="B34" s="177"/>
      <c r="C34" s="177"/>
      <c r="D34" s="187"/>
      <c r="E34" s="511"/>
      <c r="F34" s="506"/>
      <c r="G34" s="506"/>
      <c r="H34" s="507"/>
      <c r="I34" s="495" t="s">
        <v>0</v>
      </c>
      <c r="J34" s="189"/>
      <c r="K34" s="320" t="str">
        <f>UPPER(IF(OR(J34="a",J34="as"),F32,IF(OR(J34="b",J34="bs"),F36,)))</f>
        <v/>
      </c>
      <c r="L34" s="316"/>
      <c r="M34" s="168"/>
      <c r="N34" s="170"/>
      <c r="O34" s="168"/>
      <c r="P34" s="323"/>
      <c r="Q34" s="168"/>
      <c r="R34" s="171"/>
      <c r="S34" s="174"/>
    </row>
    <row r="35" spans="1:19" s="38" customFormat="1" ht="9.6" customHeight="1" x14ac:dyDescent="0.25">
      <c r="A35" s="286">
        <v>8</v>
      </c>
      <c r="B35" s="395" t="str">
        <f>IF($D35="","",VLOOKUP($D35,'1D ELO (4)'!$A$7:$P$23,14))</f>
        <v/>
      </c>
      <c r="C35" s="395" t="str">
        <f>IF($D35="","",VLOOKUP($D35,'1D ELO (4)'!$A$7:$P$33,15))</f>
        <v/>
      </c>
      <c r="D35" s="164"/>
      <c r="E35" s="503" t="str">
        <f>UPPER(IF($D35="","",VLOOKUP($D35,'1D ELO (4)'!$A$7:$P$33,5)))</f>
        <v/>
      </c>
      <c r="F35" s="492" t="str">
        <f>UPPER(IF($D35="","",VLOOKUP($D35,'1D ELO (4)'!$A$7:$P$33,2)))</f>
        <v/>
      </c>
      <c r="G35" s="492" t="str">
        <f>IF($D35="","",VLOOKUP($D35,'1D ELO (4)'!$A$7:$P$33,3))</f>
        <v/>
      </c>
      <c r="H35" s="504"/>
      <c r="I35" s="492" t="str">
        <f>IF($D35="","",VLOOKUP($D35,'1D ELO (4)'!$A$7:$P$33,4))</f>
        <v/>
      </c>
      <c r="J35" s="322"/>
      <c r="K35" s="168"/>
      <c r="L35" s="170"/>
      <c r="M35" s="206"/>
      <c r="N35" s="319"/>
      <c r="O35" s="168"/>
      <c r="P35" s="323"/>
      <c r="Q35" s="168"/>
      <c r="R35" s="171"/>
      <c r="S35" s="174"/>
    </row>
    <row r="36" spans="1:19" s="38" customFormat="1" ht="9.6" customHeight="1" x14ac:dyDescent="0.25">
      <c r="A36" s="286"/>
      <c r="B36" s="315"/>
      <c r="C36" s="315"/>
      <c r="D36" s="315"/>
      <c r="E36" s="503" t="str">
        <f>UPPER(IF($D35="","",VLOOKUP($D35,'1D ELO (4)'!$A$7:$P$33,11)))</f>
        <v/>
      </c>
      <c r="F36" s="492" t="str">
        <f>UPPER(IF($D35="","",VLOOKUP($D35,'1D ELO (4)'!$A$7:$P$33,8)))</f>
        <v/>
      </c>
      <c r="G36" s="492" t="str">
        <f>IF($D35="","",VLOOKUP($D35,'1D ELO (4)'!$A$7:$P$33,9))</f>
        <v/>
      </c>
      <c r="H36" s="504"/>
      <c r="I36" s="492" t="str">
        <f>IF($D35="","",VLOOKUP($D35,'1D ELO (4)'!$A$7:$P$33,10))</f>
        <v/>
      </c>
      <c r="J36" s="316"/>
      <c r="K36" s="168"/>
      <c r="L36" s="170"/>
      <c r="M36" s="290"/>
      <c r="N36" s="324"/>
      <c r="O36" s="168"/>
      <c r="P36" s="323"/>
      <c r="Q36" s="168"/>
      <c r="R36" s="171"/>
      <c r="S36" s="174"/>
    </row>
    <row r="37" spans="1:19" s="38" customFormat="1" ht="9.6" customHeight="1" x14ac:dyDescent="0.25">
      <c r="A37" s="286"/>
      <c r="B37" s="177"/>
      <c r="C37" s="177"/>
      <c r="D37" s="187"/>
      <c r="E37" s="511"/>
      <c r="F37" s="506"/>
      <c r="G37" s="506"/>
      <c r="H37" s="507"/>
      <c r="I37" s="506"/>
      <c r="J37" s="325"/>
      <c r="K37" s="168"/>
      <c r="L37" s="170"/>
      <c r="M37" s="168"/>
      <c r="N37" s="170"/>
      <c r="O37" s="170"/>
      <c r="P37" s="317"/>
      <c r="Q37" s="318" t="str">
        <f>UPPER(IF(OR(P38="a",P38="as"),O21,IF(OR(P38="b",P38="bs"),O53,)))</f>
        <v/>
      </c>
      <c r="R37" s="329"/>
      <c r="S37" s="174"/>
    </row>
    <row r="38" spans="1:19" s="38" customFormat="1" ht="9.6" customHeight="1" x14ac:dyDescent="0.25">
      <c r="A38" s="286"/>
      <c r="B38" s="177"/>
      <c r="C38" s="177"/>
      <c r="D38" s="187"/>
      <c r="E38" s="511"/>
      <c r="F38" s="506"/>
      <c r="G38" s="506"/>
      <c r="H38" s="507"/>
      <c r="I38" s="506"/>
      <c r="J38" s="325"/>
      <c r="K38" s="168"/>
      <c r="L38" s="170"/>
      <c r="M38" s="168"/>
      <c r="N38" s="170"/>
      <c r="O38" s="180" t="s">
        <v>0</v>
      </c>
      <c r="P38" s="189"/>
      <c r="Q38" s="320" t="str">
        <f>UPPER(IF(OR(P38="a",P38="as"),O22,IF(OR(P38="b",P38="bs"),O54,)))</f>
        <v/>
      </c>
      <c r="R38" s="330"/>
      <c r="S38" s="174"/>
    </row>
    <row r="39" spans="1:19" s="38" customFormat="1" ht="9.6" customHeight="1" x14ac:dyDescent="0.25">
      <c r="A39" s="326">
        <v>9</v>
      </c>
      <c r="B39" s="395" t="str">
        <f>IF($D39="","",VLOOKUP($D39,'1D ELO (4)'!$A$7:$P$23,14))</f>
        <v/>
      </c>
      <c r="C39" s="395" t="str">
        <f>IF($D39="","",VLOOKUP($D39,'1D ELO (4)'!$A$7:$P$33,15))</f>
        <v/>
      </c>
      <c r="D39" s="164"/>
      <c r="E39" s="503" t="str">
        <f>UPPER(IF($D39="","",VLOOKUP($D39,'1D ELO (4)'!$A$7:$P$33,5)))</f>
        <v/>
      </c>
      <c r="F39" s="492" t="str">
        <f>UPPER(IF($D39="","",VLOOKUP($D39,'1D ELO (4)'!$A$7:$P$33,2)))</f>
        <v/>
      </c>
      <c r="G39" s="492" t="str">
        <f>IF($D39="","",VLOOKUP($D39,'1D ELO (4)'!$A$7:$P$33,3))</f>
        <v/>
      </c>
      <c r="H39" s="504"/>
      <c r="I39" s="492" t="str">
        <f>IF($D39="","",VLOOKUP($D39,'1D ELO (4)'!$A$7:$P$33,4))</f>
        <v/>
      </c>
      <c r="J39" s="314"/>
      <c r="K39" s="168"/>
      <c r="L39" s="170"/>
      <c r="M39" s="168"/>
      <c r="N39" s="170"/>
      <c r="O39" s="168"/>
      <c r="P39" s="323"/>
      <c r="Q39" s="206"/>
      <c r="R39" s="171"/>
      <c r="S39" s="174"/>
    </row>
    <row r="40" spans="1:19" s="38" customFormat="1" ht="9.6" customHeight="1" x14ac:dyDescent="0.25">
      <c r="A40" s="286"/>
      <c r="B40" s="315"/>
      <c r="C40" s="315"/>
      <c r="D40" s="315"/>
      <c r="E40" s="503" t="str">
        <f>UPPER(IF($D39="","",VLOOKUP($D39,'1D ELO (4)'!$A$7:$P$33,11)))</f>
        <v/>
      </c>
      <c r="F40" s="492" t="str">
        <f>UPPER(IF($D39="","",VLOOKUP($D39,'1D ELO (4)'!$A$7:$P$33,8)))</f>
        <v/>
      </c>
      <c r="G40" s="492" t="str">
        <f>IF($D39="","",VLOOKUP($D39,'1D ELO (4)'!$A$7:$P$33,9))</f>
        <v/>
      </c>
      <c r="H40" s="504"/>
      <c r="I40" s="492" t="str">
        <f>IF($D39="","",VLOOKUP($D39,'1D ELO (4)'!$A$7:$P$33,10))</f>
        <v/>
      </c>
      <c r="J40" s="316"/>
      <c r="K40" s="161" t="str">
        <f>IF(J40="a",F39,IF(J40="b",F41,""))</f>
        <v/>
      </c>
      <c r="L40" s="170"/>
      <c r="M40" s="168"/>
      <c r="N40" s="170"/>
      <c r="O40" s="168"/>
      <c r="P40" s="323"/>
      <c r="Q40" s="290"/>
      <c r="R40" s="331"/>
      <c r="S40" s="174"/>
    </row>
    <row r="41" spans="1:19" s="38" customFormat="1" ht="9.6" customHeight="1" x14ac:dyDescent="0.25">
      <c r="A41" s="286"/>
      <c r="B41" s="177"/>
      <c r="C41" s="177"/>
      <c r="D41" s="187"/>
      <c r="E41" s="511"/>
      <c r="F41" s="506"/>
      <c r="G41" s="506"/>
      <c r="H41" s="507"/>
      <c r="I41" s="506"/>
      <c r="J41" s="317"/>
      <c r="K41" s="318" t="str">
        <f>UPPER(IF(OR(J42="a",J42="as"),F39,IF(OR(J42="b",J42="bs"),F43,)))</f>
        <v/>
      </c>
      <c r="L41" s="319"/>
      <c r="M41" s="168"/>
      <c r="N41" s="170"/>
      <c r="O41" s="168"/>
      <c r="P41" s="323"/>
      <c r="Q41" s="168"/>
      <c r="R41" s="171"/>
      <c r="S41" s="174"/>
    </row>
    <row r="42" spans="1:19" s="38" customFormat="1" ht="9.6" customHeight="1" x14ac:dyDescent="0.25">
      <c r="A42" s="286"/>
      <c r="B42" s="177"/>
      <c r="C42" s="177"/>
      <c r="D42" s="187"/>
      <c r="E42" s="511"/>
      <c r="F42" s="506"/>
      <c r="G42" s="506"/>
      <c r="H42" s="507"/>
      <c r="I42" s="495" t="s">
        <v>0</v>
      </c>
      <c r="J42" s="189"/>
      <c r="K42" s="320" t="str">
        <f>UPPER(IF(OR(J42="a",J42="as"),F40,IF(OR(J42="b",J42="bs"),F44,)))</f>
        <v/>
      </c>
      <c r="L42" s="321"/>
      <c r="M42" s="168"/>
      <c r="N42" s="170"/>
      <c r="O42" s="168"/>
      <c r="P42" s="323"/>
      <c r="Q42" s="168"/>
      <c r="R42" s="171"/>
      <c r="S42" s="174"/>
    </row>
    <row r="43" spans="1:19" s="38" customFormat="1" ht="9.6" customHeight="1" x14ac:dyDescent="0.25">
      <c r="A43" s="286">
        <v>10</v>
      </c>
      <c r="B43" s="395" t="str">
        <f>IF($D43="","",VLOOKUP($D43,'1D ELO (4)'!$A$7:$P$23,14))</f>
        <v/>
      </c>
      <c r="C43" s="395" t="str">
        <f>IF($D43="","",VLOOKUP($D43,'1D ELO (4)'!$A$7:$P$33,15))</f>
        <v/>
      </c>
      <c r="D43" s="164"/>
      <c r="E43" s="503" t="str">
        <f>UPPER(IF($D43="","",VLOOKUP($D43,'1D ELO (4)'!$A$7:$P$33,5)))</f>
        <v/>
      </c>
      <c r="F43" s="492" t="str">
        <f>UPPER(IF($D43="","",VLOOKUP($D43,'1D ELO (4)'!$A$7:$P$33,2)))</f>
        <v/>
      </c>
      <c r="G43" s="492" t="str">
        <f>IF($D43="","",VLOOKUP($D43,'1D ELO (4)'!$A$7:$P$33,3))</f>
        <v/>
      </c>
      <c r="H43" s="504"/>
      <c r="I43" s="492" t="str">
        <f>IF($D43="","",VLOOKUP($D43,'1D ELO (4)'!$A$7:$P$33,4))</f>
        <v/>
      </c>
      <c r="J43" s="322"/>
      <c r="K43" s="168"/>
      <c r="L43" s="323"/>
      <c r="M43" s="206"/>
      <c r="N43" s="319"/>
      <c r="O43" s="168"/>
      <c r="P43" s="323"/>
      <c r="Q43" s="168"/>
      <c r="R43" s="171"/>
      <c r="S43" s="174"/>
    </row>
    <row r="44" spans="1:19" s="38" customFormat="1" ht="9.6" customHeight="1" x14ac:dyDescent="0.25">
      <c r="A44" s="286"/>
      <c r="B44" s="315"/>
      <c r="C44" s="315"/>
      <c r="D44" s="315"/>
      <c r="E44" s="503" t="str">
        <f>UPPER(IF($D43="","",VLOOKUP($D43,'1D ELO (4)'!$A$7:$P$33,11)))</f>
        <v/>
      </c>
      <c r="F44" s="492" t="str">
        <f>UPPER(IF($D43="","",VLOOKUP($D43,'1D ELO (4)'!$A$7:$P$33,8)))</f>
        <v/>
      </c>
      <c r="G44" s="492" t="str">
        <f>IF($D43="","",VLOOKUP($D43,'1D ELO (4)'!$A$7:$P$33,9))</f>
        <v/>
      </c>
      <c r="H44" s="504"/>
      <c r="I44" s="492" t="str">
        <f>IF($D43="","",VLOOKUP($D43,'1D ELO (4)'!$A$7:$P$33,10))</f>
        <v/>
      </c>
      <c r="J44" s="316"/>
      <c r="K44" s="168"/>
      <c r="L44" s="323"/>
      <c r="M44" s="290"/>
      <c r="N44" s="324"/>
      <c r="O44" s="168"/>
      <c r="P44" s="323"/>
      <c r="Q44" s="168"/>
      <c r="R44" s="171"/>
      <c r="S44" s="174"/>
    </row>
    <row r="45" spans="1:19" s="38" customFormat="1" ht="9.6" customHeight="1" x14ac:dyDescent="0.25">
      <c r="A45" s="286"/>
      <c r="B45" s="177"/>
      <c r="C45" s="177"/>
      <c r="D45" s="187"/>
      <c r="E45" s="511"/>
      <c r="F45" s="506"/>
      <c r="G45" s="506"/>
      <c r="H45" s="507"/>
      <c r="I45" s="506"/>
      <c r="J45" s="325"/>
      <c r="K45" s="168"/>
      <c r="L45" s="317"/>
      <c r="M45" s="318" t="str">
        <f>UPPER(IF(OR(L46="a",L46="as"),K41,IF(OR(L46="b",L46="bs"),K49,)))</f>
        <v/>
      </c>
      <c r="N45" s="170"/>
      <c r="O45" s="168"/>
      <c r="P45" s="323"/>
      <c r="Q45" s="168"/>
      <c r="R45" s="171"/>
      <c r="S45" s="174"/>
    </row>
    <row r="46" spans="1:19" s="38" customFormat="1" ht="9.6" customHeight="1" x14ac:dyDescent="0.25">
      <c r="A46" s="286"/>
      <c r="B46" s="177"/>
      <c r="C46" s="177"/>
      <c r="D46" s="187"/>
      <c r="E46" s="511"/>
      <c r="F46" s="506"/>
      <c r="G46" s="506"/>
      <c r="H46" s="507"/>
      <c r="I46" s="506"/>
      <c r="J46" s="325"/>
      <c r="K46" s="180" t="s">
        <v>0</v>
      </c>
      <c r="L46" s="189"/>
      <c r="M46" s="320" t="str">
        <f>UPPER(IF(OR(L46="a",L46="as"),K42,IF(OR(L46="b",L46="bs"),K50,)))</f>
        <v/>
      </c>
      <c r="N46" s="321"/>
      <c r="O46" s="168"/>
      <c r="P46" s="323"/>
      <c r="Q46" s="168"/>
      <c r="R46" s="171"/>
      <c r="S46" s="174"/>
    </row>
    <row r="47" spans="1:19" s="38" customFormat="1" ht="9.6" customHeight="1" x14ac:dyDescent="0.25">
      <c r="A47" s="326">
        <v>11</v>
      </c>
      <c r="B47" s="395" t="str">
        <f>IF($D47="","",VLOOKUP($D47,'1D ELO (4)'!$A$7:$P$23,14))</f>
        <v/>
      </c>
      <c r="C47" s="395" t="str">
        <f>IF($D47="","",VLOOKUP($D47,'1D ELO (4)'!$A$7:$P$33,15))</f>
        <v/>
      </c>
      <c r="D47" s="164"/>
      <c r="E47" s="503" t="str">
        <f>UPPER(IF($D47="","",VLOOKUP($D47,'1D ELO (4)'!$A$7:$P$33,5)))</f>
        <v/>
      </c>
      <c r="F47" s="492" t="str">
        <f>UPPER(IF($D47="","",VLOOKUP($D47,'1D ELO (4)'!$A$7:$P$33,2)))</f>
        <v/>
      </c>
      <c r="G47" s="492" t="str">
        <f>IF($D47="","",VLOOKUP($D47,'1D ELO (4)'!$A$7:$P$33,3))</f>
        <v/>
      </c>
      <c r="H47" s="504"/>
      <c r="I47" s="492" t="str">
        <f>IF($D47="","",VLOOKUP($D47,'1D ELO (4)'!$A$7:$P$33,4))</f>
        <v/>
      </c>
      <c r="J47" s="314"/>
      <c r="K47" s="168"/>
      <c r="L47" s="323"/>
      <c r="M47" s="168"/>
      <c r="N47" s="323"/>
      <c r="O47" s="206"/>
      <c r="P47" s="323"/>
      <c r="Q47" s="168"/>
      <c r="R47" s="171"/>
      <c r="S47" s="174"/>
    </row>
    <row r="48" spans="1:19" s="38" customFormat="1" ht="9.6" customHeight="1" x14ac:dyDescent="0.25">
      <c r="A48" s="286"/>
      <c r="B48" s="315"/>
      <c r="C48" s="315"/>
      <c r="D48" s="315"/>
      <c r="E48" s="503" t="str">
        <f>UPPER(IF($D47="","",VLOOKUP($D47,'1D ELO (4)'!$A$7:$P$33,11)))</f>
        <v/>
      </c>
      <c r="F48" s="492" t="str">
        <f>UPPER(IF($D47="","",VLOOKUP($D47,'1D ELO (4)'!$A$7:$P$33,8)))</f>
        <v/>
      </c>
      <c r="G48" s="492" t="str">
        <f>IF($D47="","",VLOOKUP($D47,'1D ELO (4)'!$A$7:$P$33,9))</f>
        <v/>
      </c>
      <c r="H48" s="504"/>
      <c r="I48" s="492" t="str">
        <f>IF($D47="","",VLOOKUP($D47,'1D ELO (4)'!$A$7:$P$33,10))</f>
        <v/>
      </c>
      <c r="J48" s="316"/>
      <c r="K48" s="161" t="str">
        <f>IF(J48="a",F47,IF(J48="b",F49,""))</f>
        <v/>
      </c>
      <c r="L48" s="323"/>
      <c r="M48" s="168"/>
      <c r="N48" s="323"/>
      <c r="O48" s="168"/>
      <c r="P48" s="323"/>
      <c r="Q48" s="168"/>
      <c r="R48" s="171"/>
      <c r="S48" s="174"/>
    </row>
    <row r="49" spans="1:19" s="38" customFormat="1" ht="9.6" customHeight="1" x14ac:dyDescent="0.25">
      <c r="A49" s="286"/>
      <c r="B49" s="177"/>
      <c r="C49" s="177"/>
      <c r="D49" s="177"/>
      <c r="E49" s="510"/>
      <c r="F49" s="506"/>
      <c r="G49" s="506"/>
      <c r="H49" s="507"/>
      <c r="I49" s="506"/>
      <c r="J49" s="317"/>
      <c r="K49" s="318" t="str">
        <f>UPPER(IF(OR(J50="a",J50="as"),F47,IF(OR(J50="b",J50="bs"),F51,)))</f>
        <v/>
      </c>
      <c r="L49" s="327"/>
      <c r="M49" s="168"/>
      <c r="N49" s="323"/>
      <c r="O49" s="168"/>
      <c r="P49" s="323"/>
      <c r="Q49" s="168"/>
      <c r="R49" s="171"/>
      <c r="S49" s="174"/>
    </row>
    <row r="50" spans="1:19" s="38" customFormat="1" ht="9.6" customHeight="1" x14ac:dyDescent="0.25">
      <c r="A50" s="286"/>
      <c r="B50" s="177"/>
      <c r="C50" s="177"/>
      <c r="D50" s="177"/>
      <c r="E50" s="509"/>
      <c r="F50" s="163"/>
      <c r="G50" s="163"/>
      <c r="H50" s="101"/>
      <c r="I50" s="180" t="s">
        <v>0</v>
      </c>
      <c r="J50" s="189"/>
      <c r="K50" s="320" t="str">
        <f>UPPER(IF(OR(J50="a",J50="as"),F48,IF(OR(J50="b",J50="bs"),F52,)))</f>
        <v/>
      </c>
      <c r="L50" s="316"/>
      <c r="M50" s="168"/>
      <c r="N50" s="323"/>
      <c r="O50" s="168"/>
      <c r="P50" s="323"/>
      <c r="Q50" s="168"/>
      <c r="R50" s="171"/>
      <c r="S50" s="174"/>
    </row>
    <row r="51" spans="1:19" s="38" customFormat="1" ht="9.6" customHeight="1" x14ac:dyDescent="0.25">
      <c r="A51" s="332">
        <v>12</v>
      </c>
      <c r="B51" s="395" t="str">
        <f>IF($D51="","",VLOOKUP($D51,'1D ELO (4)'!$A$7:$P$23,14))</f>
        <v/>
      </c>
      <c r="C51" s="395" t="str">
        <f>IF($D51="","",VLOOKUP($D51,'1D ELO (4)'!$A$7:$P$33,15))</f>
        <v/>
      </c>
      <c r="D51" s="164"/>
      <c r="E51" s="508" t="str">
        <f>UPPER(IF($D51="","",VLOOKUP($D51,'1D ELO (4)'!$A$7:$P$33,5)))</f>
        <v/>
      </c>
      <c r="F51" s="165" t="str">
        <f>UPPER(IF($D51="","",VLOOKUP($D51,'1D ELO (4)'!$A$7:$P$33,2)))</f>
        <v/>
      </c>
      <c r="G51" s="165" t="str">
        <f>IF($D51="","",VLOOKUP($D51,'1D ELO (4)'!$A$7:$P$33,3))</f>
        <v/>
      </c>
      <c r="H51" s="313"/>
      <c r="I51" s="165" t="str">
        <f>IF($D51="","",VLOOKUP($D51,'1D ELO (4)'!$A$7:$P$33,4))</f>
        <v/>
      </c>
      <c r="J51" s="322"/>
      <c r="K51" s="168"/>
      <c r="L51" s="170"/>
      <c r="M51" s="206"/>
      <c r="N51" s="327"/>
      <c r="O51" s="168"/>
      <c r="P51" s="323"/>
      <c r="Q51" s="168"/>
      <c r="R51" s="171"/>
      <c r="S51" s="174"/>
    </row>
    <row r="52" spans="1:19" s="38" customFormat="1" ht="9.6" customHeight="1" x14ac:dyDescent="0.25">
      <c r="A52" s="286"/>
      <c r="B52" s="315"/>
      <c r="C52" s="315"/>
      <c r="D52" s="315"/>
      <c r="E52" s="694" t="str">
        <f>UPPER(IF($D51="","",VLOOKUP($D51,'1D ELO (4)'!$A$7:$P$33,11)))</f>
        <v/>
      </c>
      <c r="F52" s="695" t="str">
        <f>UPPER(IF($D51="","",VLOOKUP($D51,'1D ELO (4)'!$A$7:$P$33,8)))</f>
        <v/>
      </c>
      <c r="G52" s="695" t="str">
        <f>IF($D51="","",VLOOKUP($D51,'1D ELO (4)'!$A$7:$P$33,9))</f>
        <v/>
      </c>
      <c r="H52" s="696"/>
      <c r="I52" s="695" t="str">
        <f>IF($D51="","",VLOOKUP($D51,'1D ELO (4)'!$A$7:$P$33,10))</f>
        <v/>
      </c>
      <c r="J52" s="316"/>
      <c r="K52" s="168"/>
      <c r="L52" s="170"/>
      <c r="M52" s="290"/>
      <c r="N52" s="328"/>
      <c r="O52" s="168"/>
      <c r="P52" s="323"/>
      <c r="Q52" s="168"/>
      <c r="R52" s="171"/>
      <c r="S52" s="174"/>
    </row>
    <row r="53" spans="1:19" s="38" customFormat="1" ht="9.6" customHeight="1" x14ac:dyDescent="0.25">
      <c r="A53" s="286"/>
      <c r="B53" s="177"/>
      <c r="C53" s="177"/>
      <c r="D53" s="177"/>
      <c r="E53" s="509"/>
      <c r="F53" s="163"/>
      <c r="G53" s="163"/>
      <c r="H53" s="101"/>
      <c r="I53" s="163"/>
      <c r="J53" s="325"/>
      <c r="K53" s="168"/>
      <c r="L53" s="170"/>
      <c r="M53" s="168"/>
      <c r="N53" s="317"/>
      <c r="O53" s="318" t="str">
        <f>UPPER(IF(OR(N54="a",N54="as"),M45,IF(OR(N54="b",N54="bs"),M61,)))</f>
        <v/>
      </c>
      <c r="P53" s="323"/>
      <c r="Q53" s="168"/>
      <c r="R53" s="171"/>
      <c r="S53" s="174"/>
    </row>
    <row r="54" spans="1:19" s="38" customFormat="1" ht="9.6" customHeight="1" x14ac:dyDescent="0.25">
      <c r="A54" s="286"/>
      <c r="B54" s="177"/>
      <c r="C54" s="177"/>
      <c r="D54" s="177"/>
      <c r="E54" s="510"/>
      <c r="F54" s="506"/>
      <c r="G54" s="506"/>
      <c r="H54" s="507"/>
      <c r="I54" s="506"/>
      <c r="J54" s="325"/>
      <c r="K54" s="168"/>
      <c r="L54" s="170"/>
      <c r="M54" s="180" t="s">
        <v>0</v>
      </c>
      <c r="N54" s="189"/>
      <c r="O54" s="320" t="str">
        <f>UPPER(IF(OR(N54="a",N54="as"),M46,IF(OR(N54="b",N54="bs"),M62,)))</f>
        <v/>
      </c>
      <c r="P54" s="316"/>
      <c r="Q54" s="168"/>
      <c r="R54" s="171"/>
      <c r="S54" s="174"/>
    </row>
    <row r="55" spans="1:19" s="38" customFormat="1" ht="9.6" customHeight="1" x14ac:dyDescent="0.25">
      <c r="A55" s="326">
        <v>13</v>
      </c>
      <c r="B55" s="395" t="str">
        <f>IF($D55="","",VLOOKUP($D55,'1D ELO (4)'!$A$7:$P$23,14))</f>
        <v/>
      </c>
      <c r="C55" s="395" t="str">
        <f>IF($D55="","",VLOOKUP($D55,'1D ELO (4)'!$A$7:$P$33,15))</f>
        <v/>
      </c>
      <c r="D55" s="164"/>
      <c r="E55" s="503" t="str">
        <f>UPPER(IF($D55="","",VLOOKUP($D55,'1D ELO (4)'!$A$7:$P$33,5)))</f>
        <v/>
      </c>
      <c r="F55" s="492" t="str">
        <f>UPPER(IF($D55="","",VLOOKUP($D55,'1D ELO (4)'!$A$7:$P$33,2)))</f>
        <v/>
      </c>
      <c r="G55" s="492" t="str">
        <f>IF($D55="","",VLOOKUP($D55,'1D ELO (4)'!$A$7:$P$33,3))</f>
        <v/>
      </c>
      <c r="H55" s="504"/>
      <c r="I55" s="492" t="str">
        <f>IF($D55="","",VLOOKUP($D55,'1D ELO (4)'!$A$7:$P$33,4))</f>
        <v/>
      </c>
      <c r="J55" s="314"/>
      <c r="K55" s="168"/>
      <c r="L55" s="170"/>
      <c r="M55" s="168"/>
      <c r="N55" s="323"/>
      <c r="O55" s="168"/>
      <c r="P55" s="170"/>
      <c r="Q55" s="168"/>
      <c r="R55" s="171"/>
      <c r="S55" s="174"/>
    </row>
    <row r="56" spans="1:19" s="38" customFormat="1" ht="9.6" customHeight="1" x14ac:dyDescent="0.25">
      <c r="A56" s="286"/>
      <c r="B56" s="315"/>
      <c r="C56" s="315"/>
      <c r="D56" s="315"/>
      <c r="E56" s="503" t="str">
        <f>UPPER(IF($D55="","",VLOOKUP($D55,'1D ELO (4)'!$A$7:$P$33,11)))</f>
        <v/>
      </c>
      <c r="F56" s="492" t="str">
        <f>UPPER(IF($D55="","",VLOOKUP($D55,'1D ELO (4)'!$A$7:$P$33,8)))</f>
        <v/>
      </c>
      <c r="G56" s="492" t="str">
        <f>IF($D55="","",VLOOKUP($D55,'1D ELO (4)'!$A$7:$P$33,9))</f>
        <v/>
      </c>
      <c r="H56" s="504"/>
      <c r="I56" s="492" t="str">
        <f>IF($D55="","",VLOOKUP($D55,'1D ELO (4)'!$A$7:$P$33,10))</f>
        <v/>
      </c>
      <c r="J56" s="316"/>
      <c r="K56" s="161" t="str">
        <f>IF(J56="a",F55,IF(J56="b",F57,""))</f>
        <v/>
      </c>
      <c r="L56" s="170"/>
      <c r="M56" s="168"/>
      <c r="N56" s="323"/>
      <c r="O56" s="168"/>
      <c r="P56" s="170"/>
      <c r="Q56" s="168"/>
      <c r="R56" s="171"/>
      <c r="S56" s="174"/>
    </row>
    <row r="57" spans="1:19" s="38" customFormat="1" ht="9.6" customHeight="1" x14ac:dyDescent="0.25">
      <c r="A57" s="286"/>
      <c r="B57" s="177"/>
      <c r="C57" s="177"/>
      <c r="D57" s="187"/>
      <c r="E57" s="511"/>
      <c r="F57" s="506"/>
      <c r="G57" s="506"/>
      <c r="H57" s="507"/>
      <c r="I57" s="506"/>
      <c r="J57" s="317"/>
      <c r="K57" s="318" t="str">
        <f>UPPER(IF(OR(J58="a",J58="as"),F55,IF(OR(J58="b",J58="bs"),F59,)))</f>
        <v/>
      </c>
      <c r="L57" s="319"/>
      <c r="M57" s="168"/>
      <c r="N57" s="323"/>
      <c r="O57" s="168"/>
      <c r="P57" s="170"/>
      <c r="Q57" s="168"/>
      <c r="R57" s="171"/>
      <c r="S57" s="174"/>
    </row>
    <row r="58" spans="1:19" s="38" customFormat="1" ht="9.6" customHeight="1" x14ac:dyDescent="0.25">
      <c r="A58" s="286"/>
      <c r="B58" s="177"/>
      <c r="C58" s="177"/>
      <c r="D58" s="187"/>
      <c r="E58" s="511"/>
      <c r="F58" s="506"/>
      <c r="G58" s="506"/>
      <c r="H58" s="507"/>
      <c r="I58" s="495" t="s">
        <v>0</v>
      </c>
      <c r="J58" s="189"/>
      <c r="K58" s="320" t="str">
        <f>UPPER(IF(OR(J58="a",J58="as"),F56,IF(OR(J58="b",J58="bs"),F60,)))</f>
        <v/>
      </c>
      <c r="L58" s="321"/>
      <c r="M58" s="168"/>
      <c r="N58" s="323"/>
      <c r="O58" s="168"/>
      <c r="P58" s="170"/>
      <c r="Q58" s="168"/>
      <c r="R58" s="171"/>
      <c r="S58" s="174"/>
    </row>
    <row r="59" spans="1:19" s="38" customFormat="1" ht="9.6" customHeight="1" x14ac:dyDescent="0.25">
      <c r="A59" s="286">
        <v>14</v>
      </c>
      <c r="B59" s="395" t="str">
        <f>IF($D59="","",VLOOKUP($D59,'1D ELO (4)'!$A$7:$P$23,14))</f>
        <v/>
      </c>
      <c r="C59" s="395" t="str">
        <f>IF($D59="","",VLOOKUP($D59,'1D ELO (4)'!$A$7:$P$33,15))</f>
        <v/>
      </c>
      <c r="D59" s="164"/>
      <c r="E59" s="503" t="str">
        <f>UPPER(IF($D59="","",VLOOKUP($D59,'1D ELO (4)'!$A$7:$P$33,5)))</f>
        <v/>
      </c>
      <c r="F59" s="492" t="str">
        <f>UPPER(IF($D59="","",VLOOKUP($D59,'1D ELO (4)'!$A$7:$P$33,2)))</f>
        <v/>
      </c>
      <c r="G59" s="492" t="str">
        <f>IF($D59="","",VLOOKUP($D59,'1D ELO (4)'!$A$7:$P$33,3))</f>
        <v/>
      </c>
      <c r="H59" s="504"/>
      <c r="I59" s="492" t="str">
        <f>IF($D59="","",VLOOKUP($D59,'1D ELO (4)'!$A$7:$P$33,4))</f>
        <v/>
      </c>
      <c r="J59" s="322"/>
      <c r="K59" s="168"/>
      <c r="L59" s="323"/>
      <c r="M59" s="206"/>
      <c r="N59" s="327"/>
      <c r="O59" s="168"/>
      <c r="P59" s="170"/>
      <c r="Q59" s="168"/>
      <c r="R59" s="171"/>
      <c r="S59" s="174"/>
    </row>
    <row r="60" spans="1:19" s="38" customFormat="1" ht="9.6" customHeight="1" x14ac:dyDescent="0.25">
      <c r="A60" s="286"/>
      <c r="B60" s="315"/>
      <c r="C60" s="315"/>
      <c r="D60" s="315"/>
      <c r="E60" s="503" t="str">
        <f>UPPER(IF($D59="","",VLOOKUP($D59,'1D ELO (4)'!$A$7:$P$33,11)))</f>
        <v/>
      </c>
      <c r="F60" s="492" t="str">
        <f>UPPER(IF($D59="","",VLOOKUP($D59,'1D ELO (4)'!$A$7:$P$33,8)))</f>
        <v/>
      </c>
      <c r="G60" s="492" t="str">
        <f>IF($D59="","",VLOOKUP($D59,'1D ELO (4)'!$A$7:$P$33,9))</f>
        <v/>
      </c>
      <c r="H60" s="504"/>
      <c r="I60" s="492" t="str">
        <f>IF($D59="","",VLOOKUP($D59,'1D ELO (4)'!$A$7:$P$33,10))</f>
        <v/>
      </c>
      <c r="J60" s="316"/>
      <c r="K60" s="168"/>
      <c r="L60" s="323"/>
      <c r="M60" s="290"/>
      <c r="N60" s="328"/>
      <c r="O60" s="168"/>
      <c r="P60" s="170"/>
      <c r="Q60" s="168"/>
      <c r="R60" s="171"/>
      <c r="S60" s="174"/>
    </row>
    <row r="61" spans="1:19" s="38" customFormat="1" ht="9.6" customHeight="1" x14ac:dyDescent="0.25">
      <c r="A61" s="286"/>
      <c r="B61" s="177"/>
      <c r="C61" s="177"/>
      <c r="D61" s="187"/>
      <c r="E61" s="511"/>
      <c r="F61" s="506"/>
      <c r="G61" s="506"/>
      <c r="H61" s="507"/>
      <c r="I61" s="506"/>
      <c r="J61" s="325"/>
      <c r="K61" s="168"/>
      <c r="L61" s="317"/>
      <c r="M61" s="318" t="str">
        <f>UPPER(IF(OR(L62="a",L62="as"),K57,IF(OR(L62="b",L62="bs"),K65,)))</f>
        <v/>
      </c>
      <c r="N61" s="323"/>
      <c r="O61" s="168"/>
      <c r="P61" s="170"/>
      <c r="Q61" s="168"/>
      <c r="R61" s="171"/>
      <c r="S61" s="174"/>
    </row>
    <row r="62" spans="1:19" s="38" customFormat="1" ht="9.6" customHeight="1" x14ac:dyDescent="0.25">
      <c r="A62" s="286"/>
      <c r="B62" s="177"/>
      <c r="C62" s="177"/>
      <c r="D62" s="187"/>
      <c r="E62" s="511"/>
      <c r="F62" s="506"/>
      <c r="G62" s="506"/>
      <c r="H62" s="507"/>
      <c r="I62" s="506"/>
      <c r="J62" s="325"/>
      <c r="K62" s="180" t="s">
        <v>0</v>
      </c>
      <c r="L62" s="189"/>
      <c r="M62" s="320" t="str">
        <f>UPPER(IF(OR(L62="a",L62="as"),K58,IF(OR(L62="b",L62="bs"),K66,)))</f>
        <v/>
      </c>
      <c r="N62" s="316"/>
      <c r="O62" s="168"/>
      <c r="P62" s="170"/>
      <c r="Q62" s="168"/>
      <c r="R62" s="171"/>
      <c r="S62" s="174"/>
    </row>
    <row r="63" spans="1:19" s="38" customFormat="1" ht="9.6" customHeight="1" x14ac:dyDescent="0.25">
      <c r="A63" s="326">
        <v>15</v>
      </c>
      <c r="B63" s="395" t="str">
        <f>IF($D63="","",VLOOKUP($D63,'1D ELO (4)'!$A$7:$P$23,14))</f>
        <v/>
      </c>
      <c r="C63" s="395" t="str">
        <f>IF($D63="","",VLOOKUP($D63,'1D ELO (4)'!$A$7:$P$33,15))</f>
        <v/>
      </c>
      <c r="D63" s="164"/>
      <c r="E63" s="503" t="str">
        <f>UPPER(IF($D63="","",VLOOKUP($D63,'1D ELO (4)'!$A$7:$P$33,5)))</f>
        <v/>
      </c>
      <c r="F63" s="492" t="str">
        <f>UPPER(IF($D63="","",VLOOKUP($D63,'1D ELO (4)'!$A$7:$P$33,2)))</f>
        <v/>
      </c>
      <c r="G63" s="492" t="str">
        <f>IF($D63="","",VLOOKUP($D63,'1D ELO (4)'!$A$7:$P$33,3))</f>
        <v/>
      </c>
      <c r="H63" s="504"/>
      <c r="I63" s="492" t="str">
        <f>IF($D63="","",VLOOKUP($D63,'1D ELO (4)'!$A$7:$P$33,4))</f>
        <v/>
      </c>
      <c r="J63" s="314"/>
      <c r="K63" s="168"/>
      <c r="L63" s="323"/>
      <c r="M63" s="168"/>
      <c r="N63" s="170"/>
      <c r="O63" s="206"/>
      <c r="P63" s="170"/>
      <c r="Q63" s="168"/>
      <c r="R63" s="171"/>
      <c r="S63" s="174"/>
    </row>
    <row r="64" spans="1:19" s="38" customFormat="1" ht="9.6" customHeight="1" x14ac:dyDescent="0.25">
      <c r="A64" s="286"/>
      <c r="B64" s="315"/>
      <c r="C64" s="315"/>
      <c r="D64" s="315"/>
      <c r="E64" s="503" t="str">
        <f>UPPER(IF($D63="","",VLOOKUP($D63,'1D ELO (4)'!$A$7:$P$33,11)))</f>
        <v/>
      </c>
      <c r="F64" s="492" t="str">
        <f>UPPER(IF($D63="","",VLOOKUP($D63,'1D ELO (4)'!$A$7:$P$33,8)))</f>
        <v/>
      </c>
      <c r="G64" s="492" t="str">
        <f>IF($D63="","",VLOOKUP($D63,'1D ELO (4)'!$A$7:$P$33,9))</f>
        <v/>
      </c>
      <c r="H64" s="504"/>
      <c r="I64" s="492" t="str">
        <f>IF($D63="","",VLOOKUP($D63,'1D ELO (4)'!$A$7:$P$33,10))</f>
        <v/>
      </c>
      <c r="J64" s="316"/>
      <c r="K64" s="161" t="str">
        <f>IF(J64="a",F63,IF(J64="b",F65,""))</f>
        <v/>
      </c>
      <c r="L64" s="323"/>
      <c r="M64" s="168"/>
      <c r="N64" s="170"/>
      <c r="O64" s="168"/>
      <c r="P64" s="170"/>
      <c r="Q64" s="168"/>
      <c r="R64" s="171"/>
      <c r="S64" s="174"/>
    </row>
    <row r="65" spans="1:19" s="38" customFormat="1" ht="9.6" customHeight="1" x14ac:dyDescent="0.25">
      <c r="A65" s="286"/>
      <c r="B65" s="177"/>
      <c r="C65" s="177"/>
      <c r="D65" s="177"/>
      <c r="E65" s="510"/>
      <c r="F65" s="506"/>
      <c r="G65" s="506"/>
      <c r="H65" s="507"/>
      <c r="I65" s="506"/>
      <c r="J65" s="317"/>
      <c r="K65" s="318" t="str">
        <f>UPPER(IF(OR(J66="a",J66="as"),F63,IF(OR(J66="b",J66="bs"),F67,)))</f>
        <v/>
      </c>
      <c r="L65" s="327"/>
      <c r="M65" s="168"/>
      <c r="N65" s="170"/>
      <c r="O65" s="168"/>
      <c r="P65" s="170"/>
      <c r="Q65" s="168"/>
      <c r="R65" s="171"/>
      <c r="S65" s="174"/>
    </row>
    <row r="66" spans="1:19" s="38" customFormat="1" ht="9.6" customHeight="1" x14ac:dyDescent="0.25">
      <c r="A66" s="286"/>
      <c r="B66" s="177"/>
      <c r="C66" s="177"/>
      <c r="D66" s="177"/>
      <c r="E66" s="509"/>
      <c r="F66" s="168"/>
      <c r="G66" s="168"/>
      <c r="H66" s="101"/>
      <c r="I66" s="180" t="s">
        <v>0</v>
      </c>
      <c r="J66" s="189"/>
      <c r="K66" s="320" t="str">
        <f>UPPER(IF(OR(J66="a",J66="as"),F64,IF(OR(J66="b",J66="bs"),F68,)))</f>
        <v/>
      </c>
      <c r="L66" s="316"/>
      <c r="M66" s="168"/>
      <c r="N66" s="170"/>
      <c r="O66" s="168"/>
      <c r="P66" s="170"/>
      <c r="Q66" s="168"/>
      <c r="R66" s="171"/>
      <c r="S66" s="174"/>
    </row>
    <row r="67" spans="1:19" s="38" customFormat="1" ht="9.6" customHeight="1" x14ac:dyDescent="0.25">
      <c r="A67" s="332">
        <v>16</v>
      </c>
      <c r="B67" s="395" t="str">
        <f>IF($D67="","",VLOOKUP($D67,'1D ELO (4)'!$A$7:$P$23,14))</f>
        <v/>
      </c>
      <c r="C67" s="395" t="str">
        <f>IF($D67="","",VLOOKUP($D67,'1D ELO (4)'!$A$7:$P$33,15))</f>
        <v/>
      </c>
      <c r="D67" s="164"/>
      <c r="E67" s="508" t="str">
        <f>UPPER(IF($D67="","",VLOOKUP($D67,'1D ELO (4)'!$A$7:$P$33,5)))</f>
        <v/>
      </c>
      <c r="F67" s="165" t="str">
        <f>UPPER(IF($D67="","",VLOOKUP($D67,'1D ELO (4)'!$A$7:$P$33,2)))</f>
        <v/>
      </c>
      <c r="G67" s="165" t="str">
        <f>IF($D67="","",VLOOKUP($D67,'1D ELO (4)'!$A$7:$P$33,3))</f>
        <v/>
      </c>
      <c r="H67" s="313"/>
      <c r="I67" s="165" t="str">
        <f>IF($D67="","",VLOOKUP($D67,'1D ELO (4)'!$A$7:$P$33,4))</f>
        <v/>
      </c>
      <c r="J67" s="322"/>
      <c r="K67" s="168"/>
      <c r="L67" s="170"/>
      <c r="M67" s="206"/>
      <c r="N67" s="319"/>
      <c r="O67" s="168"/>
      <c r="P67" s="170"/>
      <c r="Q67" s="168"/>
      <c r="R67" s="171"/>
      <c r="S67" s="174"/>
    </row>
    <row r="68" spans="1:19" s="38" customFormat="1" ht="9.6" customHeight="1" x14ac:dyDescent="0.25">
      <c r="A68" s="286"/>
      <c r="B68" s="315"/>
      <c r="C68" s="315"/>
      <c r="D68" s="315"/>
      <c r="E68" s="694" t="str">
        <f>UPPER(IF($D67="","",VLOOKUP($D67,'1D ELO (4)'!$A$7:$P$33,11)))</f>
        <v/>
      </c>
      <c r="F68" s="695" t="str">
        <f>UPPER(IF($D67="","",VLOOKUP($D67,'1D ELO (4)'!$A$7:$P$33,8)))</f>
        <v/>
      </c>
      <c r="G68" s="695" t="str">
        <f>IF($D67="","",VLOOKUP($D67,'1D ELO (4)'!$A$7:$P$33,9))</f>
        <v/>
      </c>
      <c r="H68" s="696"/>
      <c r="I68" s="695" t="str">
        <f>IF($D67="","",VLOOKUP($D67,'1D ELO (4)'!$A$7:$P$33,10))</f>
        <v/>
      </c>
      <c r="J68" s="316"/>
      <c r="K68" s="168"/>
      <c r="L68" s="170"/>
      <c r="M68" s="290"/>
      <c r="N68" s="324"/>
      <c r="O68" s="168"/>
      <c r="P68" s="170"/>
      <c r="Q68" s="168"/>
      <c r="R68" s="171"/>
      <c r="S68" s="174"/>
    </row>
    <row r="69" spans="1:19" s="38" customFormat="1" ht="9.6" customHeight="1" x14ac:dyDescent="0.25">
      <c r="A69" s="333"/>
      <c r="B69" s="334"/>
      <c r="C69" s="334"/>
      <c r="D69" s="335"/>
      <c r="E69" s="335"/>
      <c r="F69" s="204"/>
      <c r="G69" s="204"/>
      <c r="H69" s="158"/>
      <c r="I69" s="204"/>
      <c r="J69" s="336"/>
      <c r="K69" s="172"/>
      <c r="L69" s="173"/>
      <c r="M69" s="172"/>
      <c r="N69" s="173"/>
      <c r="O69" s="172"/>
      <c r="P69" s="173"/>
      <c r="Q69" s="172"/>
      <c r="R69" s="173"/>
      <c r="S69" s="174"/>
    </row>
    <row r="70" spans="1:19" s="2" customFormat="1" ht="6" customHeight="1" x14ac:dyDescent="0.25">
      <c r="A70" s="333"/>
      <c r="B70" s="334"/>
      <c r="C70" s="334"/>
      <c r="D70" s="335"/>
      <c r="E70" s="335"/>
      <c r="F70" s="204"/>
      <c r="G70" s="204"/>
      <c r="H70" s="337"/>
      <c r="I70" s="204"/>
      <c r="J70" s="336"/>
      <c r="K70" s="172"/>
      <c r="L70" s="173"/>
      <c r="M70" s="211"/>
      <c r="N70" s="212"/>
      <c r="O70" s="211"/>
      <c r="P70" s="212"/>
      <c r="Q70" s="211"/>
      <c r="R70" s="212"/>
      <c r="S70" s="213"/>
    </row>
    <row r="71" spans="1:19" s="18" customFormat="1" ht="10.5" customHeight="1" x14ac:dyDescent="0.25">
      <c r="A71" s="214" t="s">
        <v>105</v>
      </c>
      <c r="B71" s="215"/>
      <c r="C71" s="216"/>
      <c r="D71" s="217" t="s">
        <v>6</v>
      </c>
      <c r="E71" s="217"/>
      <c r="F71" s="218" t="s">
        <v>155</v>
      </c>
      <c r="G71" s="218"/>
      <c r="H71" s="218"/>
      <c r="I71" s="287"/>
      <c r="J71" s="218" t="s">
        <v>6</v>
      </c>
      <c r="K71" s="218" t="s">
        <v>108</v>
      </c>
      <c r="L71" s="221"/>
      <c r="M71" s="218" t="s">
        <v>109</v>
      </c>
      <c r="N71" s="222"/>
      <c r="O71" s="223" t="s">
        <v>156</v>
      </c>
      <c r="P71" s="223"/>
      <c r="Q71" s="224"/>
      <c r="R71" s="225"/>
    </row>
    <row r="72" spans="1:19" s="18" customFormat="1" ht="9" customHeight="1" x14ac:dyDescent="0.25">
      <c r="A72" s="227" t="s">
        <v>158</v>
      </c>
      <c r="B72" s="226"/>
      <c r="C72" s="228"/>
      <c r="D72" s="229">
        <v>1</v>
      </c>
      <c r="E72" s="229"/>
      <c r="F72" s="92">
        <f>IF(D72&gt;$R$79,,UPPER(VLOOKUP(D72,'1D ELO (4)'!$A$7:$L$23,2)))</f>
        <v>0</v>
      </c>
      <c r="G72" s="90"/>
      <c r="H72" s="90"/>
      <c r="I72" s="338"/>
      <c r="J72" s="339" t="s">
        <v>7</v>
      </c>
      <c r="K72" s="226"/>
      <c r="L72" s="232"/>
      <c r="M72" s="226"/>
      <c r="N72" s="233"/>
      <c r="O72" s="234" t="s">
        <v>157</v>
      </c>
      <c r="P72" s="235"/>
      <c r="Q72" s="235"/>
      <c r="R72" s="236"/>
    </row>
    <row r="73" spans="1:19" s="18" customFormat="1" ht="9" customHeight="1" x14ac:dyDescent="0.25">
      <c r="A73" s="241" t="s">
        <v>124</v>
      </c>
      <c r="B73" s="239"/>
      <c r="C73" s="242"/>
      <c r="D73" s="229"/>
      <c r="E73" s="229"/>
      <c r="F73" s="92">
        <f>IF(D72&gt;$R$79,,UPPER(VLOOKUP(D72,'1D ELO (4)'!$A$7:$L$23,8)))</f>
        <v>0</v>
      </c>
      <c r="G73" s="90"/>
      <c r="H73" s="90"/>
      <c r="I73" s="338"/>
      <c r="J73" s="339"/>
      <c r="K73" s="226"/>
      <c r="L73" s="232"/>
      <c r="M73" s="226"/>
      <c r="N73" s="233"/>
      <c r="O73" s="239"/>
      <c r="P73" s="238"/>
      <c r="Q73" s="239"/>
      <c r="R73" s="240"/>
    </row>
    <row r="74" spans="1:19" s="18" customFormat="1" ht="9" customHeight="1" x14ac:dyDescent="0.25">
      <c r="A74" s="384"/>
      <c r="B74" s="385"/>
      <c r="C74" s="386"/>
      <c r="D74" s="229">
        <v>2</v>
      </c>
      <c r="E74" s="229"/>
      <c r="F74" s="92">
        <f>IF(D74&gt;$R$79,,UPPER(VLOOKUP(D74,'1D ELO (4)'!$A$7:$L$23,2)))</f>
        <v>0</v>
      </c>
      <c r="G74" s="90"/>
      <c r="H74" s="90"/>
      <c r="I74" s="338"/>
      <c r="J74" s="339" t="s">
        <v>8</v>
      </c>
      <c r="K74" s="226"/>
      <c r="L74" s="232"/>
      <c r="M74" s="226"/>
      <c r="N74" s="233"/>
      <c r="O74" s="234" t="s">
        <v>112</v>
      </c>
      <c r="P74" s="235"/>
      <c r="Q74" s="235"/>
      <c r="R74" s="236"/>
    </row>
    <row r="75" spans="1:19" s="18" customFormat="1" ht="9" customHeight="1" x14ac:dyDescent="0.25">
      <c r="A75" s="243"/>
      <c r="B75" s="150"/>
      <c r="C75" s="244"/>
      <c r="D75" s="229"/>
      <c r="E75" s="229"/>
      <c r="F75" s="92">
        <f>IF(D74&gt;$R$79,,UPPER(VLOOKUP(D74,'1D ELO (4)'!$A$7:$L$23,8)))</f>
        <v>0</v>
      </c>
      <c r="G75" s="90"/>
      <c r="H75" s="90"/>
      <c r="I75" s="338"/>
      <c r="J75" s="339"/>
      <c r="K75" s="226"/>
      <c r="L75" s="232"/>
      <c r="M75" s="226"/>
      <c r="N75" s="233"/>
      <c r="O75" s="226"/>
      <c r="P75" s="232"/>
      <c r="Q75" s="226"/>
      <c r="R75" s="233"/>
    </row>
    <row r="76" spans="1:19" s="18" customFormat="1" ht="9" customHeight="1" x14ac:dyDescent="0.25">
      <c r="A76" s="371"/>
      <c r="B76" s="387"/>
      <c r="C76" s="388"/>
      <c r="D76" s="229">
        <v>3</v>
      </c>
      <c r="E76" s="229"/>
      <c r="F76" s="92">
        <f>IF(D76&gt;$R$79,,UPPER(VLOOKUP(D76,'1D ELO (4)'!$A$7:$L$23,2)))</f>
        <v>0</v>
      </c>
      <c r="G76" s="90"/>
      <c r="H76" s="90"/>
      <c r="I76" s="338"/>
      <c r="J76" s="339" t="s">
        <v>9</v>
      </c>
      <c r="K76" s="226"/>
      <c r="L76" s="232"/>
      <c r="M76" s="226"/>
      <c r="N76" s="233"/>
      <c r="O76" s="239"/>
      <c r="P76" s="238"/>
      <c r="Q76" s="239"/>
      <c r="R76" s="240"/>
    </row>
    <row r="77" spans="1:19" s="18" customFormat="1" ht="9" customHeight="1" x14ac:dyDescent="0.25">
      <c r="A77" s="372"/>
      <c r="B77" s="24"/>
      <c r="C77" s="244"/>
      <c r="D77" s="229"/>
      <c r="E77" s="229"/>
      <c r="F77" s="92">
        <f>IF(D76&gt;$R$79,,UPPER(VLOOKUP(D76,'1D ELO (4)'!$A$7:$L$23,8)))</f>
        <v>0</v>
      </c>
      <c r="G77" s="90"/>
      <c r="H77" s="90"/>
      <c r="I77" s="338"/>
      <c r="J77" s="339"/>
      <c r="K77" s="226"/>
      <c r="L77" s="232"/>
      <c r="M77" s="226"/>
      <c r="N77" s="233"/>
      <c r="O77" s="234" t="s">
        <v>92</v>
      </c>
      <c r="P77" s="235"/>
      <c r="Q77" s="235"/>
      <c r="R77" s="236"/>
    </row>
    <row r="78" spans="1:19" s="18" customFormat="1" ht="9" customHeight="1" x14ac:dyDescent="0.25">
      <c r="A78" s="372"/>
      <c r="B78" s="24"/>
      <c r="C78" s="382"/>
      <c r="D78" s="229">
        <v>4</v>
      </c>
      <c r="E78" s="229"/>
      <c r="F78" s="92">
        <f>IF(D78&gt;$R$79,,UPPER(VLOOKUP(D78,'1D ELO (4)'!$A$7:$L$23,2)))</f>
        <v>0</v>
      </c>
      <c r="G78" s="90"/>
      <c r="H78" s="90"/>
      <c r="I78" s="338"/>
      <c r="J78" s="339" t="s">
        <v>10</v>
      </c>
      <c r="K78" s="226"/>
      <c r="L78" s="232"/>
      <c r="M78" s="226"/>
      <c r="N78" s="233"/>
      <c r="O78" s="226"/>
      <c r="P78" s="232"/>
      <c r="Q78" s="226"/>
      <c r="R78" s="233"/>
    </row>
    <row r="79" spans="1:19" s="18" customFormat="1" ht="9" customHeight="1" x14ac:dyDescent="0.25">
      <c r="A79" s="373"/>
      <c r="B79" s="370"/>
      <c r="C79" s="383"/>
      <c r="D79" s="245"/>
      <c r="E79" s="245"/>
      <c r="F79" s="92">
        <f>IF(D78&gt;$R$79,,UPPER(VLOOKUP(D78,'1D ELO (4)'!$A$7:$L$23,8)))</f>
        <v>0</v>
      </c>
      <c r="G79" s="340"/>
      <c r="H79" s="340"/>
      <c r="I79" s="341"/>
      <c r="J79" s="342"/>
      <c r="K79" s="239"/>
      <c r="L79" s="238"/>
      <c r="M79" s="239"/>
      <c r="N79" s="240"/>
      <c r="O79" s="239" t="str">
        <f>R4</f>
        <v>Lakatosné Klopcsik Diana</v>
      </c>
      <c r="P79" s="238"/>
      <c r="Q79" s="239"/>
      <c r="R79" s="343">
        <f>MIN(4,'1D ELO (4)'!$P$5)</f>
        <v>0</v>
      </c>
    </row>
    <row r="80" spans="1:19" ht="15.75" customHeight="1" x14ac:dyDescent="0.25"/>
    <row r="81" ht="9" customHeight="1" x14ac:dyDescent="0.25"/>
  </sheetData>
  <mergeCells count="1">
    <mergeCell ref="A4:C4"/>
  </mergeCells>
  <conditionalFormatting sqref="I10 I58 I42 I50 I34 I26 I18 I66 K30 M22 O38 K62 K46 M54 K14">
    <cfRule type="expression" dxfId="221" priority="8" stopIfTrue="1">
      <formula>AND($O$1="CU",I10="Umpire")</formula>
    </cfRule>
    <cfRule type="expression" dxfId="220" priority="9" stopIfTrue="1">
      <formula>AND($O$1="CU",I10&lt;&gt;"Umpire",J10&lt;&gt;"")</formula>
    </cfRule>
    <cfRule type="expression" dxfId="219" priority="10" stopIfTrue="1">
      <formula>AND($O$1="CU",I10&lt;&gt;"Umpire")</formula>
    </cfRule>
  </conditionalFormatting>
  <conditionalFormatting sqref="M13 M29 M45 M61 O21 O53 Q37 K9 K17 K25 K33 K41 K49 K57 K65">
    <cfRule type="expression" dxfId="218" priority="6" stopIfTrue="1">
      <formula>J10="as"</formula>
    </cfRule>
    <cfRule type="expression" dxfId="217" priority="7" stopIfTrue="1">
      <formula>J10="bs"</formula>
    </cfRule>
  </conditionalFormatting>
  <conditionalFormatting sqref="M14 M30 M46 M62 O22 O54 Q38 K10 K18 K26 K34 K42 K50 K58 K66">
    <cfRule type="expression" dxfId="216" priority="4" stopIfTrue="1">
      <formula>J10="as"</formula>
    </cfRule>
    <cfRule type="expression" dxfId="215" priority="5" stopIfTrue="1">
      <formula>J10="bs"</formula>
    </cfRule>
  </conditionalFormatting>
  <conditionalFormatting sqref="J10 J18 J26 J34 J42 J50 J58 J66 L62 L46 L30 L14 N22 N54 P38">
    <cfRule type="expression" dxfId="214" priority="3" stopIfTrue="1">
      <formula>$O$1="CU"</formula>
    </cfRule>
  </conditionalFormatting>
  <conditionalFormatting sqref="E7:F7 E63:F63 E11:F11 E15:F15 E19:F19 E23:F23 E27:F27 E31:F31 E35:F35 E39:F39 E43:F43 E47:F47 E51:F51 E55:F55 E59:F59 E67:F67">
    <cfRule type="cellIs" dxfId="213" priority="2" stopIfTrue="1" operator="equal">
      <formula>"Bye"</formula>
    </cfRule>
  </conditionalFormatting>
  <conditionalFormatting sqref="D63 D7 D11 D15 D19 D23 D27 D31 D35 D39 D43 D47 D51 D55 D59 D67">
    <cfRule type="cellIs" dxfId="212" priority="1" stopIfTrue="1" operator="lessThan">
      <formula>5</formula>
    </cfRule>
  </conditionalFormatting>
  <dataValidations count="1">
    <dataValidation type="list" allowBlank="1" showInputMessage="1" sqref="I10 K14 M22 K30 O38 M54 K46 K62 I66 I34 I50 I26 I58 I18 I42" xr:uid="{98F5F9B7-702E-465C-AE48-A097EE69B2AC}">
      <formula1>$U$7:$U$16</formula1>
    </dataValidation>
  </dataValidations>
  <printOptions horizontalCentered="1"/>
  <pageMargins left="0.35" right="0.35" top="0.39" bottom="0.39" header="0" footer="0"/>
  <pageSetup paperSize="9" orientation="portrait" horizontalDpi="300" verticalDpi="3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708609" r:id="rId3" name="Button 1">
              <controlPr defaultSize="0" print="0" autoFill="0" autoPict="0" macro="[0]!Jun_Show_CU">
                <anchor moveWithCells="1" sizeWithCells="1">
                  <from>
                    <xdr:col>12</xdr:col>
                    <xdr:colOff>510540</xdr:colOff>
                    <xdr:row>0</xdr:row>
                    <xdr:rowOff>7620</xdr:rowOff>
                  </from>
                  <to>
                    <xdr:col>14</xdr:col>
                    <xdr:colOff>350520</xdr:colOff>
                    <xdr:row>0</xdr:row>
                    <xdr:rowOff>175260</xdr:rowOff>
                  </to>
                </anchor>
              </controlPr>
            </control>
          </mc:Choice>
        </mc:AlternateContent>
        <mc:AlternateContent xmlns:mc="http://schemas.openxmlformats.org/markup-compatibility/2006">
          <mc:Choice Requires="x14">
            <control shapeId="708610" r:id="rId4" name="Button 2">
              <controlPr defaultSize="0" print="0" autoFill="0" autoPict="0" macro="[0]!Jun_Hide_CU">
                <anchor moveWithCells="1" sizeWithCells="1">
                  <from>
                    <xdr:col>12</xdr:col>
                    <xdr:colOff>495300</xdr:colOff>
                    <xdr:row>0</xdr:row>
                    <xdr:rowOff>175260</xdr:rowOff>
                  </from>
                  <to>
                    <xdr:col>14</xdr:col>
                    <xdr:colOff>350520</xdr:colOff>
                    <xdr:row>1</xdr:row>
                    <xdr:rowOff>45720</xdr:rowOff>
                  </to>
                </anchor>
              </controlPr>
            </control>
          </mc:Choice>
        </mc:AlternateContent>
      </controls>
    </mc:Choice>
  </mc:AlternateConten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3E25B-7930-4C2C-BBF7-99F4FFE18051}">
  <sheetPr codeName="Sheet40">
    <tabColor indexed="17"/>
  </sheetPr>
  <dimension ref="A1:U154"/>
  <sheetViews>
    <sheetView showGridLines="0" showZeros="0" workbookViewId="0">
      <selection activeCell="D7" sqref="D7"/>
    </sheetView>
  </sheetViews>
  <sheetFormatPr defaultRowHeight="13.2" x14ac:dyDescent="0.25"/>
  <cols>
    <col min="1" max="2" width="3.33203125" customWidth="1"/>
    <col min="3" max="3" width="4.6640625" customWidth="1"/>
    <col min="4" max="4" width="4.33203125" customWidth="1"/>
    <col min="5" max="5" width="5.5546875" style="2" customWidth="1"/>
    <col min="6" max="6" width="10.109375" customWidth="1"/>
    <col min="7" max="7" width="2.6640625" customWidth="1"/>
    <col min="8" max="8" width="6.109375" customWidth="1"/>
    <col min="9" max="9" width="5.88671875" customWidth="1"/>
    <col min="10" max="10" width="1.6640625" style="134" customWidth="1"/>
    <col min="11" max="11" width="10.6640625" customWidth="1"/>
    <col min="12" max="12" width="1.6640625" style="134" customWidth="1"/>
    <col min="13" max="13" width="10.6640625" customWidth="1"/>
    <col min="14" max="14" width="1.6640625" style="135" customWidth="1"/>
    <col min="15" max="15" width="10.6640625" customWidth="1"/>
    <col min="16" max="16" width="1.6640625" style="134" customWidth="1"/>
    <col min="17" max="17" width="10.6640625" customWidth="1"/>
    <col min="18" max="18" width="1.6640625" style="135" customWidth="1"/>
    <col min="20" max="20" width="8.6640625" customWidth="1"/>
    <col min="21" max="21" width="8.88671875" hidden="1" customWidth="1"/>
    <col min="22" max="22" width="5.6640625" customWidth="1"/>
  </cols>
  <sheetData>
    <row r="1" spans="1:21" s="136" customFormat="1" ht="21.75" customHeight="1" x14ac:dyDescent="0.4">
      <c r="A1" s="93" t="str">
        <f>Altalanos!$A$6</f>
        <v xml:space="preserve">Diákolimpia Tolna megye - Paks </v>
      </c>
      <c r="B1" s="138"/>
      <c r="E1" s="6"/>
      <c r="I1" s="389"/>
      <c r="J1" s="137"/>
      <c r="K1" s="302" t="s">
        <v>145</v>
      </c>
      <c r="L1" s="302"/>
      <c r="M1" s="303"/>
      <c r="N1" s="137"/>
      <c r="O1" s="137"/>
      <c r="P1" s="137"/>
      <c r="R1" s="137"/>
    </row>
    <row r="2" spans="1:21" s="108" customFormat="1" x14ac:dyDescent="0.25">
      <c r="A2" s="491" t="s">
        <v>122</v>
      </c>
      <c r="B2" s="96"/>
      <c r="C2" s="96"/>
      <c r="D2" s="96"/>
      <c r="E2" s="87"/>
      <c r="F2" s="469">
        <f>Altalanos!$D$8</f>
        <v>0</v>
      </c>
      <c r="G2" s="141"/>
      <c r="J2" s="135"/>
      <c r="K2" s="302"/>
      <c r="L2" s="302"/>
      <c r="M2" s="302"/>
      <c r="N2" s="135"/>
      <c r="P2" s="135"/>
      <c r="R2" s="135"/>
    </row>
    <row r="3" spans="1:21" s="19" customFormat="1" ht="10.5" customHeight="1" x14ac:dyDescent="0.25">
      <c r="A3" s="54" t="s">
        <v>82</v>
      </c>
      <c r="B3" s="54"/>
      <c r="C3" s="54"/>
      <c r="D3" s="54"/>
      <c r="E3" s="54"/>
      <c r="F3" s="54"/>
      <c r="G3" s="54" t="s">
        <v>79</v>
      </c>
      <c r="H3" s="54"/>
      <c r="I3" s="54"/>
      <c r="J3" s="304"/>
      <c r="K3" s="55" t="s">
        <v>87</v>
      </c>
      <c r="L3" s="144"/>
      <c r="M3" s="88"/>
      <c r="N3" s="304"/>
      <c r="O3" s="54"/>
      <c r="P3" s="304"/>
      <c r="Q3" s="54"/>
      <c r="R3" s="305" t="s">
        <v>88</v>
      </c>
    </row>
    <row r="4" spans="1:21" s="31" customFormat="1" ht="11.25" customHeight="1" thickBot="1" x14ac:dyDescent="0.3">
      <c r="A4" s="821" t="str">
        <f>Altalanos!$A$10</f>
        <v>2025.04.28-29</v>
      </c>
      <c r="B4" s="821"/>
      <c r="C4" s="821"/>
      <c r="D4" s="145"/>
      <c r="E4" s="145"/>
      <c r="F4" s="145"/>
      <c r="G4" s="146" t="str">
        <f>Altalanos!$C$10</f>
        <v>Paks</v>
      </c>
      <c r="H4" s="306"/>
      <c r="I4" s="145"/>
      <c r="J4" s="307"/>
      <c r="K4" s="148"/>
      <c r="L4" s="147"/>
      <c r="M4" s="104"/>
      <c r="N4" s="307"/>
      <c r="O4" s="145"/>
      <c r="P4" s="307"/>
      <c r="Q4" s="145"/>
      <c r="R4" s="89" t="str">
        <f>Altalanos!$E$10</f>
        <v>Lakatosné Klopcsik Diana</v>
      </c>
    </row>
    <row r="5" spans="1:21" s="19" customFormat="1" ht="9.6" x14ac:dyDescent="0.25">
      <c r="A5" s="308"/>
      <c r="B5" s="57" t="s">
        <v>4</v>
      </c>
      <c r="C5" s="57" t="s">
        <v>152</v>
      </c>
      <c r="D5" s="57" t="s">
        <v>120</v>
      </c>
      <c r="E5" s="57" t="s">
        <v>162</v>
      </c>
      <c r="F5" s="67" t="s">
        <v>85</v>
      </c>
      <c r="G5" s="67" t="s">
        <v>86</v>
      </c>
      <c r="H5" s="67"/>
      <c r="I5" s="67" t="s">
        <v>90</v>
      </c>
      <c r="J5" s="67"/>
      <c r="K5" s="57" t="s">
        <v>102</v>
      </c>
      <c r="L5" s="309"/>
      <c r="M5" s="57" t="s">
        <v>116</v>
      </c>
      <c r="N5" s="309"/>
      <c r="O5" s="57" t="s">
        <v>151</v>
      </c>
      <c r="P5" s="309"/>
      <c r="Q5" s="57" t="s">
        <v>150</v>
      </c>
      <c r="R5" s="310"/>
    </row>
    <row r="6" spans="1:21" s="19" customFormat="1" ht="3.75" customHeight="1" thickBot="1" x14ac:dyDescent="0.3">
      <c r="A6" s="311"/>
      <c r="B6" s="99"/>
      <c r="C6" s="99"/>
      <c r="D6" s="99"/>
      <c r="E6" s="99"/>
      <c r="F6" s="22"/>
      <c r="G6" s="22"/>
      <c r="H6" s="101"/>
      <c r="I6" s="22"/>
      <c r="J6" s="122"/>
      <c r="K6" s="99"/>
      <c r="L6" s="122"/>
      <c r="M6" s="99"/>
      <c r="N6" s="122"/>
      <c r="O6" s="99"/>
      <c r="P6" s="122"/>
      <c r="Q6" s="99"/>
      <c r="R6" s="143"/>
    </row>
    <row r="7" spans="1:21" s="38" customFormat="1" ht="10.5" customHeight="1" x14ac:dyDescent="0.25">
      <c r="A7" s="312">
        <v>1</v>
      </c>
      <c r="B7" s="395" t="str">
        <f>IF($D7="","",VLOOKUP($D7,'1D ELO (4)'!$A$7:$P$39,14))</f>
        <v/>
      </c>
      <c r="C7" s="395" t="str">
        <f>IF($D7="","",VLOOKUP($D7,'1D ELO (4)'!$A$7:$P$39,15))</f>
        <v/>
      </c>
      <c r="D7" s="164"/>
      <c r="E7" s="508" t="str">
        <f>UPPER(IF($D7="","",VLOOKUP($D7,'1D ELO (4)'!$A$7:$P$33,5)))</f>
        <v/>
      </c>
      <c r="F7" s="165" t="str">
        <f>UPPER(IF($D7="","",VLOOKUP($D7,'1D ELO (4)'!$A$7:$P$33,2)))</f>
        <v/>
      </c>
      <c r="G7" s="165" t="str">
        <f>IF($D7="","",VLOOKUP($D7,'1D ELO (4)'!$A$7:$P$33,3))</f>
        <v/>
      </c>
      <c r="H7" s="313"/>
      <c r="I7" s="165" t="str">
        <f>IF($D7="","",VLOOKUP($D7,'1D ELO (4)'!$A$7:$P$33,4))</f>
        <v/>
      </c>
      <c r="J7" s="314"/>
      <c r="K7" s="168"/>
      <c r="L7" s="170"/>
      <c r="M7" s="168"/>
      <c r="N7" s="170"/>
      <c r="O7" s="168"/>
      <c r="P7" s="170"/>
      <c r="Q7" s="168"/>
      <c r="R7" s="285" t="s">
        <v>153</v>
      </c>
      <c r="S7" s="174"/>
      <c r="U7" s="175" t="str">
        <f>Birók!P21</f>
        <v>Bíró</v>
      </c>
    </row>
    <row r="8" spans="1:21" s="38" customFormat="1" ht="9.6" customHeight="1" x14ac:dyDescent="0.25">
      <c r="A8" s="286"/>
      <c r="B8" s="315"/>
      <c r="C8" s="315"/>
      <c r="D8" s="315"/>
      <c r="E8" s="508" t="str">
        <f>UPPER(IF($D7="","",VLOOKUP($D7,'1D ELO (4)'!$A$7:$P$33,11)))</f>
        <v/>
      </c>
      <c r="F8" s="165" t="str">
        <f>UPPER(IF($D7="","",VLOOKUP($D7,'1D ELO (4)'!$A$7:$P$33,8)))</f>
        <v/>
      </c>
      <c r="G8" s="165" t="str">
        <f>IF($D7="","",VLOOKUP($D7,'1D ELO (4)'!$A$7:$P$33,9))</f>
        <v/>
      </c>
      <c r="H8" s="313"/>
      <c r="I8" s="165" t="str">
        <f>IF($D7="","",VLOOKUP($D7,'1D ELO (4)'!$A$7:$P$33,10))</f>
        <v/>
      </c>
      <c r="J8" s="316"/>
      <c r="K8" s="161" t="str">
        <f>IF(J8="a",F7,IF(J8="b",F9,""))</f>
        <v/>
      </c>
      <c r="L8" s="170"/>
      <c r="M8" s="168"/>
      <c r="N8" s="170"/>
      <c r="O8" s="168"/>
      <c r="P8" s="170"/>
      <c r="Q8" s="168"/>
      <c r="R8" s="171"/>
      <c r="S8" s="174"/>
      <c r="U8" s="183" t="str">
        <f>Birók!P22</f>
        <v xml:space="preserve">T Lisztmajer </v>
      </c>
    </row>
    <row r="9" spans="1:21" s="38" customFormat="1" ht="9.6" customHeight="1" x14ac:dyDescent="0.25">
      <c r="A9" s="286"/>
      <c r="B9" s="177"/>
      <c r="C9" s="177"/>
      <c r="D9" s="177"/>
      <c r="E9" s="509"/>
      <c r="F9" s="163"/>
      <c r="G9" s="163"/>
      <c r="H9" s="101"/>
      <c r="I9" s="163"/>
      <c r="J9" s="317"/>
      <c r="K9" s="318" t="str">
        <f>UPPER(IF(OR(J10="a",J10="as"),F7,IF(OR(J10="b",J10="bs"),F11,)))</f>
        <v/>
      </c>
      <c r="L9" s="319"/>
      <c r="M9" s="168"/>
      <c r="N9" s="170"/>
      <c r="O9" s="168"/>
      <c r="P9" s="170"/>
      <c r="Q9" s="168"/>
      <c r="R9" s="171"/>
      <c r="S9" s="174"/>
      <c r="U9" s="183" t="str">
        <f>Birók!P23</f>
        <v xml:space="preserve">P Lisztmajer </v>
      </c>
    </row>
    <row r="10" spans="1:21" s="38" customFormat="1" ht="9.6" customHeight="1" x14ac:dyDescent="0.25">
      <c r="A10" s="286"/>
      <c r="B10" s="177"/>
      <c r="C10" s="177"/>
      <c r="D10" s="177"/>
      <c r="E10" s="510"/>
      <c r="F10" s="506"/>
      <c r="G10" s="506"/>
      <c r="H10" s="507"/>
      <c r="I10" s="495" t="s">
        <v>0</v>
      </c>
      <c r="J10" s="189"/>
      <c r="K10" s="320" t="str">
        <f>UPPER(IF(OR(J10="a",J10="as"),F8,IF(OR(J10="b",J10="bs"),F12,)))</f>
        <v/>
      </c>
      <c r="L10" s="321"/>
      <c r="M10" s="168"/>
      <c r="N10" s="170"/>
      <c r="O10" s="168"/>
      <c r="P10" s="170"/>
      <c r="Q10" s="168"/>
      <c r="R10" s="171"/>
      <c r="S10" s="174"/>
      <c r="U10" s="183" t="str">
        <f>Birók!P24</f>
        <v xml:space="preserve">N Németh </v>
      </c>
    </row>
    <row r="11" spans="1:21" s="38" customFormat="1" ht="9.6" customHeight="1" x14ac:dyDescent="0.25">
      <c r="A11" s="286">
        <v>2</v>
      </c>
      <c r="B11" s="395" t="str">
        <f>IF($D11="","",VLOOKUP($D11,'1D ELO (4)'!$A$7:$P$39,14))</f>
        <v/>
      </c>
      <c r="C11" s="395" t="str">
        <f>IF($D11="","",VLOOKUP($D11,'1D ELO (4)'!$A$7:$P$39,15))</f>
        <v/>
      </c>
      <c r="D11" s="164"/>
      <c r="E11" s="503" t="str">
        <f>UPPER(IF($D11="","",VLOOKUP($D11,'1D ELO (4)'!$A$7:$P$39,5)))</f>
        <v/>
      </c>
      <c r="F11" s="492" t="str">
        <f>UPPER(IF($D11="","",VLOOKUP($D11,'1D ELO (4)'!$A$7:$P$39,2)))</f>
        <v/>
      </c>
      <c r="G11" s="492" t="str">
        <f>IF($D11="","",VLOOKUP($D11,'1D ELO (4)'!$A$7:$P$39,3))</f>
        <v/>
      </c>
      <c r="H11" s="504"/>
      <c r="I11" s="492" t="str">
        <f>IF($D11="","",VLOOKUP($D11,'1D ELO (4)'!$A$7:$P$39,4))</f>
        <v/>
      </c>
      <c r="J11" s="322"/>
      <c r="K11" s="168"/>
      <c r="L11" s="323"/>
      <c r="M11" s="206"/>
      <c r="N11" s="319"/>
      <c r="O11" s="168"/>
      <c r="P11" s="170"/>
      <c r="Q11" s="168"/>
      <c r="R11" s="171"/>
      <c r="S11" s="174"/>
      <c r="U11" s="183" t="str">
        <f>Birók!P25</f>
        <v xml:space="preserve">D Gerzsei </v>
      </c>
    </row>
    <row r="12" spans="1:21" s="38" customFormat="1" ht="9.6" customHeight="1" x14ac:dyDescent="0.25">
      <c r="A12" s="286"/>
      <c r="B12" s="315"/>
      <c r="C12" s="315"/>
      <c r="D12" s="315"/>
      <c r="E12" s="503" t="str">
        <f>UPPER(IF($D11="","",VLOOKUP($D11,'1D ELO (4)'!$A$7:$P$33,11)))</f>
        <v/>
      </c>
      <c r="F12" s="492" t="str">
        <f>UPPER(IF($D11="","",VLOOKUP($D11,'1D ELO (4)'!$A$7:$P$33,8)))</f>
        <v/>
      </c>
      <c r="G12" s="492" t="str">
        <f>IF($D11="","",VLOOKUP($D11,'1D ELO (4)'!$A$7:$P$33,9))</f>
        <v/>
      </c>
      <c r="H12" s="504"/>
      <c r="I12" s="492" t="str">
        <f>IF($D11="","",VLOOKUP($D11,'1D ELO (4)'!$A$7:$P$33,10))</f>
        <v/>
      </c>
      <c r="J12" s="316"/>
      <c r="K12" s="168"/>
      <c r="L12" s="323"/>
      <c r="M12" s="290"/>
      <c r="N12" s="324"/>
      <c r="O12" s="168"/>
      <c r="P12" s="170"/>
      <c r="Q12" s="168"/>
      <c r="R12" s="171"/>
      <c r="S12" s="174"/>
      <c r="U12" s="183" t="str">
        <f>Birók!P26</f>
        <v>G Rosta</v>
      </c>
    </row>
    <row r="13" spans="1:21" s="38" customFormat="1" ht="9.6" customHeight="1" x14ac:dyDescent="0.25">
      <c r="A13" s="286"/>
      <c r="B13" s="177"/>
      <c r="C13" s="177"/>
      <c r="D13" s="187"/>
      <c r="E13" s="511"/>
      <c r="F13" s="506"/>
      <c r="G13" s="506"/>
      <c r="H13" s="507"/>
      <c r="I13" s="506"/>
      <c r="J13" s="325"/>
      <c r="K13" s="168"/>
      <c r="L13" s="317"/>
      <c r="M13" s="318" t="str">
        <f>UPPER(IF(OR(L14="a",L14="as"),K9,IF(OR(L14="b",L14="bs"),K17,)))</f>
        <v/>
      </c>
      <c r="N13" s="170"/>
      <c r="O13" s="168"/>
      <c r="P13" s="170"/>
      <c r="Q13" s="168"/>
      <c r="R13" s="171"/>
      <c r="S13" s="174"/>
      <c r="U13" s="183" t="str">
        <f>Birók!P27</f>
        <v>A Korpácsi</v>
      </c>
    </row>
    <row r="14" spans="1:21" s="38" customFormat="1" ht="9.6" customHeight="1" x14ac:dyDescent="0.25">
      <c r="A14" s="286"/>
      <c r="B14" s="177"/>
      <c r="C14" s="177"/>
      <c r="D14" s="187"/>
      <c r="E14" s="511"/>
      <c r="F14" s="506"/>
      <c r="G14" s="506"/>
      <c r="H14" s="507"/>
      <c r="I14" s="506"/>
      <c r="J14" s="325"/>
      <c r="K14" s="180" t="s">
        <v>0</v>
      </c>
      <c r="L14" s="189"/>
      <c r="M14" s="320" t="str">
        <f>UPPER(IF(OR(L14="a",L14="as"),K10,IF(OR(L14="b",L14="bs"),K18,)))</f>
        <v/>
      </c>
      <c r="N14" s="321"/>
      <c r="O14" s="168"/>
      <c r="P14" s="170"/>
      <c r="Q14" s="168"/>
      <c r="R14" s="171"/>
      <c r="S14" s="174"/>
      <c r="U14" s="183" t="str">
        <f>Birók!P28</f>
        <v xml:space="preserve">L Gáspár </v>
      </c>
    </row>
    <row r="15" spans="1:21" s="38" customFormat="1" ht="9.6" customHeight="1" x14ac:dyDescent="0.25">
      <c r="A15" s="326">
        <v>3</v>
      </c>
      <c r="B15" s="395" t="str">
        <f>IF($D15="","",VLOOKUP($D15,'1D ELO (4)'!$A$7:$P$39,14))</f>
        <v/>
      </c>
      <c r="C15" s="395" t="str">
        <f>IF($D15="","",VLOOKUP($D15,'1D ELO (4)'!$A$7:$P$39,15))</f>
        <v/>
      </c>
      <c r="D15" s="164"/>
      <c r="E15" s="503" t="str">
        <f>UPPER(IF($D15="","",VLOOKUP($D15,'1D ELO (4)'!$A$7:$P$39,5)))</f>
        <v/>
      </c>
      <c r="F15" s="492" t="str">
        <f>UPPER(IF($D15="","",VLOOKUP($D15,'1D ELO (4)'!$A$7:$P$39,2)))</f>
        <v/>
      </c>
      <c r="G15" s="492" t="str">
        <f>IF($D15="","",VLOOKUP($D15,'1D ELO (4)'!$A$7:$P$39,3))</f>
        <v/>
      </c>
      <c r="H15" s="504"/>
      <c r="I15" s="492" t="str">
        <f>IF($D15="","",VLOOKUP($D15,'1D ELO (4)'!$A$7:$P$39,4))</f>
        <v/>
      </c>
      <c r="J15" s="314"/>
      <c r="K15" s="168"/>
      <c r="L15" s="323"/>
      <c r="M15" s="168"/>
      <c r="N15" s="323"/>
      <c r="O15" s="206"/>
      <c r="P15" s="170"/>
      <c r="Q15" s="168"/>
      <c r="R15" s="171"/>
      <c r="S15" s="174"/>
      <c r="U15" s="183" t="str">
        <f>Birók!P29</f>
        <v xml:space="preserve"> </v>
      </c>
    </row>
    <row r="16" spans="1:21" s="38" customFormat="1" ht="9.6" customHeight="1" thickBot="1" x14ac:dyDescent="0.3">
      <c r="A16" s="286"/>
      <c r="B16" s="315"/>
      <c r="C16" s="315"/>
      <c r="D16" s="315"/>
      <c r="E16" s="503" t="str">
        <f>UPPER(IF($D15="","",VLOOKUP($D15,'1D ELO (4)'!$A$7:$P$33,11)))</f>
        <v/>
      </c>
      <c r="F16" s="492" t="str">
        <f>UPPER(IF($D15="","",VLOOKUP($D15,'1D ELO (4)'!$A$7:$P$33,8)))</f>
        <v/>
      </c>
      <c r="G16" s="492" t="str">
        <f>IF($D15="","",VLOOKUP($D15,'1D ELO (4)'!$A$7:$P$33,9))</f>
        <v/>
      </c>
      <c r="H16" s="504"/>
      <c r="I16" s="492" t="str">
        <f>IF($D15="","",VLOOKUP($D15,'1D ELO (4)'!$A$7:$P$33,10))</f>
        <v/>
      </c>
      <c r="J16" s="316"/>
      <c r="K16" s="161" t="str">
        <f>IF(J16="a",F15,IF(J16="b",F17,""))</f>
        <v/>
      </c>
      <c r="L16" s="323"/>
      <c r="M16" s="168"/>
      <c r="N16" s="323"/>
      <c r="O16" s="168"/>
      <c r="P16" s="170"/>
      <c r="Q16" s="168"/>
      <c r="R16" s="171"/>
      <c r="S16" s="174"/>
      <c r="U16" s="198" t="str">
        <f>Birók!P30</f>
        <v>Egyik sem</v>
      </c>
    </row>
    <row r="17" spans="1:19" s="38" customFormat="1" ht="9.6" customHeight="1" x14ac:dyDescent="0.25">
      <c r="A17" s="286"/>
      <c r="B17" s="177"/>
      <c r="C17" s="177"/>
      <c r="D17" s="187"/>
      <c r="E17" s="511"/>
      <c r="F17" s="506"/>
      <c r="G17" s="506"/>
      <c r="H17" s="507"/>
      <c r="I17" s="506"/>
      <c r="J17" s="317"/>
      <c r="K17" s="318" t="str">
        <f>UPPER(IF(OR(J18="a",J18="as"),F15,IF(OR(J18="b",J18="bs"),F19,)))</f>
        <v/>
      </c>
      <c r="L17" s="327"/>
      <c r="M17" s="168"/>
      <c r="N17" s="323"/>
      <c r="O17" s="168"/>
      <c r="P17" s="170"/>
      <c r="Q17" s="168"/>
      <c r="R17" s="171"/>
      <c r="S17" s="174"/>
    </row>
    <row r="18" spans="1:19" s="38" customFormat="1" ht="9.6" customHeight="1" x14ac:dyDescent="0.25">
      <c r="A18" s="286"/>
      <c r="B18" s="177"/>
      <c r="C18" s="177"/>
      <c r="D18" s="187"/>
      <c r="E18" s="511"/>
      <c r="F18" s="506"/>
      <c r="G18" s="506"/>
      <c r="H18" s="507"/>
      <c r="I18" s="495" t="s">
        <v>0</v>
      </c>
      <c r="J18" s="189"/>
      <c r="K18" s="320" t="str">
        <f>UPPER(IF(OR(J18="a",J18="as"),F16,IF(OR(J18="b",J18="bs"),F20,)))</f>
        <v/>
      </c>
      <c r="L18" s="316"/>
      <c r="M18" s="168"/>
      <c r="N18" s="323"/>
      <c r="O18" s="168"/>
      <c r="P18" s="170"/>
      <c r="Q18" s="168"/>
      <c r="R18" s="171"/>
      <c r="S18" s="174"/>
    </row>
    <row r="19" spans="1:19" s="38" customFormat="1" ht="9.6" customHeight="1" x14ac:dyDescent="0.25">
      <c r="A19" s="286">
        <v>4</v>
      </c>
      <c r="B19" s="395" t="str">
        <f>IF($D19="","",VLOOKUP($D19,'1D ELO (4)'!$A$7:$P$39,14))</f>
        <v/>
      </c>
      <c r="C19" s="395" t="str">
        <f>IF($D19="","",VLOOKUP($D19,'1D ELO (4)'!$A$7:$P$39,15))</f>
        <v/>
      </c>
      <c r="D19" s="164"/>
      <c r="E19" s="503" t="str">
        <f>UPPER(IF($D19="","",VLOOKUP($D19,'1D ELO (4)'!$A$7:$P$39,5)))</f>
        <v/>
      </c>
      <c r="F19" s="492" t="str">
        <f>UPPER(IF($D19="","",VLOOKUP($D19,'1D ELO (4)'!$A$7:$P$39,2)))</f>
        <v/>
      </c>
      <c r="G19" s="492" t="str">
        <f>IF($D19="","",VLOOKUP($D19,'1D ELO (4)'!$A$7:$P$39,3))</f>
        <v/>
      </c>
      <c r="H19" s="504"/>
      <c r="I19" s="492" t="str">
        <f>IF($D19="","",VLOOKUP($D19,'1D ELO (4)'!$A$7:$P$39,4))</f>
        <v/>
      </c>
      <c r="J19" s="322"/>
      <c r="K19" s="168"/>
      <c r="L19" s="170"/>
      <c r="M19" s="206"/>
      <c r="N19" s="327"/>
      <c r="O19" s="168"/>
      <c r="P19" s="170"/>
      <c r="Q19" s="168"/>
      <c r="R19" s="171"/>
      <c r="S19" s="174"/>
    </row>
    <row r="20" spans="1:19" s="38" customFormat="1" ht="9.6" customHeight="1" x14ac:dyDescent="0.25">
      <c r="A20" s="286"/>
      <c r="B20" s="315"/>
      <c r="C20" s="315"/>
      <c r="D20" s="315"/>
      <c r="E20" s="503" t="str">
        <f>UPPER(IF($D19="","",VLOOKUP($D19,'1D ELO (4)'!$A$7:$P$33,11)))</f>
        <v/>
      </c>
      <c r="F20" s="492" t="str">
        <f>UPPER(IF($D19="","",VLOOKUP($D19,'1D ELO (4)'!$A$7:$P$33,8)))</f>
        <v/>
      </c>
      <c r="G20" s="492" t="str">
        <f>IF($D19="","",VLOOKUP($D19,'1D ELO (4)'!$A$7:$P$33,9))</f>
        <v/>
      </c>
      <c r="H20" s="504"/>
      <c r="I20" s="492" t="str">
        <f>IF($D19="","",VLOOKUP($D19,'1D ELO (4)'!$A$7:$P$33,10))</f>
        <v/>
      </c>
      <c r="J20" s="316"/>
      <c r="K20" s="168"/>
      <c r="L20" s="170"/>
      <c r="M20" s="290"/>
      <c r="N20" s="328"/>
      <c r="O20" s="168"/>
      <c r="P20" s="170"/>
      <c r="Q20" s="168"/>
      <c r="R20" s="171"/>
      <c r="S20" s="174"/>
    </row>
    <row r="21" spans="1:19" s="38" customFormat="1" ht="9.6" customHeight="1" x14ac:dyDescent="0.25">
      <c r="A21" s="286"/>
      <c r="B21" s="177"/>
      <c r="C21" s="177"/>
      <c r="D21" s="177"/>
      <c r="E21" s="510"/>
      <c r="F21" s="506"/>
      <c r="G21" s="506"/>
      <c r="H21" s="507"/>
      <c r="I21" s="506"/>
      <c r="J21" s="325"/>
      <c r="K21" s="168"/>
      <c r="L21" s="170"/>
      <c r="M21" s="168"/>
      <c r="N21" s="317"/>
      <c r="O21" s="318" t="str">
        <f>UPPER(IF(OR(N22="a",N22="as"),M13,IF(OR(N22="b",N22="bs"),M29,)))</f>
        <v/>
      </c>
      <c r="P21" s="170"/>
      <c r="Q21" s="168"/>
      <c r="R21" s="171"/>
      <c r="S21" s="174"/>
    </row>
    <row r="22" spans="1:19" s="38" customFormat="1" ht="9.6" customHeight="1" x14ac:dyDescent="0.25">
      <c r="A22" s="286"/>
      <c r="B22" s="177"/>
      <c r="C22" s="177"/>
      <c r="D22" s="177"/>
      <c r="E22" s="510"/>
      <c r="F22" s="506"/>
      <c r="G22" s="506"/>
      <c r="H22" s="507"/>
      <c r="I22" s="506"/>
      <c r="J22" s="325"/>
      <c r="K22" s="168"/>
      <c r="L22" s="170"/>
      <c r="M22" s="180" t="s">
        <v>0</v>
      </c>
      <c r="N22" s="189"/>
      <c r="O22" s="320" t="str">
        <f>UPPER(IF(OR(N22="a",N22="as"),M14,IF(OR(N22="b",N22="bs"),M30,)))</f>
        <v/>
      </c>
      <c r="P22" s="321"/>
      <c r="Q22" s="168"/>
      <c r="R22" s="171"/>
      <c r="S22" s="174"/>
    </row>
    <row r="23" spans="1:19" s="38" customFormat="1" ht="9.6" customHeight="1" x14ac:dyDescent="0.25">
      <c r="A23" s="286">
        <v>5</v>
      </c>
      <c r="B23" s="395" t="str">
        <f>IF($D23="","",VLOOKUP($D23,'1D ELO (4)'!$A$7:$P$39,14))</f>
        <v/>
      </c>
      <c r="C23" s="395" t="str">
        <f>IF($D23="","",VLOOKUP($D23,'1D ELO (4)'!$A$7:$P$39,15))</f>
        <v/>
      </c>
      <c r="D23" s="164"/>
      <c r="E23" s="503" t="str">
        <f>UPPER(IF($D23="","",VLOOKUP($D23,'1D ELO (4)'!$A$7:$P$39,5)))</f>
        <v/>
      </c>
      <c r="F23" s="492" t="str">
        <f>UPPER(IF($D23="","",VLOOKUP($D23,'1D ELO (4)'!$A$7:$P$39,2)))</f>
        <v/>
      </c>
      <c r="G23" s="492" t="str">
        <f>IF($D23="","",VLOOKUP($D23,'1D ELO (4)'!$A$7:$P$39,3))</f>
        <v/>
      </c>
      <c r="H23" s="504"/>
      <c r="I23" s="492" t="str">
        <f>IF($D23="","",VLOOKUP($D23,'1D ELO (4)'!$A$7:$P$39,4))</f>
        <v/>
      </c>
      <c r="J23" s="314"/>
      <c r="K23" s="168"/>
      <c r="L23" s="170"/>
      <c r="M23" s="168"/>
      <c r="N23" s="323"/>
      <c r="O23" s="168"/>
      <c r="P23" s="323"/>
      <c r="Q23" s="168"/>
      <c r="R23" s="171"/>
      <c r="S23" s="174"/>
    </row>
    <row r="24" spans="1:19" s="38" customFormat="1" ht="9.6" customHeight="1" x14ac:dyDescent="0.25">
      <c r="A24" s="286"/>
      <c r="B24" s="315"/>
      <c r="C24" s="315"/>
      <c r="D24" s="315"/>
      <c r="E24" s="503" t="str">
        <f>UPPER(IF($D23="","",VLOOKUP($D23,'1D ELO (4)'!$A$7:$P$33,11)))</f>
        <v/>
      </c>
      <c r="F24" s="492" t="str">
        <f>UPPER(IF($D23="","",VLOOKUP($D23,'1D ELO (4)'!$A$7:$P$33,8)))</f>
        <v/>
      </c>
      <c r="G24" s="492" t="str">
        <f>IF($D23="","",VLOOKUP($D23,'1D ELO (4)'!$A$7:$P$33,9))</f>
        <v/>
      </c>
      <c r="H24" s="504"/>
      <c r="I24" s="492" t="str">
        <f>IF($D23="","",VLOOKUP($D23,'1D ELO (4)'!$A$7:$P$33,10))</f>
        <v/>
      </c>
      <c r="J24" s="316"/>
      <c r="K24" s="161" t="str">
        <f>IF(J24="a",F23,IF(J24="b",F25,""))</f>
        <v/>
      </c>
      <c r="L24" s="170"/>
      <c r="M24" s="168"/>
      <c r="N24" s="323"/>
      <c r="O24" s="168"/>
      <c r="P24" s="323"/>
      <c r="Q24" s="168"/>
      <c r="R24" s="171"/>
      <c r="S24" s="174"/>
    </row>
    <row r="25" spans="1:19" s="38" customFormat="1" ht="9.6" customHeight="1" x14ac:dyDescent="0.25">
      <c r="A25" s="286"/>
      <c r="B25" s="177"/>
      <c r="C25" s="177"/>
      <c r="D25" s="177"/>
      <c r="E25" s="510"/>
      <c r="F25" s="506"/>
      <c r="G25" s="506"/>
      <c r="H25" s="507"/>
      <c r="I25" s="506"/>
      <c r="J25" s="317"/>
      <c r="K25" s="318" t="str">
        <f>UPPER(IF(OR(J26="a",J26="as"),F23,IF(OR(J26="b",J26="bs"),F27,)))</f>
        <v/>
      </c>
      <c r="L25" s="319"/>
      <c r="M25" s="168"/>
      <c r="N25" s="323"/>
      <c r="O25" s="168"/>
      <c r="P25" s="323"/>
      <c r="Q25" s="168"/>
      <c r="R25" s="171"/>
      <c r="S25" s="174"/>
    </row>
    <row r="26" spans="1:19" s="38" customFormat="1" ht="9.6" customHeight="1" x14ac:dyDescent="0.25">
      <c r="A26" s="286"/>
      <c r="B26" s="177"/>
      <c r="C26" s="177"/>
      <c r="D26" s="177"/>
      <c r="E26" s="510"/>
      <c r="F26" s="506"/>
      <c r="G26" s="506"/>
      <c r="H26" s="507"/>
      <c r="I26" s="495" t="s">
        <v>0</v>
      </c>
      <c r="J26" s="189"/>
      <c r="K26" s="320" t="str">
        <f>UPPER(IF(OR(J26="a",J26="as"),F24,IF(OR(J26="b",J26="bs"),F28,)))</f>
        <v/>
      </c>
      <c r="L26" s="321"/>
      <c r="M26" s="168"/>
      <c r="N26" s="323"/>
      <c r="O26" s="168"/>
      <c r="P26" s="323"/>
      <c r="Q26" s="168"/>
      <c r="R26" s="171"/>
      <c r="S26" s="174"/>
    </row>
    <row r="27" spans="1:19" s="38" customFormat="1" ht="9.6" customHeight="1" x14ac:dyDescent="0.25">
      <c r="A27" s="286">
        <v>6</v>
      </c>
      <c r="B27" s="395" t="str">
        <f>IF($D27="","",VLOOKUP($D27,'1D ELO (4)'!$A$7:$P$39,14))</f>
        <v/>
      </c>
      <c r="C27" s="395" t="str">
        <f>IF($D27="","",VLOOKUP($D27,'1D ELO (4)'!$A$7:$P$39,15))</f>
        <v/>
      </c>
      <c r="D27" s="164"/>
      <c r="E27" s="503" t="str">
        <f>UPPER(IF($D27="","",VLOOKUP($D27,'1D ELO (4)'!$A$7:$P$39,5)))</f>
        <v/>
      </c>
      <c r="F27" s="492" t="str">
        <f>UPPER(IF($D27="","",VLOOKUP($D27,'1D ELO (4)'!$A$7:$P$39,2)))</f>
        <v/>
      </c>
      <c r="G27" s="492" t="str">
        <f>IF($D27="","",VLOOKUP($D27,'1D ELO (4)'!$A$7:$P$39,3))</f>
        <v/>
      </c>
      <c r="H27" s="504"/>
      <c r="I27" s="492" t="str">
        <f>IF($D27="","",VLOOKUP($D27,'1D ELO (4)'!$A$7:$P$39,4))</f>
        <v/>
      </c>
      <c r="J27" s="322"/>
      <c r="K27" s="168"/>
      <c r="L27" s="323"/>
      <c r="M27" s="206"/>
      <c r="N27" s="327"/>
      <c r="O27" s="168"/>
      <c r="P27" s="323"/>
      <c r="Q27" s="168"/>
      <c r="R27" s="171"/>
      <c r="S27" s="174"/>
    </row>
    <row r="28" spans="1:19" s="38" customFormat="1" ht="9.6" customHeight="1" x14ac:dyDescent="0.25">
      <c r="A28" s="286"/>
      <c r="B28" s="315"/>
      <c r="C28" s="315"/>
      <c r="D28" s="315"/>
      <c r="E28" s="503" t="str">
        <f>UPPER(IF($D27="","",VLOOKUP($D27,'1D ELO (4)'!$A$7:$P$33,11)))</f>
        <v/>
      </c>
      <c r="F28" s="492" t="str">
        <f>UPPER(IF($D27="","",VLOOKUP($D27,'1D ELO (4)'!$A$7:$P$33,8)))</f>
        <v/>
      </c>
      <c r="G28" s="492" t="str">
        <f>IF($D27="","",VLOOKUP($D27,'1D ELO (4)'!$A$7:$P$33,9))</f>
        <v/>
      </c>
      <c r="H28" s="504"/>
      <c r="I28" s="492" t="str">
        <f>IF($D27="","",VLOOKUP($D27,'1D ELO (4)'!$A$7:$P$33,10))</f>
        <v/>
      </c>
      <c r="J28" s="316"/>
      <c r="K28" s="168"/>
      <c r="L28" s="323"/>
      <c r="M28" s="290"/>
      <c r="N28" s="328"/>
      <c r="O28" s="168"/>
      <c r="P28" s="323"/>
      <c r="Q28" s="168"/>
      <c r="R28" s="171"/>
      <c r="S28" s="174"/>
    </row>
    <row r="29" spans="1:19" s="38" customFormat="1" ht="9.6" customHeight="1" x14ac:dyDescent="0.25">
      <c r="A29" s="286"/>
      <c r="B29" s="177"/>
      <c r="C29" s="177"/>
      <c r="D29" s="187"/>
      <c r="E29" s="511"/>
      <c r="F29" s="506"/>
      <c r="G29" s="506"/>
      <c r="H29" s="507"/>
      <c r="I29" s="506"/>
      <c r="J29" s="325"/>
      <c r="K29" s="168"/>
      <c r="L29" s="317"/>
      <c r="M29" s="318" t="str">
        <f>UPPER(IF(OR(L30="a",L30="as"),K25,IF(OR(L30="b",L30="bs"),K33,)))</f>
        <v/>
      </c>
      <c r="N29" s="323"/>
      <c r="O29" s="168"/>
      <c r="P29" s="323"/>
      <c r="Q29" s="168"/>
      <c r="R29" s="171"/>
      <c r="S29" s="174"/>
    </row>
    <row r="30" spans="1:19" s="38" customFormat="1" ht="9.6" customHeight="1" x14ac:dyDescent="0.25">
      <c r="A30" s="286"/>
      <c r="B30" s="177"/>
      <c r="C30" s="177"/>
      <c r="D30" s="187"/>
      <c r="E30" s="511"/>
      <c r="F30" s="506"/>
      <c r="G30" s="506"/>
      <c r="H30" s="507"/>
      <c r="I30" s="506"/>
      <c r="J30" s="325"/>
      <c r="K30" s="180" t="s">
        <v>0</v>
      </c>
      <c r="L30" s="189"/>
      <c r="M30" s="320" t="str">
        <f>UPPER(IF(OR(L30="a",L30="as"),K26,IF(OR(L30="b",L30="bs"),K34,)))</f>
        <v/>
      </c>
      <c r="N30" s="316"/>
      <c r="O30" s="168"/>
      <c r="P30" s="323"/>
      <c r="Q30" s="168"/>
      <c r="R30" s="171"/>
      <c r="S30" s="174"/>
    </row>
    <row r="31" spans="1:19" s="38" customFormat="1" ht="9.6" customHeight="1" x14ac:dyDescent="0.25">
      <c r="A31" s="326">
        <v>7</v>
      </c>
      <c r="B31" s="395" t="str">
        <f>IF($D31="","",VLOOKUP($D31,'1D ELO (4)'!$A$7:$P$39,14))</f>
        <v/>
      </c>
      <c r="C31" s="395" t="str">
        <f>IF($D31="","",VLOOKUP($D31,'1D ELO (4)'!$A$7:$P$39,15))</f>
        <v/>
      </c>
      <c r="D31" s="164"/>
      <c r="E31" s="503" t="str">
        <f>UPPER(IF($D31="","",VLOOKUP($D31,'1D ELO (4)'!$A$7:$P$39,5)))</f>
        <v/>
      </c>
      <c r="F31" s="492" t="str">
        <f>UPPER(IF($D31="","",VLOOKUP($D31,'1D ELO (4)'!$A$7:$P$39,2)))</f>
        <v/>
      </c>
      <c r="G31" s="492" t="str">
        <f>IF($D31="","",VLOOKUP($D31,'1D ELO (4)'!$A$7:$P$39,3))</f>
        <v/>
      </c>
      <c r="H31" s="504"/>
      <c r="I31" s="492" t="str">
        <f>IF($D31="","",VLOOKUP($D31,'1D ELO (4)'!$A$7:$P$39,4))</f>
        <v/>
      </c>
      <c r="J31" s="314"/>
      <c r="K31" s="168"/>
      <c r="L31" s="323"/>
      <c r="M31" s="168"/>
      <c r="N31" s="170"/>
      <c r="O31" s="206"/>
      <c r="P31" s="323"/>
      <c r="Q31" s="168"/>
      <c r="R31" s="171"/>
      <c r="S31" s="174"/>
    </row>
    <row r="32" spans="1:19" s="38" customFormat="1" ht="9.6" customHeight="1" x14ac:dyDescent="0.25">
      <c r="A32" s="286"/>
      <c r="B32" s="315"/>
      <c r="C32" s="315"/>
      <c r="D32" s="315"/>
      <c r="E32" s="503" t="str">
        <f>UPPER(IF($D31="","",VLOOKUP($D31,'1D ELO (4)'!$A$7:$P$33,11)))</f>
        <v/>
      </c>
      <c r="F32" s="492" t="str">
        <f>UPPER(IF($D31="","",VLOOKUP($D31,'1D ELO (4)'!$A$7:$P$33,8)))</f>
        <v/>
      </c>
      <c r="G32" s="492" t="str">
        <f>IF($D31="","",VLOOKUP($D31,'1D ELO (4)'!$A$7:$P$33,9))</f>
        <v/>
      </c>
      <c r="H32" s="504"/>
      <c r="I32" s="492" t="str">
        <f>IF($D31="","",VLOOKUP($D31,'1D ELO (4)'!$A$7:$P$33,10))</f>
        <v/>
      </c>
      <c r="J32" s="316"/>
      <c r="K32" s="161" t="str">
        <f>IF(J32="a",F31,IF(J32="b",F33,""))</f>
        <v/>
      </c>
      <c r="L32" s="323"/>
      <c r="M32" s="168"/>
      <c r="N32" s="170"/>
      <c r="O32" s="168"/>
      <c r="P32" s="323"/>
      <c r="Q32" s="168"/>
      <c r="R32" s="171"/>
      <c r="S32" s="174"/>
    </row>
    <row r="33" spans="1:19" s="38" customFormat="1" ht="9.6" customHeight="1" x14ac:dyDescent="0.25">
      <c r="A33" s="286"/>
      <c r="B33" s="177"/>
      <c r="C33" s="177"/>
      <c r="D33" s="187"/>
      <c r="E33" s="511"/>
      <c r="F33" s="506"/>
      <c r="G33" s="506"/>
      <c r="H33" s="507"/>
      <c r="I33" s="506"/>
      <c r="J33" s="317"/>
      <c r="K33" s="318" t="str">
        <f>UPPER(IF(OR(J34="a",J34="as"),F31,IF(OR(J34="b",J34="bs"),F35,)))</f>
        <v/>
      </c>
      <c r="L33" s="327"/>
      <c r="M33" s="168"/>
      <c r="N33" s="170"/>
      <c r="O33" s="168"/>
      <c r="P33" s="323"/>
      <c r="Q33" s="168"/>
      <c r="R33" s="171"/>
      <c r="S33" s="174"/>
    </row>
    <row r="34" spans="1:19" s="38" customFormat="1" ht="9.6" customHeight="1" x14ac:dyDescent="0.25">
      <c r="A34" s="286"/>
      <c r="B34" s="177"/>
      <c r="C34" s="177"/>
      <c r="D34" s="187"/>
      <c r="E34" s="511"/>
      <c r="F34" s="506"/>
      <c r="G34" s="506"/>
      <c r="H34" s="507"/>
      <c r="I34" s="495" t="s">
        <v>0</v>
      </c>
      <c r="J34" s="189"/>
      <c r="K34" s="320" t="str">
        <f>UPPER(IF(OR(J34="a",J34="as"),F32,IF(OR(J34="b",J34="bs"),F36,)))</f>
        <v/>
      </c>
      <c r="L34" s="316"/>
      <c r="M34" s="168"/>
      <c r="N34" s="170"/>
      <c r="O34" s="168"/>
      <c r="P34" s="323"/>
      <c r="Q34" s="168"/>
      <c r="R34" s="171"/>
      <c r="S34" s="174"/>
    </row>
    <row r="35" spans="1:19" s="38" customFormat="1" ht="9.6" customHeight="1" x14ac:dyDescent="0.25">
      <c r="A35" s="312">
        <v>8</v>
      </c>
      <c r="B35" s="395" t="str">
        <f>IF($D35="","",VLOOKUP($D35,'1D ELO (4)'!$A$7:$P$39,14))</f>
        <v/>
      </c>
      <c r="C35" s="395" t="str">
        <f>IF($D35="","",VLOOKUP($D35,'1D ELO (4)'!$A$7:$P$39,15))</f>
        <v/>
      </c>
      <c r="D35" s="164"/>
      <c r="E35" s="694" t="str">
        <f>UPPER(IF($D35="","",VLOOKUP($D35,'1D ELO (4)'!$A$7:$P$39,5)))</f>
        <v/>
      </c>
      <c r="F35" s="695" t="str">
        <f>UPPER(IF($D35="","",VLOOKUP($D35,'1D ELO (4)'!$A$7:$P$39,2)))</f>
        <v/>
      </c>
      <c r="G35" s="695" t="str">
        <f>IF($D35="","",VLOOKUP($D35,'1D ELO (4)'!$A$7:$P$39,3))</f>
        <v/>
      </c>
      <c r="H35" s="696"/>
      <c r="I35" s="695" t="str">
        <f>IF($D35="","",VLOOKUP($D35,'1D ELO (4)'!$A$7:$P$39,4))</f>
        <v/>
      </c>
      <c r="J35" s="322"/>
      <c r="K35" s="168"/>
      <c r="L35" s="170"/>
      <c r="M35" s="206"/>
      <c r="N35" s="319"/>
      <c r="O35" s="168"/>
      <c r="P35" s="323"/>
      <c r="Q35" s="168"/>
      <c r="R35" s="171"/>
      <c r="S35" s="174"/>
    </row>
    <row r="36" spans="1:19" s="38" customFormat="1" ht="9.6" customHeight="1" x14ac:dyDescent="0.25">
      <c r="A36" s="286"/>
      <c r="B36" s="315"/>
      <c r="C36" s="315"/>
      <c r="D36" s="315"/>
      <c r="E36" s="694" t="str">
        <f>UPPER(IF($D35="","",VLOOKUP($D35,'1D ELO (4)'!$A$7:$P$33,11)))</f>
        <v/>
      </c>
      <c r="F36" s="695" t="str">
        <f>UPPER(IF($D35="","",VLOOKUP($D35,'1D ELO (4)'!$A$7:$P$33,8)))</f>
        <v/>
      </c>
      <c r="G36" s="695" t="str">
        <f>IF($D35="","",VLOOKUP($D35,'1D ELO (4)'!$A$7:$P$33,9))</f>
        <v/>
      </c>
      <c r="H36" s="696"/>
      <c r="I36" s="695" t="str">
        <f>IF($D35="","",VLOOKUP($D35,'1D ELO (4)'!$A$7:$P$33,10))</f>
        <v/>
      </c>
      <c r="J36" s="316"/>
      <c r="K36" s="168"/>
      <c r="L36" s="170"/>
      <c r="M36" s="290"/>
      <c r="N36" s="324"/>
      <c r="O36" s="168"/>
      <c r="P36" s="323"/>
      <c r="Q36" s="168"/>
      <c r="R36" s="171"/>
      <c r="S36" s="174"/>
    </row>
    <row r="37" spans="1:19" s="38" customFormat="1" ht="9.6" customHeight="1" x14ac:dyDescent="0.25">
      <c r="A37" s="286"/>
      <c r="B37" s="177"/>
      <c r="C37" s="177"/>
      <c r="D37" s="187"/>
      <c r="E37" s="511"/>
      <c r="F37" s="506"/>
      <c r="G37" s="506"/>
      <c r="H37" s="507"/>
      <c r="I37" s="506"/>
      <c r="J37" s="325"/>
      <c r="K37" s="168"/>
      <c r="L37" s="170"/>
      <c r="M37" s="168"/>
      <c r="N37" s="170"/>
      <c r="O37" s="170"/>
      <c r="P37" s="317"/>
      <c r="Q37" s="318" t="str">
        <f>UPPER(IF(OR(P38="a",P38="as"),O21,IF(OR(P38="b",P38="bs"),O53,)))</f>
        <v/>
      </c>
      <c r="R37" s="329"/>
      <c r="S37" s="174"/>
    </row>
    <row r="38" spans="1:19" s="38" customFormat="1" ht="9.6" customHeight="1" x14ac:dyDescent="0.25">
      <c r="A38" s="286"/>
      <c r="B38" s="177"/>
      <c r="C38" s="177"/>
      <c r="D38" s="187"/>
      <c r="E38" s="511"/>
      <c r="F38" s="506"/>
      <c r="G38" s="506"/>
      <c r="H38" s="507"/>
      <c r="I38" s="506"/>
      <c r="J38" s="325"/>
      <c r="K38" s="168"/>
      <c r="L38" s="170"/>
      <c r="M38" s="168"/>
      <c r="N38" s="170"/>
      <c r="O38" s="180" t="s">
        <v>0</v>
      </c>
      <c r="P38" s="189"/>
      <c r="Q38" s="320" t="str">
        <f>UPPER(IF(OR(P38="a",P38="as"),O22,IF(OR(P38="b",P38="bs"),O54,)))</f>
        <v/>
      </c>
      <c r="R38" s="330"/>
      <c r="S38" s="174"/>
    </row>
    <row r="39" spans="1:19" s="38" customFormat="1" ht="9.6" customHeight="1" x14ac:dyDescent="0.25">
      <c r="A39" s="312">
        <v>9</v>
      </c>
      <c r="B39" s="395" t="str">
        <f>IF($D39="","",VLOOKUP($D39,'1D ELO (4)'!$A$7:$P$39,14))</f>
        <v/>
      </c>
      <c r="C39" s="395" t="str">
        <f>IF($D39="","",VLOOKUP($D39,'1D ELO (4)'!$A$7:$P$39,15))</f>
        <v/>
      </c>
      <c r="D39" s="164"/>
      <c r="E39" s="508" t="str">
        <f>UPPER(IF($D39="","",VLOOKUP($D39,'1D ELO (4)'!$A$7:$P$39,5)))</f>
        <v/>
      </c>
      <c r="F39" s="695" t="str">
        <f>UPPER(IF($D39="","",VLOOKUP($D39,'1D ELO (4)'!$A$7:$P$39,2)))</f>
        <v/>
      </c>
      <c r="G39" s="695" t="str">
        <f>IF($D39="","",VLOOKUP($D39,'1D ELO (4)'!$A$7:$P$39,3))</f>
        <v/>
      </c>
      <c r="H39" s="696"/>
      <c r="I39" s="695" t="str">
        <f>IF($D39="","",VLOOKUP($D39,'1D ELO (4)'!$A$7:$P$39,4))</f>
        <v/>
      </c>
      <c r="J39" s="314"/>
      <c r="K39" s="168"/>
      <c r="L39" s="170"/>
      <c r="M39" s="168"/>
      <c r="N39" s="170"/>
      <c r="O39" s="168"/>
      <c r="P39" s="323"/>
      <c r="Q39" s="206"/>
      <c r="R39" s="171"/>
      <c r="S39" s="174"/>
    </row>
    <row r="40" spans="1:19" s="38" customFormat="1" ht="9.6" customHeight="1" x14ac:dyDescent="0.25">
      <c r="A40" s="286"/>
      <c r="B40" s="315"/>
      <c r="C40" s="315"/>
      <c r="D40" s="315"/>
      <c r="E40" s="508" t="str">
        <f>UPPER(IF($D39="","",VLOOKUP($D39,'1D ELO (4)'!$A$7:$P$33,11)))</f>
        <v/>
      </c>
      <c r="F40" s="165" t="str">
        <f>UPPER(IF($D39="","",VLOOKUP($D39,'1D ELO (4)'!$A$7:$P$33,8)))</f>
        <v/>
      </c>
      <c r="G40" s="165" t="str">
        <f>IF($D39="","",VLOOKUP($D39,'1D ELO (4)'!$A$7:$P$33,9))</f>
        <v/>
      </c>
      <c r="H40" s="313"/>
      <c r="I40" s="165" t="str">
        <f>IF($D39="","",VLOOKUP($D39,'1D ELO (4)'!$A$7:$P$33,10))</f>
        <v/>
      </c>
      <c r="J40" s="316"/>
      <c r="K40" s="161" t="str">
        <f>IF(J40="a",F39,IF(J40="b",F41,""))</f>
        <v/>
      </c>
      <c r="L40" s="170"/>
      <c r="M40" s="168"/>
      <c r="N40" s="170"/>
      <c r="O40" s="168"/>
      <c r="P40" s="323"/>
      <c r="Q40" s="290"/>
      <c r="R40" s="331"/>
      <c r="S40" s="174"/>
    </row>
    <row r="41" spans="1:19" s="38" customFormat="1" ht="9.6" customHeight="1" x14ac:dyDescent="0.25">
      <c r="A41" s="286"/>
      <c r="B41" s="177"/>
      <c r="C41" s="177"/>
      <c r="D41" s="187"/>
      <c r="E41" s="511"/>
      <c r="F41" s="506"/>
      <c r="G41" s="506"/>
      <c r="H41" s="507"/>
      <c r="I41" s="506"/>
      <c r="J41" s="317"/>
      <c r="K41" s="318" t="str">
        <f>UPPER(IF(OR(J42="a",J42="as"),F39,IF(OR(J42="b",J42="bs"),F43,)))</f>
        <v/>
      </c>
      <c r="L41" s="319"/>
      <c r="M41" s="168"/>
      <c r="N41" s="170"/>
      <c r="O41" s="168"/>
      <c r="P41" s="323"/>
      <c r="Q41" s="168"/>
      <c r="R41" s="171"/>
      <c r="S41" s="174"/>
    </row>
    <row r="42" spans="1:19" s="38" customFormat="1" ht="9.6" customHeight="1" x14ac:dyDescent="0.25">
      <c r="A42" s="286"/>
      <c r="B42" s="177"/>
      <c r="C42" s="177"/>
      <c r="D42" s="187"/>
      <c r="E42" s="511"/>
      <c r="F42" s="506"/>
      <c r="G42" s="506"/>
      <c r="H42" s="507"/>
      <c r="I42" s="495" t="s">
        <v>0</v>
      </c>
      <c r="J42" s="189"/>
      <c r="K42" s="320" t="str">
        <f>UPPER(IF(OR(J42="a",J42="as"),F40,IF(OR(J42="b",J42="bs"),F44,)))</f>
        <v/>
      </c>
      <c r="L42" s="321"/>
      <c r="M42" s="168"/>
      <c r="N42" s="170"/>
      <c r="O42" s="168"/>
      <c r="P42" s="323"/>
      <c r="Q42" s="168"/>
      <c r="R42" s="171"/>
      <c r="S42" s="174"/>
    </row>
    <row r="43" spans="1:19" s="38" customFormat="1" ht="9.6" customHeight="1" x14ac:dyDescent="0.25">
      <c r="A43" s="286">
        <v>10</v>
      </c>
      <c r="B43" s="395" t="str">
        <f>IF($D43="","",VLOOKUP($D43,'1D ELO (4)'!$A$7:$P$39,13))</f>
        <v/>
      </c>
      <c r="C43" s="395" t="str">
        <f>IF($D43="","",VLOOKUP($D43,'1D ELO (4)'!$A$7:$P$39,15))</f>
        <v/>
      </c>
      <c r="D43" s="164"/>
      <c r="E43" s="503" t="str">
        <f>UPPER(IF($D43="","",VLOOKUP($D43,'1D ELO (4)'!$A$7:$P$39,5)))</f>
        <v/>
      </c>
      <c r="F43" s="492" t="str">
        <f>UPPER(IF($D43="","",VLOOKUP($D43,'1D ELO (4)'!$A$7:$P$39,2)))</f>
        <v/>
      </c>
      <c r="G43" s="492" t="str">
        <f>IF($D43="","",VLOOKUP($D43,'1D ELO (4)'!$A$7:$P$39,3))</f>
        <v/>
      </c>
      <c r="H43" s="504"/>
      <c r="I43" s="492" t="str">
        <f>IF($D43="","",VLOOKUP($D43,'1D ELO (4)'!$A$7:$P$39,4))</f>
        <v/>
      </c>
      <c r="J43" s="322"/>
      <c r="K43" s="168"/>
      <c r="L43" s="323"/>
      <c r="M43" s="206"/>
      <c r="N43" s="319"/>
      <c r="O43" s="168"/>
      <c r="P43" s="323"/>
      <c r="Q43" s="168"/>
      <c r="R43" s="171"/>
      <c r="S43" s="174"/>
    </row>
    <row r="44" spans="1:19" s="38" customFormat="1" ht="9.6" customHeight="1" x14ac:dyDescent="0.25">
      <c r="A44" s="286"/>
      <c r="B44" s="315"/>
      <c r="C44" s="315"/>
      <c r="D44" s="315"/>
      <c r="E44" s="503" t="str">
        <f>UPPER(IF($D43="","",VLOOKUP($D43,'1D ELO (4)'!$A$7:$P$33,11)))</f>
        <v/>
      </c>
      <c r="F44" s="492" t="str">
        <f>UPPER(IF($D43="","",VLOOKUP($D43,'1D ELO (4)'!$A$7:$P$33,8)))</f>
        <v/>
      </c>
      <c r="G44" s="492" t="str">
        <f>IF($D43="","",VLOOKUP($D43,'1D ELO (4)'!$A$7:$P$33,9))</f>
        <v/>
      </c>
      <c r="H44" s="504"/>
      <c r="I44" s="492" t="str">
        <f>IF($D43="","",VLOOKUP($D43,'1D ELO (4)'!$A$7:$P$33,10))</f>
        <v/>
      </c>
      <c r="J44" s="316"/>
      <c r="K44" s="168"/>
      <c r="L44" s="323"/>
      <c r="M44" s="290"/>
      <c r="N44" s="324"/>
      <c r="O44" s="168"/>
      <c r="P44" s="323"/>
      <c r="Q44" s="168"/>
      <c r="R44" s="171"/>
      <c r="S44" s="174"/>
    </row>
    <row r="45" spans="1:19" s="38" customFormat="1" ht="9.6" customHeight="1" x14ac:dyDescent="0.25">
      <c r="A45" s="286"/>
      <c r="B45" s="177"/>
      <c r="C45" s="177"/>
      <c r="D45" s="187"/>
      <c r="E45" s="511"/>
      <c r="F45" s="506"/>
      <c r="G45" s="506"/>
      <c r="H45" s="507"/>
      <c r="I45" s="506"/>
      <c r="J45" s="325"/>
      <c r="K45" s="168"/>
      <c r="L45" s="317"/>
      <c r="M45" s="318" t="str">
        <f>UPPER(IF(OR(L46="a",L46="as"),K41,IF(OR(L46="b",L46="bs"),K49,)))</f>
        <v/>
      </c>
      <c r="N45" s="170"/>
      <c r="O45" s="168"/>
      <c r="P45" s="323"/>
      <c r="Q45" s="168"/>
      <c r="R45" s="171"/>
      <c r="S45" s="174"/>
    </row>
    <row r="46" spans="1:19" s="38" customFormat="1" ht="9.6" customHeight="1" x14ac:dyDescent="0.25">
      <c r="A46" s="286"/>
      <c r="B46" s="177"/>
      <c r="C46" s="177"/>
      <c r="D46" s="187"/>
      <c r="E46" s="511"/>
      <c r="F46" s="506"/>
      <c r="G46" s="506"/>
      <c r="H46" s="507"/>
      <c r="I46" s="506"/>
      <c r="J46" s="325"/>
      <c r="K46" s="180" t="s">
        <v>0</v>
      </c>
      <c r="L46" s="189"/>
      <c r="M46" s="320" t="str">
        <f>UPPER(IF(OR(L46="a",L46="as"),K42,IF(OR(L46="b",L46="bs"),K50,)))</f>
        <v/>
      </c>
      <c r="N46" s="321"/>
      <c r="O46" s="168"/>
      <c r="P46" s="323"/>
      <c r="Q46" s="168"/>
      <c r="R46" s="171"/>
      <c r="S46" s="174"/>
    </row>
    <row r="47" spans="1:19" s="38" customFormat="1" ht="9.6" customHeight="1" x14ac:dyDescent="0.25">
      <c r="A47" s="326">
        <v>11</v>
      </c>
      <c r="B47" s="395" t="str">
        <f>IF($D47="","",VLOOKUP($D47,'1D ELO (4)'!$A$7:$P$39,14))</f>
        <v/>
      </c>
      <c r="C47" s="395" t="str">
        <f>IF($D47="","",VLOOKUP($D47,'1D ELO (4)'!$A$7:$P$39,15))</f>
        <v/>
      </c>
      <c r="D47" s="164"/>
      <c r="E47" s="503" t="str">
        <f>UPPER(IF($D47="","",VLOOKUP($D47,'1D ELO (4)'!$A$7:$P$39,5)))</f>
        <v/>
      </c>
      <c r="F47" s="492" t="str">
        <f>UPPER(IF($D47="","",VLOOKUP($D47,'1D ELO (4)'!$A$7:$P$39,2)))</f>
        <v/>
      </c>
      <c r="G47" s="492" t="str">
        <f>IF($D47="","",VLOOKUP($D47,'1D ELO (4)'!$A$7:$P$39,3))</f>
        <v/>
      </c>
      <c r="H47" s="504"/>
      <c r="I47" s="492" t="str">
        <f>IF($D47="","",VLOOKUP($D47,'1D ELO (4)'!$A$7:$P$39,4))</f>
        <v/>
      </c>
      <c r="J47" s="314"/>
      <c r="K47" s="168"/>
      <c r="L47" s="323"/>
      <c r="M47" s="168"/>
      <c r="N47" s="323"/>
      <c r="O47" s="206"/>
      <c r="P47" s="323"/>
      <c r="Q47" s="168"/>
      <c r="R47" s="171"/>
      <c r="S47" s="174"/>
    </row>
    <row r="48" spans="1:19" s="38" customFormat="1" ht="9.6" customHeight="1" x14ac:dyDescent="0.25">
      <c r="A48" s="286"/>
      <c r="B48" s="315"/>
      <c r="C48" s="315"/>
      <c r="D48" s="315"/>
      <c r="E48" s="503" t="str">
        <f>UPPER(IF($D47="","",VLOOKUP($D47,'1D ELO (4)'!$A$7:$P$33,11)))</f>
        <v/>
      </c>
      <c r="F48" s="492" t="str">
        <f>UPPER(IF($D47="","",VLOOKUP($D47,'1D ELO (4)'!$A$7:$P$33,8)))</f>
        <v/>
      </c>
      <c r="G48" s="492" t="str">
        <f>IF($D47="","",VLOOKUP($D47,'1D ELO (4)'!$A$7:$P$33,9))</f>
        <v/>
      </c>
      <c r="H48" s="504"/>
      <c r="I48" s="492" t="str">
        <f>IF($D47="","",VLOOKUP($D47,'1D ELO (4)'!$A$7:$P$33,10))</f>
        <v/>
      </c>
      <c r="J48" s="316"/>
      <c r="K48" s="161" t="str">
        <f>IF(J48="a",F47,IF(J48="b",F49,""))</f>
        <v/>
      </c>
      <c r="L48" s="323"/>
      <c r="M48" s="168"/>
      <c r="N48" s="323"/>
      <c r="O48" s="168"/>
      <c r="P48" s="323"/>
      <c r="Q48" s="168"/>
      <c r="R48" s="171"/>
      <c r="S48" s="174"/>
    </row>
    <row r="49" spans="1:19" s="38" customFormat="1" ht="9.6" customHeight="1" x14ac:dyDescent="0.25">
      <c r="A49" s="286"/>
      <c r="B49" s="177"/>
      <c r="C49" s="177"/>
      <c r="D49" s="177"/>
      <c r="E49" s="510"/>
      <c r="F49" s="506"/>
      <c r="G49" s="506"/>
      <c r="H49" s="507"/>
      <c r="I49" s="506"/>
      <c r="J49" s="317"/>
      <c r="K49" s="318" t="str">
        <f>UPPER(IF(OR(J50="a",J50="as"),F47,IF(OR(J50="b",J50="bs"),F51,)))</f>
        <v/>
      </c>
      <c r="L49" s="327"/>
      <c r="M49" s="168"/>
      <c r="N49" s="323"/>
      <c r="O49" s="168"/>
      <c r="P49" s="323"/>
      <c r="Q49" s="168"/>
      <c r="R49" s="171"/>
      <c r="S49" s="174"/>
    </row>
    <row r="50" spans="1:19" s="38" customFormat="1" ht="9.6" customHeight="1" x14ac:dyDescent="0.25">
      <c r="A50" s="286"/>
      <c r="B50" s="177"/>
      <c r="C50" s="177"/>
      <c r="D50" s="177"/>
      <c r="E50" s="510"/>
      <c r="F50" s="506"/>
      <c r="G50" s="506"/>
      <c r="H50" s="507"/>
      <c r="I50" s="495" t="s">
        <v>0</v>
      </c>
      <c r="J50" s="189"/>
      <c r="K50" s="320" t="str">
        <f>UPPER(IF(OR(J50="a",J50="as"),F48,IF(OR(J50="b",J50="bs"),F52,)))</f>
        <v/>
      </c>
      <c r="L50" s="316"/>
      <c r="M50" s="168"/>
      <c r="N50" s="323"/>
      <c r="O50" s="168"/>
      <c r="P50" s="323"/>
      <c r="Q50" s="168"/>
      <c r="R50" s="171"/>
      <c r="S50" s="174"/>
    </row>
    <row r="51" spans="1:19" s="38" customFormat="1" ht="9.6" customHeight="1" x14ac:dyDescent="0.25">
      <c r="A51" s="286">
        <v>12</v>
      </c>
      <c r="B51" s="395" t="str">
        <f>IF($D51="","",VLOOKUP($D51,'1D ELO (4)'!$A$7:$P$39,14))</f>
        <v/>
      </c>
      <c r="C51" s="395" t="str">
        <f>IF($D51="","",VLOOKUP($D51,'1D ELO (4)'!$A$7:$P$39,15))</f>
        <v/>
      </c>
      <c r="D51" s="164"/>
      <c r="E51" s="503" t="str">
        <f>UPPER(IF($D51="","",VLOOKUP($D51,'1D ELO (4)'!$A$7:$P$39,5)))</f>
        <v/>
      </c>
      <c r="F51" s="492" t="str">
        <f>UPPER(IF($D51="","",VLOOKUP($D51,'1D ELO (4)'!$A$7:$P$39,2)))</f>
        <v/>
      </c>
      <c r="G51" s="492" t="str">
        <f>IF($D51="","",VLOOKUP($D51,'1D ELO (4)'!$A$7:$P$39,3))</f>
        <v/>
      </c>
      <c r="H51" s="504"/>
      <c r="I51" s="492" t="str">
        <f>IF($D51="","",VLOOKUP($D51,'1D ELO (4)'!$A$7:$P$39,4))</f>
        <v/>
      </c>
      <c r="J51" s="322"/>
      <c r="K51" s="168"/>
      <c r="L51" s="170"/>
      <c r="M51" s="206"/>
      <c r="N51" s="327"/>
      <c r="O51" s="168"/>
      <c r="P51" s="323"/>
      <c r="Q51" s="168"/>
      <c r="R51" s="171"/>
      <c r="S51" s="174"/>
    </row>
    <row r="52" spans="1:19" s="38" customFormat="1" ht="9.6" customHeight="1" x14ac:dyDescent="0.25">
      <c r="A52" s="286"/>
      <c r="B52" s="315"/>
      <c r="C52" s="315"/>
      <c r="D52" s="315"/>
      <c r="E52" s="503" t="str">
        <f>UPPER(IF($D51="","",VLOOKUP($D51,'1D ELO (4)'!$A$7:$P$33,11)))</f>
        <v/>
      </c>
      <c r="F52" s="492" t="str">
        <f>UPPER(IF($D51="","",VLOOKUP($D51,'1D ELO (4)'!$A$7:$P$33,8)))</f>
        <v/>
      </c>
      <c r="G52" s="492" t="str">
        <f>IF($D51="","",VLOOKUP($D51,'1D ELO (4)'!$A$7:$P$33,9))</f>
        <v/>
      </c>
      <c r="H52" s="504"/>
      <c r="I52" s="492" t="str">
        <f>IF($D51="","",VLOOKUP($D51,'1D ELO (4)'!$A$7:$P$33,10))</f>
        <v/>
      </c>
      <c r="J52" s="316"/>
      <c r="K52" s="168"/>
      <c r="L52" s="170"/>
      <c r="M52" s="290"/>
      <c r="N52" s="328"/>
      <c r="O52" s="168"/>
      <c r="P52" s="323"/>
      <c r="Q52" s="168"/>
      <c r="R52" s="171"/>
      <c r="S52" s="174"/>
    </row>
    <row r="53" spans="1:19" s="38" customFormat="1" ht="9.6" customHeight="1" x14ac:dyDescent="0.25">
      <c r="A53" s="286"/>
      <c r="B53" s="177"/>
      <c r="C53" s="177"/>
      <c r="D53" s="177"/>
      <c r="E53" s="510"/>
      <c r="F53" s="506"/>
      <c r="G53" s="506"/>
      <c r="H53" s="507"/>
      <c r="I53" s="506"/>
      <c r="J53" s="325"/>
      <c r="K53" s="168"/>
      <c r="L53" s="170"/>
      <c r="M53" s="168"/>
      <c r="N53" s="317"/>
      <c r="O53" s="318" t="str">
        <f>UPPER(IF(OR(N54="a",N54="as"),M45,IF(OR(N54="b",N54="bs"),M61,)))</f>
        <v/>
      </c>
      <c r="P53" s="323"/>
      <c r="Q53" s="168"/>
      <c r="R53" s="171"/>
      <c r="S53" s="174"/>
    </row>
    <row r="54" spans="1:19" s="38" customFormat="1" ht="9.6" customHeight="1" x14ac:dyDescent="0.25">
      <c r="A54" s="286"/>
      <c r="B54" s="177"/>
      <c r="C54" s="177"/>
      <c r="D54" s="177"/>
      <c r="E54" s="510"/>
      <c r="F54" s="506"/>
      <c r="G54" s="506"/>
      <c r="H54" s="507"/>
      <c r="I54" s="506"/>
      <c r="J54" s="325"/>
      <c r="K54" s="168"/>
      <c r="L54" s="170"/>
      <c r="M54" s="180" t="s">
        <v>0</v>
      </c>
      <c r="N54" s="189"/>
      <c r="O54" s="320" t="str">
        <f>UPPER(IF(OR(N54="a",N54="as"),M46,IF(OR(N54="b",N54="bs"),M62,)))</f>
        <v/>
      </c>
      <c r="P54" s="316"/>
      <c r="Q54" s="168"/>
      <c r="R54" s="171"/>
      <c r="S54" s="174"/>
    </row>
    <row r="55" spans="1:19" s="38" customFormat="1" ht="9.6" customHeight="1" x14ac:dyDescent="0.25">
      <c r="A55" s="326">
        <v>13</v>
      </c>
      <c r="B55" s="395" t="str">
        <f>IF($D55="","",VLOOKUP($D55,'1D ELO (4)'!$A$7:$P$39,14))</f>
        <v/>
      </c>
      <c r="C55" s="395" t="str">
        <f>IF($D55="","",VLOOKUP($D55,'1D ELO (4)'!$A$7:$P$39,15))</f>
        <v/>
      </c>
      <c r="D55" s="164"/>
      <c r="E55" s="503" t="str">
        <f>UPPER(IF($D55="","",VLOOKUP($D55,'1D ELO (4)'!$A$7:$P$39,5)))</f>
        <v/>
      </c>
      <c r="F55" s="492" t="str">
        <f>UPPER(IF($D55="","",VLOOKUP($D55,'1D ELO (4)'!$A$7:$P$39,2)))</f>
        <v/>
      </c>
      <c r="G55" s="492" t="str">
        <f>IF($D55="","",VLOOKUP($D55,'1D ELO (4)'!$A$7:$P$39,3))</f>
        <v/>
      </c>
      <c r="H55" s="504"/>
      <c r="I55" s="492" t="str">
        <f>IF($D55="","",VLOOKUP($D55,'1D ELO (4)'!$A$7:$P$39,4))</f>
        <v/>
      </c>
      <c r="J55" s="314"/>
      <c r="K55" s="168"/>
      <c r="L55" s="170"/>
      <c r="M55" s="168"/>
      <c r="N55" s="323"/>
      <c r="O55" s="168"/>
      <c r="P55" s="170"/>
      <c r="Q55" s="168"/>
      <c r="R55" s="171"/>
      <c r="S55" s="174"/>
    </row>
    <row r="56" spans="1:19" s="38" customFormat="1" ht="9.6" customHeight="1" x14ac:dyDescent="0.25">
      <c r="A56" s="286"/>
      <c r="B56" s="315"/>
      <c r="C56" s="315"/>
      <c r="D56" s="315"/>
      <c r="E56" s="503" t="str">
        <f>UPPER(IF($D55="","",VLOOKUP($D55,'1D ELO (4)'!$A$7:$P$33,11)))</f>
        <v/>
      </c>
      <c r="F56" s="492" t="str">
        <f>UPPER(IF($D55="","",VLOOKUP($D55,'1D ELO (4)'!$A$7:$P$33,8)))</f>
        <v/>
      </c>
      <c r="G56" s="492" t="str">
        <f>IF($D55="","",VLOOKUP($D55,'1D ELO (4)'!$A$7:$P$33,9))</f>
        <v/>
      </c>
      <c r="H56" s="504"/>
      <c r="I56" s="492" t="str">
        <f>IF($D55="","",VLOOKUP($D55,'1D ELO (4)'!$A$7:$P$33,10))</f>
        <v/>
      </c>
      <c r="J56" s="316"/>
      <c r="K56" s="161" t="str">
        <f>IF(J56="a",F55,IF(J56="b",F57,""))</f>
        <v/>
      </c>
      <c r="L56" s="170"/>
      <c r="M56" s="168"/>
      <c r="N56" s="323"/>
      <c r="O56" s="168"/>
      <c r="P56" s="170"/>
      <c r="Q56" s="168"/>
      <c r="R56" s="171"/>
      <c r="S56" s="174"/>
    </row>
    <row r="57" spans="1:19" s="38" customFormat="1" ht="9.6" customHeight="1" x14ac:dyDescent="0.25">
      <c r="A57" s="286"/>
      <c r="B57" s="177"/>
      <c r="C57" s="177"/>
      <c r="D57" s="187"/>
      <c r="E57" s="511"/>
      <c r="F57" s="506"/>
      <c r="G57" s="506"/>
      <c r="H57" s="507"/>
      <c r="I57" s="506"/>
      <c r="J57" s="317"/>
      <c r="K57" s="318" t="str">
        <f>UPPER(IF(OR(J58="a",J58="as"),F55,IF(OR(J58="b",J58="bs"),F59,)))</f>
        <v/>
      </c>
      <c r="L57" s="319"/>
      <c r="M57" s="168"/>
      <c r="N57" s="323"/>
      <c r="O57" s="168"/>
      <c r="P57" s="170"/>
      <c r="Q57" s="168"/>
      <c r="R57" s="171"/>
      <c r="S57" s="174"/>
    </row>
    <row r="58" spans="1:19" s="38" customFormat="1" ht="9.6" customHeight="1" x14ac:dyDescent="0.25">
      <c r="A58" s="286"/>
      <c r="B58" s="177"/>
      <c r="C58" s="177"/>
      <c r="D58" s="187"/>
      <c r="E58" s="511"/>
      <c r="F58" s="506"/>
      <c r="G58" s="506"/>
      <c r="H58" s="507"/>
      <c r="I58" s="495" t="s">
        <v>0</v>
      </c>
      <c r="J58" s="189"/>
      <c r="K58" s="320" t="str">
        <f>UPPER(IF(OR(J58="a",J58="as"),F56,IF(OR(J58="b",J58="bs"),F60,)))</f>
        <v/>
      </c>
      <c r="L58" s="321"/>
      <c r="M58" s="168"/>
      <c r="N58" s="323"/>
      <c r="O58" s="168"/>
      <c r="P58" s="170"/>
      <c r="Q58" s="168"/>
      <c r="R58" s="171"/>
      <c r="S58" s="174"/>
    </row>
    <row r="59" spans="1:19" s="38" customFormat="1" ht="9.6" customHeight="1" x14ac:dyDescent="0.25">
      <c r="A59" s="286">
        <v>14</v>
      </c>
      <c r="B59" s="395" t="str">
        <f>IF($D59="","",VLOOKUP($D59,'1D ELO (4)'!$A$7:$P$39,14))</f>
        <v/>
      </c>
      <c r="C59" s="395" t="str">
        <f>IF($D59="","",VLOOKUP($D59,'1D ELO (4)'!$A$7:$P$39,15))</f>
        <v/>
      </c>
      <c r="D59" s="164"/>
      <c r="E59" s="503" t="str">
        <f>UPPER(IF($D59="","",VLOOKUP($D59,'1D ELO (4)'!$A$7:$P$39,5)))</f>
        <v/>
      </c>
      <c r="F59" s="492" t="str">
        <f>UPPER(IF($D59="","",VLOOKUP($D59,'1D ELO (4)'!$A$7:$P$39,2)))</f>
        <v/>
      </c>
      <c r="G59" s="492" t="str">
        <f>IF($D59="","",VLOOKUP($D59,'1D ELO (4)'!$A$7:$P$39,3))</f>
        <v/>
      </c>
      <c r="H59" s="504"/>
      <c r="I59" s="492" t="str">
        <f>IF($D59="","",VLOOKUP($D59,'1D ELO (4)'!$A$7:$P$39,4))</f>
        <v/>
      </c>
      <c r="J59" s="322"/>
      <c r="K59" s="168"/>
      <c r="L59" s="323"/>
      <c r="M59" s="206"/>
      <c r="N59" s="327"/>
      <c r="O59" s="168"/>
      <c r="P59" s="170"/>
      <c r="Q59" s="168"/>
      <c r="R59" s="171"/>
      <c r="S59" s="174"/>
    </row>
    <row r="60" spans="1:19" s="38" customFormat="1" ht="9.6" customHeight="1" x14ac:dyDescent="0.25">
      <c r="A60" s="286"/>
      <c r="B60" s="315"/>
      <c r="C60" s="315"/>
      <c r="D60" s="315"/>
      <c r="E60" s="503" t="str">
        <f>UPPER(IF($D59="","",VLOOKUP($D59,'1D ELO (4)'!$A$7:$P$33,11)))</f>
        <v/>
      </c>
      <c r="F60" s="492" t="str">
        <f>UPPER(IF($D59="","",VLOOKUP($D59,'1D ELO (4)'!$A$7:$P$33,8)))</f>
        <v/>
      </c>
      <c r="G60" s="492" t="str">
        <f>IF($D59="","",VLOOKUP($D59,'1D ELO (4)'!$A$7:$P$33,9))</f>
        <v/>
      </c>
      <c r="H60" s="504"/>
      <c r="I60" s="492" t="str">
        <f>IF($D59="","",VLOOKUP($D59,'1D ELO (4)'!$A$7:$P$33,10))</f>
        <v/>
      </c>
      <c r="J60" s="316"/>
      <c r="K60" s="168"/>
      <c r="L60" s="323"/>
      <c r="M60" s="290"/>
      <c r="N60" s="328"/>
      <c r="O60" s="168"/>
      <c r="P60" s="170"/>
      <c r="Q60" s="168"/>
      <c r="R60" s="171"/>
      <c r="S60" s="174"/>
    </row>
    <row r="61" spans="1:19" s="38" customFormat="1" ht="9.6" customHeight="1" x14ac:dyDescent="0.25">
      <c r="A61" s="286"/>
      <c r="B61" s="177"/>
      <c r="C61" s="177"/>
      <c r="D61" s="187"/>
      <c r="E61" s="511"/>
      <c r="F61" s="506"/>
      <c r="G61" s="506"/>
      <c r="H61" s="507"/>
      <c r="I61" s="506"/>
      <c r="J61" s="325"/>
      <c r="K61" s="168"/>
      <c r="L61" s="317"/>
      <c r="M61" s="318" t="str">
        <f>UPPER(IF(OR(L62="a",L62="as"),K57,IF(OR(L62="b",L62="bs"),K65,)))</f>
        <v/>
      </c>
      <c r="N61" s="323"/>
      <c r="O61" s="168"/>
      <c r="P61" s="170"/>
      <c r="Q61" s="168"/>
      <c r="R61" s="171"/>
      <c r="S61" s="174"/>
    </row>
    <row r="62" spans="1:19" s="38" customFormat="1" ht="9.6" customHeight="1" x14ac:dyDescent="0.25">
      <c r="A62" s="286"/>
      <c r="B62" s="177"/>
      <c r="C62" s="177"/>
      <c r="D62" s="187"/>
      <c r="E62" s="511"/>
      <c r="F62" s="506"/>
      <c r="G62" s="506"/>
      <c r="H62" s="507"/>
      <c r="I62" s="506"/>
      <c r="J62" s="325"/>
      <c r="K62" s="180" t="s">
        <v>0</v>
      </c>
      <c r="L62" s="189"/>
      <c r="M62" s="320" t="str">
        <f>UPPER(IF(OR(L62="a",L62="as"),K58,IF(OR(L62="b",L62="bs"),K66,)))</f>
        <v/>
      </c>
      <c r="N62" s="316"/>
      <c r="O62" s="168"/>
      <c r="P62" s="170"/>
      <c r="Q62" s="168"/>
      <c r="R62" s="171"/>
      <c r="S62" s="174"/>
    </row>
    <row r="63" spans="1:19" s="38" customFormat="1" ht="9.6" customHeight="1" x14ac:dyDescent="0.25">
      <c r="A63" s="326">
        <v>15</v>
      </c>
      <c r="B63" s="395" t="str">
        <f>IF($D63="","",VLOOKUP($D63,'1D ELO (4)'!$A$7:$P$39,14))</f>
        <v/>
      </c>
      <c r="C63" s="395" t="str">
        <f>IF($D63="","",VLOOKUP($D63,'1D ELO (4)'!$A$7:$P$39,15))</f>
        <v/>
      </c>
      <c r="D63" s="164"/>
      <c r="E63" s="503" t="str">
        <f>UPPER(IF($D63="","",VLOOKUP($D63,'1D ELO (4)'!$A$7:$P$39,5)))</f>
        <v/>
      </c>
      <c r="F63" s="492" t="str">
        <f>UPPER(IF($D63="","",VLOOKUP($D63,'1D ELO (4)'!$A$7:$P$39,2)))</f>
        <v/>
      </c>
      <c r="G63" s="492" t="str">
        <f>IF($D63="","",VLOOKUP($D63,'1D ELO (4)'!$A$7:$P$39,3))</f>
        <v/>
      </c>
      <c r="H63" s="504"/>
      <c r="I63" s="492" t="str">
        <f>IF($D63="","",VLOOKUP($D63,'1D ELO (4)'!$A$7:$P$39,4))</f>
        <v/>
      </c>
      <c r="J63" s="314"/>
      <c r="K63" s="168"/>
      <c r="L63" s="323"/>
      <c r="M63" s="168"/>
      <c r="N63" s="170"/>
      <c r="O63" s="344" t="s">
        <v>129</v>
      </c>
      <c r="P63" s="345"/>
      <c r="Q63" s="344" t="s">
        <v>149</v>
      </c>
      <c r="R63" s="345"/>
      <c r="S63" s="174"/>
    </row>
    <row r="64" spans="1:19" s="38" customFormat="1" ht="9.6" customHeight="1" x14ac:dyDescent="0.25">
      <c r="A64" s="286"/>
      <c r="B64" s="315"/>
      <c r="C64" s="315"/>
      <c r="D64" s="315"/>
      <c r="E64" s="503" t="str">
        <f>UPPER(IF($D63="","",VLOOKUP($D63,'1D ELO (4)'!$A$7:$P$33,11)))</f>
        <v/>
      </c>
      <c r="F64" s="492" t="str">
        <f>UPPER(IF($D63="","",VLOOKUP($D63,'1D ELO (4)'!$A$7:$P$33,8)))</f>
        <v/>
      </c>
      <c r="G64" s="492" t="str">
        <f>IF($D63="","",VLOOKUP($D63,'1D ELO (4)'!$A$7:$P$33,9))</f>
        <v/>
      </c>
      <c r="H64" s="504"/>
      <c r="I64" s="492" t="str">
        <f>IF($D63="","",VLOOKUP($D63,'1D ELO (4)'!$A$7:$P$33,10))</f>
        <v/>
      </c>
      <c r="J64" s="316"/>
      <c r="K64" s="161" t="str">
        <f>IF(J64="a",F63,IF(J64="b",F65,""))</f>
        <v/>
      </c>
      <c r="L64" s="323"/>
      <c r="M64" s="168"/>
      <c r="N64" s="170"/>
      <c r="O64" s="400" t="str">
        <f>UPPER(IF(OR(P38="a",P38="as"),O21,IF(OR(P38="b",P38="bs"),O53,)))</f>
        <v/>
      </c>
      <c r="P64" s="347"/>
      <c r="Q64" s="348"/>
      <c r="R64" s="345"/>
      <c r="S64" s="174"/>
    </row>
    <row r="65" spans="1:19" s="38" customFormat="1" ht="9.6" customHeight="1" x14ac:dyDescent="0.25">
      <c r="A65" s="286"/>
      <c r="B65" s="177"/>
      <c r="C65" s="177"/>
      <c r="D65" s="177"/>
      <c r="E65" s="510"/>
      <c r="F65" s="506"/>
      <c r="G65" s="506"/>
      <c r="H65" s="507"/>
      <c r="I65" s="506"/>
      <c r="J65" s="317"/>
      <c r="K65" s="318" t="str">
        <f>UPPER(IF(OR(J66="a",J66="as"),F63,IF(OR(J66="b",J66="bs"),F67,)))</f>
        <v/>
      </c>
      <c r="L65" s="327"/>
      <c r="M65" s="168"/>
      <c r="N65" s="170"/>
      <c r="O65" s="349" t="str">
        <f>UPPER(IF(OR(P38="a",P38="as"),O22,IF(OR(P38="b",P38="bs"),O54,)))</f>
        <v/>
      </c>
      <c r="P65" s="350"/>
      <c r="Q65" s="348"/>
      <c r="R65" s="345"/>
      <c r="S65" s="174"/>
    </row>
    <row r="66" spans="1:19" s="38" customFormat="1" ht="9.6" customHeight="1" x14ac:dyDescent="0.25">
      <c r="A66" s="286"/>
      <c r="B66" s="177"/>
      <c r="C66" s="177"/>
      <c r="D66" s="177"/>
      <c r="E66" s="510"/>
      <c r="F66" s="506"/>
      <c r="G66" s="506"/>
      <c r="H66" s="507"/>
      <c r="I66" s="495" t="s">
        <v>0</v>
      </c>
      <c r="J66" s="189"/>
      <c r="K66" s="320" t="str">
        <f>UPPER(IF(OR(J66="a",J66="as"),F64,IF(OR(J66="b",J66="bs"),F68,)))</f>
        <v/>
      </c>
      <c r="L66" s="316"/>
      <c r="M66" s="168"/>
      <c r="N66" s="170"/>
      <c r="O66" s="345"/>
      <c r="P66" s="351"/>
      <c r="Q66" s="346" t="str">
        <f>UPPER(IF(OR(P67="a",P67="as"),O64,IF(OR(P67="b",P67="bs"),O68,)))</f>
        <v/>
      </c>
      <c r="R66" s="352"/>
      <c r="S66" s="174"/>
    </row>
    <row r="67" spans="1:19" s="38" customFormat="1" ht="9.6" customHeight="1" x14ac:dyDescent="0.25">
      <c r="A67" s="332">
        <v>16</v>
      </c>
      <c r="B67" s="395" t="str">
        <f>IF($D67="","",VLOOKUP($D67,'1D ELO (4)'!$A$7:$P$39,14))</f>
        <v/>
      </c>
      <c r="C67" s="395" t="str">
        <f>IF($D67="","",VLOOKUP($D67,'1D ELO (4)'!$A$7:$P$39,15))</f>
        <v/>
      </c>
      <c r="D67" s="164"/>
      <c r="E67" s="508" t="str">
        <f>UPPER(IF($D67="","",VLOOKUP($D67,'1D ELO (4)'!$A$7:$P$39,5)))</f>
        <v/>
      </c>
      <c r="F67" s="695" t="str">
        <f>UPPER(IF($D67="","",VLOOKUP($D67,'1D ELO (4)'!$A$7:$P$39,2)))</f>
        <v/>
      </c>
      <c r="G67" s="695" t="str">
        <f>IF($D67="","",VLOOKUP($D67,'1D ELO (4)'!$A$7:$P$39,3))</f>
        <v/>
      </c>
      <c r="H67" s="696"/>
      <c r="I67" s="695" t="str">
        <f>IF($D67="","",VLOOKUP($D67,'1D ELO (4)'!$A$7:$P$39,4))</f>
        <v/>
      </c>
      <c r="J67" s="322"/>
      <c r="K67" s="168"/>
      <c r="L67" s="170"/>
      <c r="M67" s="206"/>
      <c r="N67" s="319"/>
      <c r="O67" s="272" t="s">
        <v>0</v>
      </c>
      <c r="P67" s="353"/>
      <c r="Q67" s="349" t="str">
        <f>UPPER(IF(OR(P67="a",P67="as"),O65,IF(OR(P67="b",P67="bs"),O69,)))</f>
        <v/>
      </c>
      <c r="R67" s="354"/>
      <c r="S67" s="174"/>
    </row>
    <row r="68" spans="1:19" s="38" customFormat="1" ht="9.6" customHeight="1" x14ac:dyDescent="0.25">
      <c r="A68" s="286"/>
      <c r="B68" s="315"/>
      <c r="C68" s="315"/>
      <c r="D68" s="315"/>
      <c r="E68" s="508" t="str">
        <f>UPPER(IF($D67="","",VLOOKUP($D67,'1D ELO (4)'!$A$7:$P$33,11)))</f>
        <v/>
      </c>
      <c r="F68" s="165" t="str">
        <f>UPPER(IF($D67="","",VLOOKUP($D67,'1D ELO (4)'!$A$7:$P$33,8)))</f>
        <v/>
      </c>
      <c r="G68" s="165" t="str">
        <f>IF($D67="","",VLOOKUP($D67,'1D ELO (4)'!$A$7:$P$33,9))</f>
        <v/>
      </c>
      <c r="H68" s="313"/>
      <c r="I68" s="165" t="str">
        <f>IF($D67="","",VLOOKUP($D67,'1D ELO (4)'!$A$7:$P$33,10))</f>
        <v/>
      </c>
      <c r="J68" s="316"/>
      <c r="K68" s="168"/>
      <c r="L68" s="170"/>
      <c r="M68" s="290"/>
      <c r="N68" s="324"/>
      <c r="O68" s="400" t="str">
        <f>UPPER(IF(OR(P113="a",P113="as"),O96,IF(OR(P113="b",P113="bs"),O128,)))</f>
        <v/>
      </c>
      <c r="P68" s="355"/>
      <c r="Q68" s="348"/>
      <c r="R68" s="345"/>
      <c r="S68" s="174"/>
    </row>
    <row r="69" spans="1:19" s="38" customFormat="1" ht="9.6" customHeight="1" x14ac:dyDescent="0.25">
      <c r="A69" s="333"/>
      <c r="B69" s="334"/>
      <c r="C69" s="334"/>
      <c r="D69" s="335"/>
      <c r="E69" s="335"/>
      <c r="F69" s="204"/>
      <c r="G69" s="204"/>
      <c r="H69" s="158"/>
      <c r="I69" s="204"/>
      <c r="J69" s="336"/>
      <c r="K69" s="172"/>
      <c r="L69" s="173"/>
      <c r="M69" s="172"/>
      <c r="N69" s="173"/>
      <c r="O69" s="349" t="str">
        <f>UPPER(IF(OR(P113="a",P113="as"),O97,IF(OR(P113="b",P113="bs"),O129,)))</f>
        <v/>
      </c>
      <c r="P69" s="356"/>
      <c r="Q69" s="348"/>
      <c r="R69" s="345"/>
      <c r="S69" s="174"/>
    </row>
    <row r="70" spans="1:19" s="2" customFormat="1" ht="6" customHeight="1" x14ac:dyDescent="0.25">
      <c r="A70" s="333"/>
      <c r="B70" s="334"/>
      <c r="C70" s="334"/>
      <c r="D70" s="335"/>
      <c r="E70" s="335"/>
      <c r="F70" s="204"/>
      <c r="G70" s="204"/>
      <c r="H70" s="337"/>
      <c r="I70" s="204"/>
      <c r="J70" s="336"/>
      <c r="K70" s="172"/>
      <c r="L70" s="173"/>
      <c r="M70" s="211"/>
      <c r="N70" s="212"/>
      <c r="O70" s="357"/>
      <c r="P70" s="358"/>
      <c r="Q70" s="357"/>
      <c r="R70" s="358"/>
      <c r="S70" s="213"/>
    </row>
    <row r="71" spans="1:19" s="18" customFormat="1" ht="10.5" customHeight="1" x14ac:dyDescent="0.25">
      <c r="A71" s="214" t="s">
        <v>105</v>
      </c>
      <c r="B71" s="215"/>
      <c r="C71" s="216"/>
      <c r="D71" s="217" t="s">
        <v>6</v>
      </c>
      <c r="E71" s="217"/>
      <c r="F71" s="218" t="s">
        <v>155</v>
      </c>
      <c r="G71" s="217" t="s">
        <v>6</v>
      </c>
      <c r="H71" s="218" t="s">
        <v>155</v>
      </c>
      <c r="I71" s="359"/>
      <c r="J71" s="218" t="s">
        <v>6</v>
      </c>
      <c r="K71" s="218" t="s">
        <v>108</v>
      </c>
      <c r="L71" s="221"/>
      <c r="M71" s="218" t="s">
        <v>109</v>
      </c>
      <c r="N71" s="222"/>
      <c r="O71" s="223" t="s">
        <v>156</v>
      </c>
      <c r="P71" s="223"/>
      <c r="Q71" s="224"/>
      <c r="R71" s="225"/>
    </row>
    <row r="72" spans="1:19" s="18" customFormat="1" ht="9" customHeight="1" x14ac:dyDescent="0.25">
      <c r="A72" s="227" t="s">
        <v>160</v>
      </c>
      <c r="B72" s="226"/>
      <c r="C72" s="228"/>
      <c r="D72" s="229">
        <v>1</v>
      </c>
      <c r="E72" s="229"/>
      <c r="F72" s="92">
        <f>IF(D72&gt;$R$79,,UPPER(VLOOKUP(D72,'1D ELO (4)'!$A$7:$L$23,2)))</f>
        <v>0</v>
      </c>
      <c r="G72" s="360">
        <v>5</v>
      </c>
      <c r="H72" s="92">
        <f>IF(G72&gt;$R$79,,UPPER(VLOOKUP(G72,'1D ELO (4)'!$A$7:$L$23,2)))</f>
        <v>0</v>
      </c>
      <c r="I72" s="338"/>
      <c r="J72" s="339" t="s">
        <v>7</v>
      </c>
      <c r="K72" s="226"/>
      <c r="L72" s="232"/>
      <c r="M72" s="226"/>
      <c r="N72" s="233"/>
      <c r="O72" s="234" t="s">
        <v>161</v>
      </c>
      <c r="P72" s="235"/>
      <c r="Q72" s="235"/>
      <c r="R72" s="236"/>
    </row>
    <row r="73" spans="1:19" s="18" customFormat="1" ht="9" customHeight="1" x14ac:dyDescent="0.25">
      <c r="A73" s="241" t="s">
        <v>124</v>
      </c>
      <c r="B73" s="239"/>
      <c r="C73" s="242"/>
      <c r="D73" s="229"/>
      <c r="E73" s="229"/>
      <c r="F73" s="92">
        <f>IF(D72&gt;$R$79,,UPPER(VLOOKUP(D72,'1D ELO (4)'!$A$7:$L$23,8)))</f>
        <v>0</v>
      </c>
      <c r="G73" s="360"/>
      <c r="H73" s="92">
        <f>IF(G72&gt;$R$79,,UPPER(VLOOKUP(G72,'1D ELO (4)'!$A$7:$L$23,8)))</f>
        <v>0</v>
      </c>
      <c r="I73" s="338"/>
      <c r="J73" s="339"/>
      <c r="K73" s="92">
        <f>IF(J72&gt;$R$79,,UPPER(VLOOKUP(J72,'1D ELO (4)'!$A$7:$L$23,8)))</f>
        <v>0</v>
      </c>
      <c r="L73" s="232"/>
      <c r="M73" s="226"/>
      <c r="N73" s="233"/>
      <c r="O73" s="239"/>
      <c r="P73" s="238"/>
      <c r="Q73" s="239"/>
      <c r="R73" s="240"/>
    </row>
    <row r="74" spans="1:19" s="18" customFormat="1" ht="9" customHeight="1" x14ac:dyDescent="0.25">
      <c r="A74" s="384"/>
      <c r="B74" s="385"/>
      <c r="C74" s="386"/>
      <c r="D74" s="229">
        <v>2</v>
      </c>
      <c r="E74" s="229"/>
      <c r="F74" s="92">
        <f>IF(D74&gt;$R$79,,UPPER(VLOOKUP(D74,'1D ELO (4)'!$A$7:$L$23,2)))</f>
        <v>0</v>
      </c>
      <c r="G74" s="360">
        <v>6</v>
      </c>
      <c r="H74" s="92">
        <f>IF(G74&gt;$R$79,,UPPER(VLOOKUP(G74,'1D ELO (4)'!$A$7:$L$23,2)))</f>
        <v>0</v>
      </c>
      <c r="I74" s="338"/>
      <c r="J74" s="339" t="s">
        <v>8</v>
      </c>
      <c r="K74" s="226"/>
      <c r="L74" s="232"/>
      <c r="M74" s="226"/>
      <c r="N74" s="233"/>
      <c r="O74" s="234" t="s">
        <v>112</v>
      </c>
      <c r="P74" s="235"/>
      <c r="Q74" s="235"/>
      <c r="R74" s="236"/>
    </row>
    <row r="75" spans="1:19" s="18" customFormat="1" ht="9" customHeight="1" x14ac:dyDescent="0.25">
      <c r="A75" s="243"/>
      <c r="B75" s="150"/>
      <c r="C75" s="244"/>
      <c r="D75" s="229"/>
      <c r="E75" s="229"/>
      <c r="F75" s="92">
        <f>IF(D74&gt;$R$79,,UPPER(VLOOKUP(D74,'1D ELO (4)'!$A$7:$L$23,8)))</f>
        <v>0</v>
      </c>
      <c r="G75" s="360"/>
      <c r="H75" s="92">
        <f>IF(G74&gt;$R$79,,UPPER(VLOOKUP(G74,'1D ELO (4)'!$A$7:$L$23,8)))</f>
        <v>0</v>
      </c>
      <c r="I75" s="338"/>
      <c r="J75" s="339"/>
      <c r="K75" s="226"/>
      <c r="L75" s="232"/>
      <c r="M75" s="226"/>
      <c r="N75" s="233"/>
      <c r="O75" s="226"/>
      <c r="P75" s="232"/>
      <c r="Q75" s="226"/>
      <c r="R75" s="233"/>
    </row>
    <row r="76" spans="1:19" s="18" customFormat="1" ht="9" customHeight="1" x14ac:dyDescent="0.25">
      <c r="A76" s="371"/>
      <c r="B76" s="387"/>
      <c r="C76" s="388"/>
      <c r="D76" s="229">
        <v>3</v>
      </c>
      <c r="E76" s="229"/>
      <c r="F76" s="92">
        <f>IF(D76&gt;$R$79,,UPPER(VLOOKUP(D76,'1D ELO (4)'!$A$7:$L$23,2)))</f>
        <v>0</v>
      </c>
      <c r="G76" s="360">
        <v>7</v>
      </c>
      <c r="H76" s="92">
        <f>IF(G76&gt;$R$79,,UPPER(VLOOKUP(G76,'1D ELO (4)'!$A$7:$L$23,2)))</f>
        <v>0</v>
      </c>
      <c r="I76" s="338"/>
      <c r="J76" s="339" t="s">
        <v>9</v>
      </c>
      <c r="K76" s="226"/>
      <c r="L76" s="232"/>
      <c r="M76" s="226"/>
      <c r="N76" s="233"/>
      <c r="O76" s="239"/>
      <c r="P76" s="238"/>
      <c r="Q76" s="239"/>
      <c r="R76" s="240"/>
    </row>
    <row r="77" spans="1:19" s="18" customFormat="1" ht="9" customHeight="1" x14ac:dyDescent="0.25">
      <c r="A77" s="372"/>
      <c r="B77" s="24"/>
      <c r="C77" s="244"/>
      <c r="D77" s="229"/>
      <c r="E77" s="229"/>
      <c r="F77" s="92">
        <f>IF(D76&gt;$R$79,,UPPER(VLOOKUP(D76,'1D ELO (4)'!$A$7:$L$23,8)))</f>
        <v>0</v>
      </c>
      <c r="G77" s="360"/>
      <c r="H77" s="92">
        <f>IF(G76&gt;$R$79,,UPPER(VLOOKUP(G76,'1D ELO (4)'!$A$7:$L$23,8)))</f>
        <v>0</v>
      </c>
      <c r="I77" s="338"/>
      <c r="J77" s="339"/>
      <c r="K77" s="226"/>
      <c r="L77" s="232"/>
      <c r="M77" s="226"/>
      <c r="N77" s="233"/>
      <c r="O77" s="234" t="s">
        <v>92</v>
      </c>
      <c r="P77" s="235"/>
      <c r="Q77" s="235"/>
      <c r="R77" s="236"/>
    </row>
    <row r="78" spans="1:19" s="18" customFormat="1" ht="9" customHeight="1" x14ac:dyDescent="0.25">
      <c r="A78" s="372"/>
      <c r="B78" s="24"/>
      <c r="C78" s="382"/>
      <c r="D78" s="229">
        <v>4</v>
      </c>
      <c r="E78" s="229"/>
      <c r="F78" s="92">
        <f>IF(D78&gt;$R$79,,UPPER(VLOOKUP(D78,'1D ELO (4)'!$A$7:$L$23,2)))</f>
        <v>0</v>
      </c>
      <c r="G78" s="360">
        <v>8</v>
      </c>
      <c r="H78" s="92">
        <f>IF(G78&gt;$R$79,,UPPER(VLOOKUP(G78,'1D ELO (4)'!$A$7:$L$23,2)))</f>
        <v>0</v>
      </c>
      <c r="I78" s="338"/>
      <c r="J78" s="339" t="s">
        <v>10</v>
      </c>
      <c r="K78" s="226"/>
      <c r="L78" s="232"/>
      <c r="M78" s="226"/>
      <c r="N78" s="233"/>
      <c r="O78" s="226"/>
      <c r="P78" s="232"/>
      <c r="Q78" s="226"/>
      <c r="R78" s="233"/>
    </row>
    <row r="79" spans="1:19" s="18" customFormat="1" ht="9" customHeight="1" x14ac:dyDescent="0.25">
      <c r="A79" s="373"/>
      <c r="B79" s="370"/>
      <c r="C79" s="383"/>
      <c r="D79" s="245"/>
      <c r="E79" s="245"/>
      <c r="F79" s="92">
        <f>IF(D78&gt;$R$79,,UPPER(VLOOKUP(D78,'1D ELO (4)'!$A$7:$L$23,8)))</f>
        <v>0</v>
      </c>
      <c r="G79" s="361"/>
      <c r="H79" s="246">
        <f>IF(G78&gt;$R$79,,UPPER(VLOOKUP(G78,'1D ELO (4)'!$A$7:$L$23,8)))</f>
        <v>0</v>
      </c>
      <c r="I79" s="341"/>
      <c r="J79" s="342"/>
      <c r="K79" s="239"/>
      <c r="L79" s="238"/>
      <c r="M79" s="239"/>
      <c r="N79" s="240"/>
      <c r="O79" s="239" t="str">
        <f>R4</f>
        <v>Lakatosné Klopcsik Diana</v>
      </c>
      <c r="P79" s="238"/>
      <c r="Q79" s="239"/>
      <c r="R79" s="362">
        <f>'1D ELO (4)'!$P$5</f>
        <v>0</v>
      </c>
    </row>
    <row r="80" spans="1:19" s="19" customFormat="1" ht="9.6" x14ac:dyDescent="0.25">
      <c r="A80" s="308"/>
      <c r="B80" s="57" t="s">
        <v>4</v>
      </c>
      <c r="C80" s="57" t="s">
        <v>152</v>
      </c>
      <c r="D80" s="57" t="s">
        <v>120</v>
      </c>
      <c r="E80" s="57" t="s">
        <v>162</v>
      </c>
      <c r="F80" s="67" t="s">
        <v>85</v>
      </c>
      <c r="G80" s="67" t="s">
        <v>86</v>
      </c>
      <c r="H80" s="67"/>
      <c r="I80" s="67" t="s">
        <v>90</v>
      </c>
      <c r="J80" s="67"/>
      <c r="K80" s="57" t="s">
        <v>102</v>
      </c>
      <c r="L80" s="309"/>
      <c r="M80" s="57" t="s">
        <v>116</v>
      </c>
      <c r="N80" s="309"/>
      <c r="O80" s="57" t="s">
        <v>151</v>
      </c>
      <c r="P80" s="309"/>
      <c r="Q80" s="57" t="s">
        <v>150</v>
      </c>
      <c r="R80" s="310"/>
    </row>
    <row r="81" spans="1:21" s="19" customFormat="1" ht="3.75" customHeight="1" thickBot="1" x14ac:dyDescent="0.3">
      <c r="A81" s="311"/>
      <c r="B81" s="99"/>
      <c r="C81" s="99"/>
      <c r="D81" s="99"/>
      <c r="E81" s="99"/>
      <c r="F81" s="22"/>
      <c r="G81" s="22"/>
      <c r="H81" s="101"/>
      <c r="I81" s="22"/>
      <c r="J81" s="122"/>
      <c r="K81" s="99"/>
      <c r="L81" s="122"/>
      <c r="M81" s="99"/>
      <c r="N81" s="122"/>
      <c r="O81" s="99"/>
      <c r="P81" s="122"/>
      <c r="Q81" s="99"/>
      <c r="R81" s="143"/>
    </row>
    <row r="82" spans="1:21" s="38" customFormat="1" ht="10.5" customHeight="1" x14ac:dyDescent="0.25">
      <c r="A82" s="312">
        <v>17</v>
      </c>
      <c r="B82" s="395" t="str">
        <f>IF($D82="","",VLOOKUP($D82,'1D ELO (4)'!$A$7:$P$39,14))</f>
        <v/>
      </c>
      <c r="C82" s="395" t="str">
        <f>IF($D82="","",VLOOKUP($D82,'1D ELO (4)'!$A$7:$P$39,15))</f>
        <v/>
      </c>
      <c r="D82" s="164"/>
      <c r="E82" s="694" t="str">
        <f>UPPER(IF($D82="","",VLOOKUP($D82,'1D ELO (4)'!$A$7:$P$39,5)))</f>
        <v/>
      </c>
      <c r="F82" s="695" t="str">
        <f>UPPER(IF($D82="","",VLOOKUP($D82,'1D ELO (4)'!$A$7:$P$39,2)))</f>
        <v/>
      </c>
      <c r="G82" s="695" t="str">
        <f>IF($D82="","",VLOOKUP($D82,'1D ELO (4)'!$A$7:$P$39,3))</f>
        <v/>
      </c>
      <c r="H82" s="696"/>
      <c r="I82" s="695" t="str">
        <f>IF($D82="","",VLOOKUP($D82,'1D ELO (4)'!$A$7:$P$39,4))</f>
        <v/>
      </c>
      <c r="J82" s="314"/>
      <c r="K82" s="168"/>
      <c r="L82" s="170"/>
      <c r="M82" s="168"/>
      <c r="N82" s="170"/>
      <c r="O82" s="168"/>
      <c r="P82" s="170"/>
      <c r="Q82" s="168"/>
      <c r="R82" s="285" t="s">
        <v>154</v>
      </c>
      <c r="S82" s="174"/>
      <c r="U82" s="175">
        <f>Birók!P60</f>
        <v>0</v>
      </c>
    </row>
    <row r="83" spans="1:21" s="38" customFormat="1" ht="9.6" customHeight="1" x14ac:dyDescent="0.25">
      <c r="A83" s="286"/>
      <c r="B83" s="315"/>
      <c r="C83" s="315"/>
      <c r="D83" s="315"/>
      <c r="E83" s="694" t="str">
        <f>UPPER(IF($D82="","",VLOOKUP($D82,'1D ELO (4)'!$A$7:$P$33,11)))</f>
        <v/>
      </c>
      <c r="F83" s="695" t="str">
        <f>UPPER(IF($D82="","",VLOOKUP($D82,'1D ELO (4)'!$A$7:$P$33,8)))</f>
        <v/>
      </c>
      <c r="G83" s="695" t="str">
        <f>IF($D82="","",VLOOKUP($D82,'1D ELO (4)'!$A$7:$P$33,9))</f>
        <v/>
      </c>
      <c r="H83" s="696"/>
      <c r="I83" s="695" t="str">
        <f>IF($D82="","",VLOOKUP($D82,'1D ELO (4)'!$A$7:$P$33,10))</f>
        <v/>
      </c>
      <c r="J83" s="316"/>
      <c r="K83" s="161" t="str">
        <f>IF(J83="a",F82,IF(J83="b",F84,""))</f>
        <v/>
      </c>
      <c r="L83" s="170"/>
      <c r="M83" s="168"/>
      <c r="N83" s="170"/>
      <c r="O83" s="168"/>
      <c r="P83" s="170"/>
      <c r="Q83" s="168"/>
      <c r="R83" s="171"/>
      <c r="S83" s="174"/>
      <c r="U83" s="183">
        <f>Birók!P61</f>
        <v>0</v>
      </c>
    </row>
    <row r="84" spans="1:21" s="38" customFormat="1" ht="9.6" customHeight="1" x14ac:dyDescent="0.25">
      <c r="A84" s="286"/>
      <c r="B84" s="177"/>
      <c r="C84" s="177"/>
      <c r="D84" s="177"/>
      <c r="E84" s="509"/>
      <c r="F84" s="163"/>
      <c r="G84" s="163"/>
      <c r="H84" s="101"/>
      <c r="I84" s="163"/>
      <c r="J84" s="317"/>
      <c r="K84" s="318" t="str">
        <f>UPPER(IF(OR(J85="a",J85="as"),F82,IF(OR(J85="b",J85="bs"),F86,)))</f>
        <v/>
      </c>
      <c r="L84" s="319"/>
      <c r="M84" s="168"/>
      <c r="N84" s="170"/>
      <c r="O84" s="168"/>
      <c r="P84" s="170"/>
      <c r="Q84" s="168"/>
      <c r="R84" s="171"/>
      <c r="S84" s="174"/>
      <c r="U84" s="183">
        <f>Birók!P62</f>
        <v>0</v>
      </c>
    </row>
    <row r="85" spans="1:21" s="38" customFormat="1" ht="9.6" customHeight="1" x14ac:dyDescent="0.25">
      <c r="A85" s="286"/>
      <c r="B85" s="177"/>
      <c r="C85" s="177"/>
      <c r="D85" s="177"/>
      <c r="E85" s="510"/>
      <c r="F85" s="506"/>
      <c r="G85" s="506"/>
      <c r="H85" s="507"/>
      <c r="I85" s="495" t="s">
        <v>0</v>
      </c>
      <c r="J85" s="189"/>
      <c r="K85" s="320" t="str">
        <f>UPPER(IF(OR(J85="a",J85="as"),F83,IF(OR(J85="b",J85="bs"),F87,)))</f>
        <v/>
      </c>
      <c r="L85" s="321"/>
      <c r="M85" s="168"/>
      <c r="N85" s="170"/>
      <c r="O85" s="168"/>
      <c r="P85" s="170"/>
      <c r="Q85" s="168"/>
      <c r="R85" s="171"/>
      <c r="S85" s="174"/>
      <c r="U85" s="183">
        <f>Birók!P63</f>
        <v>0</v>
      </c>
    </row>
    <row r="86" spans="1:21" s="38" customFormat="1" ht="9.6" customHeight="1" x14ac:dyDescent="0.25">
      <c r="A86" s="286">
        <v>18</v>
      </c>
      <c r="B86" s="395" t="str">
        <f>IF($D86="","",VLOOKUP($D86,'1D ELO (4)'!$A$7:$P$39,14))</f>
        <v/>
      </c>
      <c r="C86" s="395" t="str">
        <f>IF($D86="","",VLOOKUP($D86,'1D ELO (4)'!$A$7:$P$39,15))</f>
        <v/>
      </c>
      <c r="D86" s="164"/>
      <c r="E86" s="503" t="str">
        <f>UPPER(IF($D86="","",VLOOKUP($D86,'1D ELO (4)'!$A$7:$P$39,5)))</f>
        <v/>
      </c>
      <c r="F86" s="492" t="str">
        <f>UPPER(IF($D86="","",VLOOKUP($D86,'1D ELO (4)'!$A$7:$P$39,2)))</f>
        <v/>
      </c>
      <c r="G86" s="492" t="str">
        <f>IF($D86="","",VLOOKUP($D86,'1D ELO (4)'!$A$7:$P$39,3))</f>
        <v/>
      </c>
      <c r="H86" s="504"/>
      <c r="I86" s="492" t="str">
        <f>IF($D86="","",VLOOKUP($D86,'1D ELO (4)'!$A$7:$P$39,4))</f>
        <v/>
      </c>
      <c r="J86" s="322"/>
      <c r="K86" s="168"/>
      <c r="L86" s="323"/>
      <c r="M86" s="206"/>
      <c r="N86" s="319"/>
      <c r="O86" s="168"/>
      <c r="P86" s="170"/>
      <c r="Q86" s="168"/>
      <c r="R86" s="171"/>
      <c r="S86" s="174"/>
      <c r="U86" s="183">
        <f>Birók!P64</f>
        <v>0</v>
      </c>
    </row>
    <row r="87" spans="1:21" s="38" customFormat="1" ht="9.6" customHeight="1" x14ac:dyDescent="0.25">
      <c r="A87" s="286"/>
      <c r="B87" s="315"/>
      <c r="C87" s="315"/>
      <c r="D87" s="315"/>
      <c r="E87" s="503" t="str">
        <f>UPPER(IF($D86="","",VLOOKUP($D86,'1D ELO (4)'!$A$7:$P$33,11)))</f>
        <v/>
      </c>
      <c r="F87" s="492" t="str">
        <f>UPPER(IF($D86="","",VLOOKUP($D86,'1D ELO (4)'!$A$7:$P$33,8)))</f>
        <v/>
      </c>
      <c r="G87" s="492" t="str">
        <f>IF($D86="","",VLOOKUP($D86,'1D ELO (4)'!$A$7:$P$33,9))</f>
        <v/>
      </c>
      <c r="H87" s="504"/>
      <c r="I87" s="492" t="str">
        <f>IF($D86="","",VLOOKUP($D86,'1D ELO (4)'!$A$7:$P$33,10))</f>
        <v/>
      </c>
      <c r="J87" s="316"/>
      <c r="K87" s="168"/>
      <c r="L87" s="323"/>
      <c r="M87" s="290"/>
      <c r="N87" s="324"/>
      <c r="O87" s="168"/>
      <c r="P87" s="170"/>
      <c r="Q87" s="168"/>
      <c r="R87" s="171"/>
      <c r="S87" s="174"/>
      <c r="U87" s="183">
        <f>Birók!P65</f>
        <v>0</v>
      </c>
    </row>
    <row r="88" spans="1:21" s="38" customFormat="1" ht="9.6" customHeight="1" x14ac:dyDescent="0.25">
      <c r="A88" s="286"/>
      <c r="B88" s="177"/>
      <c r="C88" s="177"/>
      <c r="D88" s="187"/>
      <c r="E88" s="511"/>
      <c r="F88" s="506"/>
      <c r="G88" s="506"/>
      <c r="H88" s="507"/>
      <c r="I88" s="506"/>
      <c r="J88" s="325"/>
      <c r="K88" s="168"/>
      <c r="L88" s="317"/>
      <c r="M88" s="318" t="str">
        <f>UPPER(IF(OR(L89="a",L89="as"),K84,IF(OR(L89="b",L89="bs"),K92,)))</f>
        <v/>
      </c>
      <c r="N88" s="170"/>
      <c r="O88" s="168"/>
      <c r="P88" s="170"/>
      <c r="Q88" s="168"/>
      <c r="R88" s="171"/>
      <c r="S88" s="174"/>
      <c r="U88" s="183">
        <f>Birók!P66</f>
        <v>0</v>
      </c>
    </row>
    <row r="89" spans="1:21" s="38" customFormat="1" ht="9.6" customHeight="1" x14ac:dyDescent="0.25">
      <c r="A89" s="286"/>
      <c r="B89" s="177"/>
      <c r="C89" s="177"/>
      <c r="D89" s="187"/>
      <c r="E89" s="511"/>
      <c r="F89" s="506"/>
      <c r="G89" s="506"/>
      <c r="H89" s="507"/>
      <c r="I89" s="506"/>
      <c r="J89" s="325"/>
      <c r="K89" s="180" t="s">
        <v>0</v>
      </c>
      <c r="L89" s="189"/>
      <c r="M89" s="320" t="str">
        <f>UPPER(IF(OR(L89="a",L89="as"),K85,IF(OR(L89="b",L89="bs"),K93,)))</f>
        <v/>
      </c>
      <c r="N89" s="321"/>
      <c r="O89" s="168"/>
      <c r="P89" s="170"/>
      <c r="Q89" s="168"/>
      <c r="R89" s="171"/>
      <c r="S89" s="174"/>
      <c r="U89" s="183">
        <f>Birók!P67</f>
        <v>0</v>
      </c>
    </row>
    <row r="90" spans="1:21" s="38" customFormat="1" ht="9.6" customHeight="1" x14ac:dyDescent="0.25">
      <c r="A90" s="326">
        <v>19</v>
      </c>
      <c r="B90" s="395" t="str">
        <f>IF($D90="","",VLOOKUP($D90,'1D ELO (4)'!$A$7:$P$39,14))</f>
        <v/>
      </c>
      <c r="C90" s="395" t="str">
        <f>IF($D90="","",VLOOKUP($D90,'1D ELO (4)'!$A$7:$P$39,15))</f>
        <v/>
      </c>
      <c r="D90" s="164"/>
      <c r="E90" s="503" t="str">
        <f>UPPER(IF($D90="","",VLOOKUP($D90,'1D ELO (4)'!$A$7:$P$39,5)))</f>
        <v/>
      </c>
      <c r="F90" s="492" t="str">
        <f>UPPER(IF($D90="","",VLOOKUP($D90,'1D ELO (4)'!$A$7:$P$39,2)))</f>
        <v/>
      </c>
      <c r="G90" s="492" t="str">
        <f>IF($D90="","",VLOOKUP($D90,'1D ELO (4)'!$A$7:$P$39,3))</f>
        <v/>
      </c>
      <c r="H90" s="504"/>
      <c r="I90" s="492" t="str">
        <f>IF($D90="","",VLOOKUP($D90,'1D ELO (4)'!$A$7:$P$39,4))</f>
        <v/>
      </c>
      <c r="J90" s="314"/>
      <c r="K90" s="168"/>
      <c r="L90" s="323"/>
      <c r="M90" s="168"/>
      <c r="N90" s="323"/>
      <c r="O90" s="206"/>
      <c r="P90" s="170"/>
      <c r="Q90" s="168"/>
      <c r="R90" s="171"/>
      <c r="S90" s="174"/>
      <c r="U90" s="183">
        <f>Birók!P68</f>
        <v>0</v>
      </c>
    </row>
    <row r="91" spans="1:21" s="38" customFormat="1" ht="9.6" customHeight="1" thickBot="1" x14ac:dyDescent="0.3">
      <c r="A91" s="286"/>
      <c r="B91" s="315"/>
      <c r="C91" s="315"/>
      <c r="D91" s="315"/>
      <c r="E91" s="503" t="str">
        <f>UPPER(IF($D90="","",VLOOKUP($D90,'1D ELO (4)'!$A$7:$P$33,11)))</f>
        <v/>
      </c>
      <c r="F91" s="492" t="str">
        <f>UPPER(IF($D90="","",VLOOKUP($D90,'1D ELO (4)'!$A$7:$P$33,8)))</f>
        <v/>
      </c>
      <c r="G91" s="492" t="str">
        <f>IF($D90="","",VLOOKUP($D90,'1D ELO (4)'!$A$7:$P$33,9))</f>
        <v/>
      </c>
      <c r="H91" s="504"/>
      <c r="I91" s="492" t="str">
        <f>IF($D90="","",VLOOKUP($D90,'1D ELO (4)'!$A$7:$P$33,10))</f>
        <v/>
      </c>
      <c r="J91" s="316"/>
      <c r="K91" s="161" t="str">
        <f>IF(J91="a",F90,IF(J91="b",F92,""))</f>
        <v/>
      </c>
      <c r="L91" s="323"/>
      <c r="M91" s="168"/>
      <c r="N91" s="323"/>
      <c r="O91" s="168"/>
      <c r="P91" s="170"/>
      <c r="Q91" s="168"/>
      <c r="R91" s="171"/>
      <c r="S91" s="174"/>
      <c r="U91" s="198">
        <f>Birók!P69</f>
        <v>0</v>
      </c>
    </row>
    <row r="92" spans="1:21" s="38" customFormat="1" ht="9.6" customHeight="1" x14ac:dyDescent="0.25">
      <c r="A92" s="286"/>
      <c r="B92" s="177"/>
      <c r="C92" s="177"/>
      <c r="D92" s="187"/>
      <c r="E92" s="511"/>
      <c r="F92" s="506"/>
      <c r="G92" s="506"/>
      <c r="H92" s="507"/>
      <c r="I92" s="506"/>
      <c r="J92" s="317"/>
      <c r="K92" s="318" t="str">
        <f>UPPER(IF(OR(J93="a",J93="as"),F90,IF(OR(J93="b",J93="bs"),F94,)))</f>
        <v/>
      </c>
      <c r="L92" s="327"/>
      <c r="M92" s="168"/>
      <c r="N92" s="323"/>
      <c r="O92" s="168"/>
      <c r="P92" s="170"/>
      <c r="Q92" s="168"/>
      <c r="R92" s="171"/>
      <c r="S92" s="174"/>
    </row>
    <row r="93" spans="1:21" s="38" customFormat="1" ht="9.6" customHeight="1" x14ac:dyDescent="0.25">
      <c r="A93" s="286"/>
      <c r="B93" s="177"/>
      <c r="C93" s="177"/>
      <c r="D93" s="187"/>
      <c r="E93" s="511"/>
      <c r="F93" s="506"/>
      <c r="G93" s="506"/>
      <c r="H93" s="507"/>
      <c r="I93" s="495" t="s">
        <v>0</v>
      </c>
      <c r="J93" s="189"/>
      <c r="K93" s="320" t="str">
        <f>UPPER(IF(OR(J93="a",J93="as"),F91,IF(OR(J93="b",J93="bs"),F95,)))</f>
        <v/>
      </c>
      <c r="L93" s="316"/>
      <c r="M93" s="168"/>
      <c r="N93" s="323"/>
      <c r="O93" s="168"/>
      <c r="P93" s="170"/>
      <c r="Q93" s="168"/>
      <c r="R93" s="171"/>
      <c r="S93" s="174"/>
    </row>
    <row r="94" spans="1:21" s="38" customFormat="1" ht="9.6" customHeight="1" x14ac:dyDescent="0.25">
      <c r="A94" s="286">
        <v>20</v>
      </c>
      <c r="B94" s="395" t="str">
        <f>IF($D94="","",VLOOKUP($D94,'1D ELO (4)'!$A$7:$P$39,14))</f>
        <v/>
      </c>
      <c r="C94" s="395" t="str">
        <f>IF($D94="","",VLOOKUP($D94,'1D ELO (4)'!$A$7:$P$39,15))</f>
        <v/>
      </c>
      <c r="D94" s="164"/>
      <c r="E94" s="503" t="str">
        <f>UPPER(IF($D94="","",VLOOKUP($D94,'1D ELO (4)'!$A$7:$P$39,5)))</f>
        <v/>
      </c>
      <c r="F94" s="492" t="str">
        <f>UPPER(IF($D94="","",VLOOKUP($D94,'1D ELO (4)'!$A$7:$P$39,2)))</f>
        <v/>
      </c>
      <c r="G94" s="492" t="str">
        <f>IF($D94="","",VLOOKUP($D94,'1D ELO (4)'!$A$7:$P$39,3))</f>
        <v/>
      </c>
      <c r="H94" s="504"/>
      <c r="I94" s="492" t="str">
        <f>IF($D94="","",VLOOKUP($D94,'1D ELO (4)'!$A$7:$P$39,4))</f>
        <v/>
      </c>
      <c r="J94" s="322"/>
      <c r="K94" s="168"/>
      <c r="L94" s="170"/>
      <c r="M94" s="206"/>
      <c r="N94" s="327"/>
      <c r="O94" s="168"/>
      <c r="P94" s="170"/>
      <c r="Q94" s="168"/>
      <c r="R94" s="171"/>
      <c r="S94" s="174"/>
    </row>
    <row r="95" spans="1:21" s="38" customFormat="1" ht="9.6" customHeight="1" x14ac:dyDescent="0.25">
      <c r="A95" s="286"/>
      <c r="B95" s="315"/>
      <c r="C95" s="315"/>
      <c r="D95" s="315"/>
      <c r="E95" s="503" t="str">
        <f>UPPER(IF($D94="","",VLOOKUP($D94,'1D ELO (4)'!$A$7:$P$33,11)))</f>
        <v/>
      </c>
      <c r="F95" s="492" t="str">
        <f>UPPER(IF($D94="","",VLOOKUP($D94,'1D ELO (4)'!$A$7:$P$33,8)))</f>
        <v/>
      </c>
      <c r="G95" s="492" t="str">
        <f>IF($D94="","",VLOOKUP($D94,'1D ELO (4)'!$A$7:$P$33,9))</f>
        <v/>
      </c>
      <c r="H95" s="504"/>
      <c r="I95" s="492" t="str">
        <f>IF($D94="","",VLOOKUP($D94,'1D ELO (4)'!$A$7:$P$33,10))</f>
        <v/>
      </c>
      <c r="J95" s="316"/>
      <c r="K95" s="168"/>
      <c r="L95" s="170"/>
      <c r="M95" s="290"/>
      <c r="N95" s="328"/>
      <c r="O95" s="168"/>
      <c r="P95" s="170"/>
      <c r="Q95" s="168"/>
      <c r="R95" s="171"/>
      <c r="S95" s="174"/>
    </row>
    <row r="96" spans="1:21" s="38" customFormat="1" ht="9.6" customHeight="1" x14ac:dyDescent="0.25">
      <c r="A96" s="286"/>
      <c r="B96" s="177"/>
      <c r="C96" s="177"/>
      <c r="D96" s="177"/>
      <c r="E96" s="510"/>
      <c r="F96" s="506"/>
      <c r="G96" s="506"/>
      <c r="H96" s="507"/>
      <c r="I96" s="506"/>
      <c r="J96" s="325"/>
      <c r="K96" s="168"/>
      <c r="L96" s="170"/>
      <c r="M96" s="168"/>
      <c r="N96" s="317"/>
      <c r="O96" s="318" t="str">
        <f>UPPER(IF(OR(N97="a",N97="as"),M88,IF(OR(N97="b",N97="bs"),M104,)))</f>
        <v/>
      </c>
      <c r="P96" s="170"/>
      <c r="Q96" s="168"/>
      <c r="R96" s="171"/>
      <c r="S96" s="174"/>
    </row>
    <row r="97" spans="1:19" s="38" customFormat="1" ht="9.6" customHeight="1" x14ac:dyDescent="0.25">
      <c r="A97" s="286"/>
      <c r="B97" s="177"/>
      <c r="C97" s="177"/>
      <c r="D97" s="177"/>
      <c r="E97" s="510"/>
      <c r="F97" s="506"/>
      <c r="G97" s="506"/>
      <c r="H97" s="507"/>
      <c r="I97" s="506"/>
      <c r="J97" s="325"/>
      <c r="K97" s="168"/>
      <c r="L97" s="170"/>
      <c r="M97" s="180" t="s">
        <v>0</v>
      </c>
      <c r="N97" s="189"/>
      <c r="O97" s="320" t="str">
        <f>UPPER(IF(OR(N97="a",N97="as"),M89,IF(OR(N97="b",N97="bs"),M105,)))</f>
        <v/>
      </c>
      <c r="P97" s="321"/>
      <c r="Q97" s="168"/>
      <c r="R97" s="171"/>
      <c r="S97" s="174"/>
    </row>
    <row r="98" spans="1:19" s="38" customFormat="1" ht="9.6" customHeight="1" x14ac:dyDescent="0.25">
      <c r="A98" s="286">
        <v>21</v>
      </c>
      <c r="B98" s="395" t="str">
        <f>IF($D98="","",VLOOKUP($D98,'1D ELO (4)'!$A$7:$P$39,14))</f>
        <v/>
      </c>
      <c r="C98" s="395" t="str">
        <f>IF($D98="","",VLOOKUP($D98,'1D ELO (4)'!$A$7:$P$39,15))</f>
        <v/>
      </c>
      <c r="D98" s="164"/>
      <c r="E98" s="503" t="str">
        <f>UPPER(IF($D98="","",VLOOKUP($D98,'1D ELO (4)'!$A$7:$P$39,5)))</f>
        <v/>
      </c>
      <c r="F98" s="492" t="str">
        <f>UPPER(IF($D98="","",VLOOKUP($D98,'1D ELO (4)'!$A$7:$P$39,2)))</f>
        <v/>
      </c>
      <c r="G98" s="492" t="str">
        <f>IF($D98="","",VLOOKUP($D98,'1D ELO (4)'!$A$7:$P$39,3))</f>
        <v/>
      </c>
      <c r="H98" s="504"/>
      <c r="I98" s="492" t="str">
        <f>IF($D98="","",VLOOKUP($D98,'1D ELO (4)'!$A$7:$P$39,4))</f>
        <v/>
      </c>
      <c r="J98" s="314"/>
      <c r="K98" s="168"/>
      <c r="L98" s="170"/>
      <c r="M98" s="168"/>
      <c r="N98" s="323"/>
      <c r="O98" s="168"/>
      <c r="P98" s="323"/>
      <c r="Q98" s="168"/>
      <c r="R98" s="171"/>
      <c r="S98" s="174"/>
    </row>
    <row r="99" spans="1:19" s="38" customFormat="1" ht="9.6" customHeight="1" x14ac:dyDescent="0.25">
      <c r="A99" s="286"/>
      <c r="B99" s="315"/>
      <c r="C99" s="315"/>
      <c r="D99" s="315"/>
      <c r="E99" s="503" t="str">
        <f>UPPER(IF($D98="","",VLOOKUP($D98,'1D ELO (4)'!$A$7:$P$33,11)))</f>
        <v/>
      </c>
      <c r="F99" s="492" t="str">
        <f>UPPER(IF($D98="","",VLOOKUP($D98,'1D ELO (4)'!$A$7:$P$33,8)))</f>
        <v/>
      </c>
      <c r="G99" s="492" t="str">
        <f>IF($D98="","",VLOOKUP($D98,'1D ELO (4)'!$A$7:$P$33,9))</f>
        <v/>
      </c>
      <c r="H99" s="504"/>
      <c r="I99" s="492" t="str">
        <f>IF($D98="","",VLOOKUP($D98,'1D ELO (4)'!$A$7:$P$33,10))</f>
        <v/>
      </c>
      <c r="J99" s="316"/>
      <c r="K99" s="161" t="str">
        <f>IF(J99="a",F98,IF(J99="b",F100,""))</f>
        <v/>
      </c>
      <c r="L99" s="170"/>
      <c r="M99" s="168"/>
      <c r="N99" s="323"/>
      <c r="O99" s="168"/>
      <c r="P99" s="323"/>
      <c r="Q99" s="168"/>
      <c r="R99" s="171"/>
      <c r="S99" s="174"/>
    </row>
    <row r="100" spans="1:19" s="38" customFormat="1" ht="9.6" customHeight="1" x14ac:dyDescent="0.25">
      <c r="A100" s="286"/>
      <c r="B100" s="177"/>
      <c r="C100" s="177"/>
      <c r="D100" s="177"/>
      <c r="E100" s="510"/>
      <c r="F100" s="506"/>
      <c r="G100" s="506"/>
      <c r="H100" s="507"/>
      <c r="I100" s="506"/>
      <c r="J100" s="317"/>
      <c r="K100" s="318" t="str">
        <f>UPPER(IF(OR(J101="a",J101="as"),F98,IF(OR(J101="b",J101="bs"),F102,)))</f>
        <v/>
      </c>
      <c r="L100" s="319"/>
      <c r="M100" s="168"/>
      <c r="N100" s="323"/>
      <c r="O100" s="168"/>
      <c r="P100" s="323"/>
      <c r="Q100" s="168"/>
      <c r="R100" s="171"/>
      <c r="S100" s="174"/>
    </row>
    <row r="101" spans="1:19" s="38" customFormat="1" ht="9.6" customHeight="1" x14ac:dyDescent="0.25">
      <c r="A101" s="286"/>
      <c r="B101" s="177"/>
      <c r="C101" s="177"/>
      <c r="D101" s="177"/>
      <c r="E101" s="510"/>
      <c r="F101" s="506"/>
      <c r="G101" s="506"/>
      <c r="H101" s="507"/>
      <c r="I101" s="495" t="s">
        <v>0</v>
      </c>
      <c r="J101" s="189"/>
      <c r="K101" s="320" t="str">
        <f>UPPER(IF(OR(J101="a",J101="as"),F99,IF(OR(J101="b",J101="bs"),F103,)))</f>
        <v/>
      </c>
      <c r="L101" s="321"/>
      <c r="M101" s="168"/>
      <c r="N101" s="323"/>
      <c r="O101" s="168"/>
      <c r="P101" s="323"/>
      <c r="Q101" s="168"/>
      <c r="R101" s="171"/>
      <c r="S101" s="174"/>
    </row>
    <row r="102" spans="1:19" s="38" customFormat="1" ht="9.6" customHeight="1" x14ac:dyDescent="0.25">
      <c r="A102" s="286">
        <v>22</v>
      </c>
      <c r="B102" s="395" t="str">
        <f>IF($D102="","",VLOOKUP($D102,'1D ELO (4)'!$A$7:$P$39,14))</f>
        <v/>
      </c>
      <c r="C102" s="395" t="str">
        <f>IF($D102="","",VLOOKUP($D102,'1D ELO (4)'!$A$7:$P$39,15))</f>
        <v/>
      </c>
      <c r="D102" s="164"/>
      <c r="E102" s="503" t="str">
        <f>UPPER(IF($D102="","",VLOOKUP($D102,'1D ELO (4)'!$A$7:$P$39,5)))</f>
        <v/>
      </c>
      <c r="F102" s="492" t="str">
        <f>UPPER(IF($D102="","",VLOOKUP($D102,'1D ELO (4)'!$A$7:$P$39,2)))</f>
        <v/>
      </c>
      <c r="G102" s="492" t="str">
        <f>IF($D102="","",VLOOKUP($D102,'1D ELO (4)'!$A$7:$P$39,3))</f>
        <v/>
      </c>
      <c r="H102" s="504"/>
      <c r="I102" s="492" t="str">
        <f>IF($D102="","",VLOOKUP($D102,'1D ELO (4)'!$A$7:$P$39,4))</f>
        <v/>
      </c>
      <c r="J102" s="322"/>
      <c r="K102" s="168"/>
      <c r="L102" s="323"/>
      <c r="M102" s="206"/>
      <c r="N102" s="327"/>
      <c r="O102" s="168"/>
      <c r="P102" s="323"/>
      <c r="Q102" s="168"/>
      <c r="R102" s="171"/>
      <c r="S102" s="174"/>
    </row>
    <row r="103" spans="1:19" s="38" customFormat="1" ht="9.6" customHeight="1" x14ac:dyDescent="0.25">
      <c r="A103" s="286"/>
      <c r="B103" s="315"/>
      <c r="C103" s="315"/>
      <c r="D103" s="315"/>
      <c r="E103" s="503" t="str">
        <f>UPPER(IF($D102="","",VLOOKUP($D102,'1D ELO (4)'!$A$7:$P$33,11)))</f>
        <v/>
      </c>
      <c r="F103" s="492" t="str">
        <f>UPPER(IF($D102="","",VLOOKUP($D102,'1D ELO (4)'!$A$7:$P$33,8)))</f>
        <v/>
      </c>
      <c r="G103" s="492" t="str">
        <f>IF($D102="","",VLOOKUP($D102,'1D ELO (4)'!$A$7:$P$33,9))</f>
        <v/>
      </c>
      <c r="H103" s="504"/>
      <c r="I103" s="492" t="str">
        <f>IF($D102="","",VLOOKUP($D102,'1D ELO (4)'!$A$7:$P$33,10))</f>
        <v/>
      </c>
      <c r="J103" s="316"/>
      <c r="K103" s="168"/>
      <c r="L103" s="323"/>
      <c r="M103" s="290"/>
      <c r="N103" s="328"/>
      <c r="O103" s="168"/>
      <c r="P103" s="323"/>
      <c r="Q103" s="168"/>
      <c r="R103" s="171"/>
      <c r="S103" s="174"/>
    </row>
    <row r="104" spans="1:19" s="38" customFormat="1" ht="9.6" customHeight="1" x14ac:dyDescent="0.25">
      <c r="A104" s="286"/>
      <c r="B104" s="177"/>
      <c r="C104" s="177"/>
      <c r="D104" s="187"/>
      <c r="E104" s="511"/>
      <c r="F104" s="506"/>
      <c r="G104" s="506"/>
      <c r="H104" s="507"/>
      <c r="I104" s="506"/>
      <c r="J104" s="325"/>
      <c r="K104" s="168"/>
      <c r="L104" s="317"/>
      <c r="M104" s="318" t="str">
        <f>UPPER(IF(OR(L105="a",L105="as"),K100,IF(OR(L105="b",L105="bs"),K108,)))</f>
        <v/>
      </c>
      <c r="N104" s="323"/>
      <c r="O104" s="168"/>
      <c r="P104" s="323"/>
      <c r="Q104" s="168"/>
      <c r="R104" s="171"/>
      <c r="S104" s="174"/>
    </row>
    <row r="105" spans="1:19" s="38" customFormat="1" ht="9.6" customHeight="1" x14ac:dyDescent="0.25">
      <c r="A105" s="286"/>
      <c r="B105" s="177"/>
      <c r="C105" s="177"/>
      <c r="D105" s="187"/>
      <c r="E105" s="511"/>
      <c r="F105" s="506"/>
      <c r="G105" s="506"/>
      <c r="H105" s="507"/>
      <c r="I105" s="506"/>
      <c r="J105" s="325"/>
      <c r="K105" s="180" t="s">
        <v>0</v>
      </c>
      <c r="L105" s="189"/>
      <c r="M105" s="320" t="str">
        <f>UPPER(IF(OR(L105="a",L105="as"),K101,IF(OR(L105="b",L105="bs"),K109,)))</f>
        <v/>
      </c>
      <c r="N105" s="316"/>
      <c r="O105" s="168"/>
      <c r="P105" s="323"/>
      <c r="Q105" s="168"/>
      <c r="R105" s="171"/>
      <c r="S105" s="174"/>
    </row>
    <row r="106" spans="1:19" s="38" customFormat="1" ht="9.6" customHeight="1" x14ac:dyDescent="0.25">
      <c r="A106" s="326">
        <v>23</v>
      </c>
      <c r="B106" s="395" t="str">
        <f>IF($D106="","",VLOOKUP($D106,'1D ELO (4)'!$A$7:$P$39,14))</f>
        <v/>
      </c>
      <c r="C106" s="395" t="str">
        <f>IF($D106="","",VLOOKUP($D106,'1D ELO (4)'!$A$7:$P$39,15))</f>
        <v/>
      </c>
      <c r="D106" s="164"/>
      <c r="E106" s="503" t="str">
        <f>UPPER(IF($D106="","",VLOOKUP($D106,'1D ELO (4)'!$A$7:$P$39,5)))</f>
        <v/>
      </c>
      <c r="F106" s="492" t="str">
        <f>UPPER(IF($D106="","",VLOOKUP($D106,'1D ELO (4)'!$A$7:$P$39,2)))</f>
        <v/>
      </c>
      <c r="G106" s="492" t="str">
        <f>IF($D106="","",VLOOKUP($D106,'1D ELO (4)'!$A$7:$P$39,3))</f>
        <v/>
      </c>
      <c r="H106" s="504"/>
      <c r="I106" s="492" t="str">
        <f>IF($D106="","",VLOOKUP($D106,'1D ELO (4)'!$A$7:$P$39,4))</f>
        <v/>
      </c>
      <c r="J106" s="314"/>
      <c r="K106" s="168"/>
      <c r="L106" s="323"/>
      <c r="M106" s="168"/>
      <c r="N106" s="170"/>
      <c r="O106" s="206"/>
      <c r="P106" s="323"/>
      <c r="Q106" s="168"/>
      <c r="R106" s="171"/>
      <c r="S106" s="174"/>
    </row>
    <row r="107" spans="1:19" s="38" customFormat="1" ht="9.6" customHeight="1" x14ac:dyDescent="0.25">
      <c r="A107" s="286"/>
      <c r="B107" s="315"/>
      <c r="C107" s="315"/>
      <c r="D107" s="315"/>
      <c r="E107" s="503" t="str">
        <f>UPPER(IF($D106="","",VLOOKUP($D106,'1D ELO (4)'!$A$7:$P$33,11)))</f>
        <v/>
      </c>
      <c r="F107" s="492" t="str">
        <f>UPPER(IF($D106="","",VLOOKUP($D106,'1D ELO (4)'!$A$7:$P$33,8)))</f>
        <v/>
      </c>
      <c r="G107" s="492" t="str">
        <f>IF($D106="","",VLOOKUP($D106,'1D ELO (4)'!$A$7:$P$33,9))</f>
        <v/>
      </c>
      <c r="H107" s="504"/>
      <c r="I107" s="492" t="str">
        <f>IF($D106="","",VLOOKUP($D106,'1D ELO (4)'!$A$7:$P$33,10))</f>
        <v/>
      </c>
      <c r="J107" s="316"/>
      <c r="K107" s="161" t="str">
        <f>IF(J107="a",F106,IF(J107="b",F108,""))</f>
        <v/>
      </c>
      <c r="L107" s="323"/>
      <c r="M107" s="168"/>
      <c r="N107" s="170"/>
      <c r="O107" s="168"/>
      <c r="P107" s="323"/>
      <c r="Q107" s="168"/>
      <c r="R107" s="171"/>
      <c r="S107" s="174"/>
    </row>
    <row r="108" spans="1:19" s="38" customFormat="1" ht="9.6" customHeight="1" x14ac:dyDescent="0.25">
      <c r="A108" s="286"/>
      <c r="B108" s="177"/>
      <c r="C108" s="177"/>
      <c r="D108" s="187"/>
      <c r="E108" s="511"/>
      <c r="F108" s="506"/>
      <c r="G108" s="506"/>
      <c r="H108" s="507"/>
      <c r="I108" s="506"/>
      <c r="J108" s="317"/>
      <c r="K108" s="318" t="str">
        <f>UPPER(IF(OR(J109="a",J109="as"),F106,IF(OR(J109="b",J109="bs"),F110,)))</f>
        <v/>
      </c>
      <c r="L108" s="327"/>
      <c r="M108" s="168"/>
      <c r="N108" s="170"/>
      <c r="O108" s="168"/>
      <c r="P108" s="323"/>
      <c r="Q108" s="168"/>
      <c r="R108" s="171"/>
      <c r="S108" s="174"/>
    </row>
    <row r="109" spans="1:19" s="38" customFormat="1" ht="9.6" customHeight="1" x14ac:dyDescent="0.25">
      <c r="A109" s="286"/>
      <c r="B109" s="177"/>
      <c r="C109" s="177"/>
      <c r="D109" s="187"/>
      <c r="E109" s="511"/>
      <c r="F109" s="506"/>
      <c r="G109" s="506"/>
      <c r="H109" s="507"/>
      <c r="I109" s="495" t="s">
        <v>0</v>
      </c>
      <c r="J109" s="189"/>
      <c r="K109" s="320" t="str">
        <f>UPPER(IF(OR(J109="a",J109="as"),F107,IF(OR(J109="b",J109="bs"),F111,)))</f>
        <v/>
      </c>
      <c r="L109" s="316"/>
      <c r="M109" s="168"/>
      <c r="N109" s="170"/>
      <c r="O109" s="168"/>
      <c r="P109" s="323"/>
      <c r="Q109" s="168"/>
      <c r="R109" s="171"/>
      <c r="S109" s="174"/>
    </row>
    <row r="110" spans="1:19" s="38" customFormat="1" ht="9.6" customHeight="1" x14ac:dyDescent="0.25">
      <c r="A110" s="312">
        <v>24</v>
      </c>
      <c r="B110" s="395" t="str">
        <f>IF($D110="","",VLOOKUP($D110,'1D ELO (4)'!$A$7:$P$39,14))</f>
        <v/>
      </c>
      <c r="C110" s="395" t="str">
        <f>IF($D110="","",VLOOKUP($D110,'1D ELO (4)'!$A$7:$P$39,15))</f>
        <v/>
      </c>
      <c r="D110" s="164"/>
      <c r="E110" s="694" t="str">
        <f>UPPER(IF($D110="","",VLOOKUP($D110,'1D ELO (4)'!$A$7:$P$39,5)))</f>
        <v/>
      </c>
      <c r="F110" s="695" t="str">
        <f>UPPER(IF($D110="","",VLOOKUP($D110,'1D ELO (4)'!$A$7:$P$39,2)))</f>
        <v/>
      </c>
      <c r="G110" s="695" t="str">
        <f>IF($D110="","",VLOOKUP($D110,'1D ELO (4)'!$A$7:$P$39,3))</f>
        <v/>
      </c>
      <c r="H110" s="696"/>
      <c r="I110" s="695" t="str">
        <f>IF($D110="","",VLOOKUP($D110,'1D ELO (4)'!$A$7:$P$39,4))</f>
        <v/>
      </c>
      <c r="J110" s="322"/>
      <c r="K110" s="168"/>
      <c r="L110" s="170"/>
      <c r="M110" s="206"/>
      <c r="N110" s="319"/>
      <c r="O110" s="168"/>
      <c r="P110" s="323"/>
      <c r="Q110" s="168"/>
      <c r="R110" s="171"/>
      <c r="S110" s="174"/>
    </row>
    <row r="111" spans="1:19" s="38" customFormat="1" ht="9.6" customHeight="1" x14ac:dyDescent="0.25">
      <c r="A111" s="286"/>
      <c r="B111" s="315"/>
      <c r="C111" s="315"/>
      <c r="D111" s="315"/>
      <c r="E111" s="694" t="str">
        <f>UPPER(IF($D110="","",VLOOKUP($D110,'1D ELO (4)'!$A$7:$P$33,11)))</f>
        <v/>
      </c>
      <c r="F111" s="695" t="str">
        <f>UPPER(IF($D110="","",VLOOKUP($D110,'1D ELO (4)'!$A$7:$P$33,8)))</f>
        <v/>
      </c>
      <c r="G111" s="695" t="str">
        <f>IF($D110="","",VLOOKUP($D110,'1D ELO (4)'!$A$7:$P$33,9))</f>
        <v/>
      </c>
      <c r="H111" s="696"/>
      <c r="I111" s="695" t="str">
        <f>IF($D110="","",VLOOKUP($D110,'1D ELO (4)'!$A$7:$P$33,10))</f>
        <v/>
      </c>
      <c r="J111" s="316"/>
      <c r="K111" s="168"/>
      <c r="L111" s="170"/>
      <c r="M111" s="290"/>
      <c r="N111" s="324"/>
      <c r="O111" s="168"/>
      <c r="P111" s="323"/>
      <c r="Q111" s="168"/>
      <c r="R111" s="171"/>
      <c r="S111" s="174"/>
    </row>
    <row r="112" spans="1:19" s="38" customFormat="1" ht="9.6" customHeight="1" x14ac:dyDescent="0.25">
      <c r="A112" s="286"/>
      <c r="B112" s="177"/>
      <c r="C112" s="177"/>
      <c r="D112" s="187"/>
      <c r="E112" s="511"/>
      <c r="F112" s="506"/>
      <c r="G112" s="506"/>
      <c r="H112" s="507"/>
      <c r="I112" s="506"/>
      <c r="J112" s="325"/>
      <c r="K112" s="168"/>
      <c r="L112" s="170"/>
      <c r="M112" s="168"/>
      <c r="N112" s="170"/>
      <c r="O112" s="170"/>
      <c r="P112" s="317"/>
      <c r="Q112" s="318" t="str">
        <f>UPPER(IF(OR(P113="a",P113="as"),O96,IF(OR(P113="b",P113="bs"),O128,)))</f>
        <v/>
      </c>
      <c r="R112" s="329"/>
      <c r="S112" s="174"/>
    </row>
    <row r="113" spans="1:19" s="38" customFormat="1" ht="9.6" customHeight="1" x14ac:dyDescent="0.25">
      <c r="A113" s="286"/>
      <c r="B113" s="177"/>
      <c r="C113" s="177"/>
      <c r="D113" s="187"/>
      <c r="E113" s="511"/>
      <c r="F113" s="506"/>
      <c r="G113" s="506"/>
      <c r="H113" s="507"/>
      <c r="I113" s="506"/>
      <c r="J113" s="325"/>
      <c r="K113" s="168"/>
      <c r="L113" s="170"/>
      <c r="M113" s="168"/>
      <c r="N113" s="170"/>
      <c r="O113" s="180" t="s">
        <v>0</v>
      </c>
      <c r="P113" s="189"/>
      <c r="Q113" s="320" t="str">
        <f>UPPER(IF(OR(P113="a",P113="as"),O97,IF(OR(P113="b",P113="bs"),O129,)))</f>
        <v/>
      </c>
      <c r="R113" s="330"/>
      <c r="S113" s="174"/>
    </row>
    <row r="114" spans="1:19" s="38" customFormat="1" ht="9.6" customHeight="1" x14ac:dyDescent="0.25">
      <c r="A114" s="312">
        <v>25</v>
      </c>
      <c r="B114" s="395" t="str">
        <f>IF($D114="","",VLOOKUP($D114,'1D ELO (4)'!$A$7:$P$39,14))</f>
        <v/>
      </c>
      <c r="C114" s="395" t="str">
        <f>IF($D114="","",VLOOKUP($D114,'1D ELO (4)'!$A$7:$P$39,15))</f>
        <v/>
      </c>
      <c r="D114" s="164"/>
      <c r="E114" s="694" t="str">
        <f>UPPER(IF($D114="","",VLOOKUP($D114,'1D ELO (4)'!$A$7:$P$39,5)))</f>
        <v/>
      </c>
      <c r="F114" s="695" t="str">
        <f>UPPER(IF($D114="","",VLOOKUP($D114,'1D ELO (4)'!$A$7:$P$39,2)))</f>
        <v/>
      </c>
      <c r="G114" s="695" t="str">
        <f>IF($D114="","",VLOOKUP($D114,'1D ELO (4)'!$A$7:$P$39,3))</f>
        <v/>
      </c>
      <c r="H114" s="696"/>
      <c r="I114" s="695" t="str">
        <f>IF($D114="","",VLOOKUP($D114,'1D ELO (4)'!$A$7:$P$39,4))</f>
        <v/>
      </c>
      <c r="J114" s="314"/>
      <c r="K114" s="168"/>
      <c r="L114" s="170"/>
      <c r="M114" s="168"/>
      <c r="N114" s="170"/>
      <c r="O114" s="168"/>
      <c r="P114" s="323"/>
      <c r="Q114" s="206"/>
      <c r="R114" s="171"/>
      <c r="S114" s="174"/>
    </row>
    <row r="115" spans="1:19" s="38" customFormat="1" ht="9.6" customHeight="1" x14ac:dyDescent="0.25">
      <c r="A115" s="286"/>
      <c r="B115" s="315"/>
      <c r="C115" s="315"/>
      <c r="D115" s="315"/>
      <c r="E115" s="694" t="str">
        <f>UPPER(IF($D114="","",VLOOKUP($D114,'1D ELO (4)'!$A$7:$P$33,11)))</f>
        <v/>
      </c>
      <c r="F115" s="695" t="str">
        <f>UPPER(IF($D114="","",VLOOKUP($D114,'1D ELO (4)'!$A$7:$P$33,8)))</f>
        <v/>
      </c>
      <c r="G115" s="695" t="str">
        <f>IF($D114="","",VLOOKUP($D114,'1D ELO (4)'!$A$7:$P$33,9))</f>
        <v/>
      </c>
      <c r="H115" s="696"/>
      <c r="I115" s="695" t="str">
        <f>IF($D114="","",VLOOKUP($D114,'1D ELO (4)'!$A$7:$P$33,10))</f>
        <v/>
      </c>
      <c r="J115" s="316"/>
      <c r="K115" s="161" t="str">
        <f>IF(J115="a",F114,IF(J115="b",F116,""))</f>
        <v/>
      </c>
      <c r="L115" s="170"/>
      <c r="M115" s="168"/>
      <c r="N115" s="170"/>
      <c r="O115" s="168"/>
      <c r="P115" s="323"/>
      <c r="Q115" s="290"/>
      <c r="R115" s="331"/>
      <c r="S115" s="174"/>
    </row>
    <row r="116" spans="1:19" s="38" customFormat="1" ht="9.6" customHeight="1" x14ac:dyDescent="0.25">
      <c r="A116" s="286"/>
      <c r="B116" s="177"/>
      <c r="C116" s="177"/>
      <c r="D116" s="187"/>
      <c r="E116" s="511"/>
      <c r="F116" s="506"/>
      <c r="G116" s="506"/>
      <c r="H116" s="507"/>
      <c r="I116" s="506"/>
      <c r="J116" s="317"/>
      <c r="K116" s="318" t="str">
        <f>UPPER(IF(OR(J117="a",J117="as"),F114,IF(OR(J117="b",J117="bs"),F118,)))</f>
        <v/>
      </c>
      <c r="L116" s="319"/>
      <c r="M116" s="168"/>
      <c r="N116" s="170"/>
      <c r="O116" s="168"/>
      <c r="P116" s="323"/>
      <c r="Q116" s="168"/>
      <c r="R116" s="171"/>
      <c r="S116" s="174"/>
    </row>
    <row r="117" spans="1:19" s="38" customFormat="1" ht="9.6" customHeight="1" x14ac:dyDescent="0.25">
      <c r="A117" s="286"/>
      <c r="B117" s="177"/>
      <c r="C117" s="177"/>
      <c r="D117" s="187"/>
      <c r="E117" s="511"/>
      <c r="F117" s="506"/>
      <c r="G117" s="506"/>
      <c r="H117" s="507"/>
      <c r="I117" s="495" t="s">
        <v>0</v>
      </c>
      <c r="J117" s="189"/>
      <c r="K117" s="320" t="str">
        <f>UPPER(IF(OR(J117="a",J117="as"),F115,IF(OR(J117="b",J117="bs"),F119,)))</f>
        <v/>
      </c>
      <c r="L117" s="321"/>
      <c r="M117" s="168"/>
      <c r="N117" s="170"/>
      <c r="O117" s="168"/>
      <c r="P117" s="323"/>
      <c r="Q117" s="168"/>
      <c r="R117" s="171"/>
      <c r="S117" s="174"/>
    </row>
    <row r="118" spans="1:19" s="38" customFormat="1" ht="9.6" customHeight="1" x14ac:dyDescent="0.25">
      <c r="A118" s="286">
        <v>26</v>
      </c>
      <c r="B118" s="395" t="str">
        <f>IF($D118="","",VLOOKUP($D118,'1D ELO (4)'!$A$7:$P$39,14))</f>
        <v/>
      </c>
      <c r="C118" s="395" t="str">
        <f>IF($D118="","",VLOOKUP($D118,'1D ELO (4)'!$A$7:$P$39,15))</f>
        <v/>
      </c>
      <c r="D118" s="164"/>
      <c r="E118" s="503" t="str">
        <f>UPPER(IF($D118="","",VLOOKUP($D118,'1D ELO (4)'!$A$7:$P$39,5)))</f>
        <v/>
      </c>
      <c r="F118" s="492" t="str">
        <f>UPPER(IF($D118="","",VLOOKUP($D118,'1D ELO (4)'!$A$7:$P$39,2)))</f>
        <v/>
      </c>
      <c r="G118" s="492" t="str">
        <f>IF($D118="","",VLOOKUP($D118,'1D ELO (4)'!$A$7:$P$39,3))</f>
        <v/>
      </c>
      <c r="H118" s="504"/>
      <c r="I118" s="492" t="str">
        <f>IF($D118="","",VLOOKUP($D118,'1D ELO (4)'!$A$7:$P$39,4))</f>
        <v/>
      </c>
      <c r="J118" s="322"/>
      <c r="K118" s="168"/>
      <c r="L118" s="323"/>
      <c r="M118" s="206"/>
      <c r="N118" s="319"/>
      <c r="O118" s="168"/>
      <c r="P118" s="323"/>
      <c r="Q118" s="168"/>
      <c r="R118" s="171"/>
      <c r="S118" s="174"/>
    </row>
    <row r="119" spans="1:19" s="38" customFormat="1" ht="9.6" customHeight="1" x14ac:dyDescent="0.25">
      <c r="A119" s="286"/>
      <c r="B119" s="315"/>
      <c r="C119" s="315"/>
      <c r="D119" s="315"/>
      <c r="E119" s="503" t="str">
        <f>UPPER(IF($D118="","",VLOOKUP($D118,'1D ELO (4)'!$A$7:$P$33,11)))</f>
        <v/>
      </c>
      <c r="F119" s="492" t="str">
        <f>UPPER(IF($D118="","",VLOOKUP($D118,'1D ELO (4)'!$A$7:$P$33,8)))</f>
        <v/>
      </c>
      <c r="G119" s="492" t="str">
        <f>IF($D118="","",VLOOKUP($D118,'1D ELO (4)'!$A$7:$P$33,9))</f>
        <v/>
      </c>
      <c r="H119" s="504"/>
      <c r="I119" s="492" t="str">
        <f>IF($D118="","",VLOOKUP($D118,'1D ELO (4)'!$A$7:$P$33,10))</f>
        <v/>
      </c>
      <c r="J119" s="316"/>
      <c r="K119" s="168"/>
      <c r="L119" s="323"/>
      <c r="M119" s="290"/>
      <c r="N119" s="324"/>
      <c r="O119" s="168"/>
      <c r="P119" s="323"/>
      <c r="Q119" s="168"/>
      <c r="R119" s="171"/>
      <c r="S119" s="174"/>
    </row>
    <row r="120" spans="1:19" s="38" customFormat="1" ht="9.6" customHeight="1" x14ac:dyDescent="0.25">
      <c r="A120" s="286"/>
      <c r="B120" s="177"/>
      <c r="C120" s="177"/>
      <c r="D120" s="187"/>
      <c r="E120" s="511"/>
      <c r="F120" s="506"/>
      <c r="G120" s="506"/>
      <c r="H120" s="507"/>
      <c r="I120" s="506"/>
      <c r="J120" s="325"/>
      <c r="K120" s="168"/>
      <c r="L120" s="317"/>
      <c r="M120" s="318" t="str">
        <f>UPPER(IF(OR(L121="a",L121="as"),K116,IF(OR(L121="b",L121="bs"),K124,)))</f>
        <v/>
      </c>
      <c r="N120" s="170"/>
      <c r="O120" s="168"/>
      <c r="P120" s="323"/>
      <c r="Q120" s="168"/>
      <c r="R120" s="171"/>
      <c r="S120" s="174"/>
    </row>
    <row r="121" spans="1:19" s="38" customFormat="1" ht="9.6" customHeight="1" x14ac:dyDescent="0.25">
      <c r="A121" s="286"/>
      <c r="B121" s="177"/>
      <c r="C121" s="177"/>
      <c r="D121" s="187"/>
      <c r="E121" s="511"/>
      <c r="F121" s="506"/>
      <c r="G121" s="506"/>
      <c r="H121" s="507"/>
      <c r="I121" s="506"/>
      <c r="J121" s="325"/>
      <c r="K121" s="180" t="s">
        <v>0</v>
      </c>
      <c r="L121" s="189"/>
      <c r="M121" s="320" t="str">
        <f>UPPER(IF(OR(L121="a",L121="as"),K117,IF(OR(L121="b",L121="bs"),K125,)))</f>
        <v/>
      </c>
      <c r="N121" s="321"/>
      <c r="O121" s="168"/>
      <c r="P121" s="323"/>
      <c r="Q121" s="168"/>
      <c r="R121" s="171"/>
      <c r="S121" s="174"/>
    </row>
    <row r="122" spans="1:19" s="38" customFormat="1" ht="9.6" customHeight="1" x14ac:dyDescent="0.25">
      <c r="A122" s="326">
        <v>27</v>
      </c>
      <c r="B122" s="395" t="str">
        <f>IF($D122="","",VLOOKUP($D122,'1D ELO (4)'!$A$7:$P$39,14))</f>
        <v/>
      </c>
      <c r="C122" s="395" t="str">
        <f>IF($D122="","",VLOOKUP($D122,'1D ELO (4)'!$A$7:$P$39,15))</f>
        <v/>
      </c>
      <c r="D122" s="164"/>
      <c r="E122" s="503" t="str">
        <f>UPPER(IF($D122="","",VLOOKUP($D122,'1D ELO (4)'!$A$7:$P$39,5)))</f>
        <v/>
      </c>
      <c r="F122" s="492" t="str">
        <f>UPPER(IF($D122="","",VLOOKUP($D122,'1D ELO (4)'!$A$7:$P$39,2)))</f>
        <v/>
      </c>
      <c r="G122" s="492" t="str">
        <f>IF($D122="","",VLOOKUP($D122,'1D ELO (4)'!$A$7:$P$39,3))</f>
        <v/>
      </c>
      <c r="H122" s="504"/>
      <c r="I122" s="492" t="str">
        <f>IF($D122="","",VLOOKUP($D122,'1D ELO (4)'!$A$7:$P$39,4))</f>
        <v/>
      </c>
      <c r="J122" s="314"/>
      <c r="K122" s="168"/>
      <c r="L122" s="323"/>
      <c r="M122" s="168"/>
      <c r="N122" s="323"/>
      <c r="O122" s="206"/>
      <c r="P122" s="323"/>
      <c r="Q122" s="168"/>
      <c r="R122" s="171"/>
      <c r="S122" s="174"/>
    </row>
    <row r="123" spans="1:19" s="38" customFormat="1" ht="9.6" customHeight="1" x14ac:dyDescent="0.25">
      <c r="A123" s="286"/>
      <c r="B123" s="315"/>
      <c r="C123" s="315"/>
      <c r="D123" s="315"/>
      <c r="E123" s="503" t="str">
        <f>UPPER(IF($D122="","",VLOOKUP($D122,'1D ELO (4)'!$A$7:$P$33,11)))</f>
        <v/>
      </c>
      <c r="F123" s="492" t="str">
        <f>UPPER(IF($D122="","",VLOOKUP($D122,'1D ELO (4)'!$A$7:$P$33,8)))</f>
        <v/>
      </c>
      <c r="G123" s="492" t="str">
        <f>IF($D122="","",VLOOKUP($D122,'1D ELO (4)'!$A$7:$P$33,9))</f>
        <v/>
      </c>
      <c r="H123" s="504"/>
      <c r="I123" s="492" t="str">
        <f>IF($D122="","",VLOOKUP($D122,'1D ELO (4)'!$A$7:$P$33,10))</f>
        <v/>
      </c>
      <c r="J123" s="316"/>
      <c r="K123" s="161" t="str">
        <f>IF(J123="a",F122,IF(J123="b",F124,""))</f>
        <v/>
      </c>
      <c r="L123" s="323"/>
      <c r="M123" s="168"/>
      <c r="N123" s="323"/>
      <c r="O123" s="168"/>
      <c r="P123" s="323"/>
      <c r="Q123" s="168"/>
      <c r="R123" s="171"/>
      <c r="S123" s="174"/>
    </row>
    <row r="124" spans="1:19" s="38" customFormat="1" ht="9.6" customHeight="1" x14ac:dyDescent="0.25">
      <c r="A124" s="286"/>
      <c r="B124" s="177"/>
      <c r="C124" s="177"/>
      <c r="D124" s="177"/>
      <c r="E124" s="510"/>
      <c r="F124" s="506"/>
      <c r="G124" s="506"/>
      <c r="H124" s="507"/>
      <c r="I124" s="506"/>
      <c r="J124" s="317"/>
      <c r="K124" s="318" t="str">
        <f>UPPER(IF(OR(J125="a",J125="as"),F122,IF(OR(J125="b",J125="bs"),F126,)))</f>
        <v/>
      </c>
      <c r="L124" s="327"/>
      <c r="M124" s="168"/>
      <c r="N124" s="323"/>
      <c r="O124" s="168"/>
      <c r="P124" s="323"/>
      <c r="Q124" s="168"/>
      <c r="R124" s="171"/>
      <c r="S124" s="174"/>
    </row>
    <row r="125" spans="1:19" s="38" customFormat="1" ht="9.6" customHeight="1" x14ac:dyDescent="0.25">
      <c r="A125" s="286"/>
      <c r="B125" s="177"/>
      <c r="C125" s="177"/>
      <c r="D125" s="177"/>
      <c r="E125" s="510"/>
      <c r="F125" s="506"/>
      <c r="G125" s="506"/>
      <c r="H125" s="507"/>
      <c r="I125" s="495" t="s">
        <v>0</v>
      </c>
      <c r="J125" s="189"/>
      <c r="K125" s="320" t="str">
        <f>UPPER(IF(OR(J125="a",J125="as"),F123,IF(OR(J125="b",J125="bs"),F127,)))</f>
        <v/>
      </c>
      <c r="L125" s="316"/>
      <c r="M125" s="168"/>
      <c r="N125" s="323"/>
      <c r="O125" s="168"/>
      <c r="P125" s="323"/>
      <c r="Q125" s="168"/>
      <c r="R125" s="171"/>
      <c r="S125" s="174"/>
    </row>
    <row r="126" spans="1:19" s="38" customFormat="1" ht="9.6" customHeight="1" x14ac:dyDescent="0.25">
      <c r="A126" s="286">
        <v>28</v>
      </c>
      <c r="B126" s="395" t="str">
        <f>IF($D126="","",VLOOKUP($D126,'1D ELO (4)'!$A$7:$P$39,14))</f>
        <v/>
      </c>
      <c r="C126" s="395" t="str">
        <f>IF($D126="","",VLOOKUP($D126,'1D ELO (4)'!$A$7:$P$39,15))</f>
        <v/>
      </c>
      <c r="D126" s="164"/>
      <c r="E126" s="503" t="str">
        <f>UPPER(IF($D126="","",VLOOKUP($D126,'1D ELO (4)'!$A$7:$P$39,5)))</f>
        <v/>
      </c>
      <c r="F126" s="492" t="str">
        <f>UPPER(IF($D126="","",VLOOKUP($D126,'1D ELO (4)'!$A$7:$P$39,2)))</f>
        <v/>
      </c>
      <c r="G126" s="492" t="str">
        <f>IF($D126="","",VLOOKUP($D126,'1D ELO (4)'!$A$7:$P$39,3))</f>
        <v/>
      </c>
      <c r="H126" s="504"/>
      <c r="I126" s="492" t="str">
        <f>IF($D126="","",VLOOKUP($D126,'1D ELO (4)'!$A$7:$P$39,4))</f>
        <v/>
      </c>
      <c r="J126" s="322"/>
      <c r="K126" s="168"/>
      <c r="L126" s="170"/>
      <c r="M126" s="206"/>
      <c r="N126" s="327"/>
      <c r="O126" s="168"/>
      <c r="P126" s="323"/>
      <c r="Q126" s="168"/>
      <c r="R126" s="171"/>
      <c r="S126" s="174"/>
    </row>
    <row r="127" spans="1:19" s="38" customFormat="1" ht="9.6" customHeight="1" x14ac:dyDescent="0.25">
      <c r="A127" s="286"/>
      <c r="B127" s="315"/>
      <c r="C127" s="315"/>
      <c r="D127" s="315"/>
      <c r="E127" s="503" t="str">
        <f>UPPER(IF($D126="","",VLOOKUP($D126,'1D ELO (4)'!$A$7:$P$33,11)))</f>
        <v/>
      </c>
      <c r="F127" s="492" t="str">
        <f>UPPER(IF($D126="","",VLOOKUP($D126,'1D ELO (4)'!$A$7:$P$33,8)))</f>
        <v/>
      </c>
      <c r="G127" s="492" t="str">
        <f>IF($D126="","",VLOOKUP($D126,'1D ELO (4)'!$A$7:$P$33,9))</f>
        <v/>
      </c>
      <c r="H127" s="504"/>
      <c r="I127" s="492" t="str">
        <f>IF($D126="","",VLOOKUP($D126,'1D ELO (4)'!$A$7:$P$33,10))</f>
        <v/>
      </c>
      <c r="J127" s="316"/>
      <c r="K127" s="168"/>
      <c r="L127" s="170"/>
      <c r="M127" s="290"/>
      <c r="N127" s="328"/>
      <c r="O127" s="168"/>
      <c r="P127" s="323"/>
      <c r="Q127" s="168"/>
      <c r="R127" s="171"/>
      <c r="S127" s="174"/>
    </row>
    <row r="128" spans="1:19" s="38" customFormat="1" ht="9.6" customHeight="1" x14ac:dyDescent="0.25">
      <c r="A128" s="286"/>
      <c r="B128" s="177"/>
      <c r="C128" s="177"/>
      <c r="D128" s="177"/>
      <c r="E128" s="510"/>
      <c r="F128" s="506"/>
      <c r="G128" s="506"/>
      <c r="H128" s="507"/>
      <c r="I128" s="506"/>
      <c r="J128" s="325"/>
      <c r="K128" s="168"/>
      <c r="L128" s="170"/>
      <c r="M128" s="168"/>
      <c r="N128" s="317"/>
      <c r="O128" s="318" t="str">
        <f>UPPER(IF(OR(N129="a",N129="as"),M120,IF(OR(N129="b",N129="bs"),M136,)))</f>
        <v/>
      </c>
      <c r="P128" s="323"/>
      <c r="Q128" s="168"/>
      <c r="R128" s="171"/>
      <c r="S128" s="174"/>
    </row>
    <row r="129" spans="1:19" s="38" customFormat="1" ht="9.6" customHeight="1" x14ac:dyDescent="0.25">
      <c r="A129" s="286"/>
      <c r="B129" s="177"/>
      <c r="C129" s="177"/>
      <c r="D129" s="177"/>
      <c r="E129" s="510"/>
      <c r="F129" s="506"/>
      <c r="G129" s="506"/>
      <c r="H129" s="507"/>
      <c r="I129" s="506"/>
      <c r="J129" s="325"/>
      <c r="K129" s="168"/>
      <c r="L129" s="170"/>
      <c r="M129" s="180" t="s">
        <v>0</v>
      </c>
      <c r="N129" s="189"/>
      <c r="O129" s="320" t="str">
        <f>UPPER(IF(OR(N129="a",N129="as"),M121,IF(OR(N129="b",N129="bs"),M137,)))</f>
        <v/>
      </c>
      <c r="P129" s="316"/>
      <c r="Q129" s="168"/>
      <c r="R129" s="171"/>
      <c r="S129" s="174"/>
    </row>
    <row r="130" spans="1:19" s="38" customFormat="1" ht="9.6" customHeight="1" x14ac:dyDescent="0.25">
      <c r="A130" s="326">
        <v>29</v>
      </c>
      <c r="B130" s="395" t="str">
        <f>IF($D130="","",VLOOKUP($D130,'1D ELO (4)'!$A$7:$P$39,14))</f>
        <v/>
      </c>
      <c r="C130" s="395" t="str">
        <f>IF($D130="","",VLOOKUP($D130,'1D ELO (4)'!$A$7:$P$39,15))</f>
        <v/>
      </c>
      <c r="D130" s="164"/>
      <c r="E130" s="503" t="str">
        <f>UPPER(IF($D130="","",VLOOKUP($D130,'1D ELO (4)'!$A$7:$P$39,5)))</f>
        <v/>
      </c>
      <c r="F130" s="492" t="str">
        <f>UPPER(IF($D130="","",VLOOKUP($D130,'1D ELO (4)'!$A$7:$P$39,2)))</f>
        <v/>
      </c>
      <c r="G130" s="492" t="str">
        <f>IF($D130="","",VLOOKUP($D130,'1D ELO (4)'!$A$7:$P$39,3))</f>
        <v/>
      </c>
      <c r="H130" s="504"/>
      <c r="I130" s="492" t="str">
        <f>IF($D130="","",VLOOKUP($D130,'1D ELO (4)'!$A$7:$P$39,4))</f>
        <v/>
      </c>
      <c r="J130" s="314"/>
      <c r="K130" s="168"/>
      <c r="L130" s="170"/>
      <c r="M130" s="168"/>
      <c r="N130" s="323"/>
      <c r="O130" s="168"/>
      <c r="P130" s="170"/>
      <c r="Q130" s="168"/>
      <c r="R130" s="171"/>
      <c r="S130" s="174"/>
    </row>
    <row r="131" spans="1:19" s="38" customFormat="1" ht="9.6" customHeight="1" x14ac:dyDescent="0.25">
      <c r="A131" s="286"/>
      <c r="B131" s="315"/>
      <c r="C131" s="315"/>
      <c r="D131" s="315"/>
      <c r="E131" s="503" t="str">
        <f>UPPER(IF($D130="","",VLOOKUP($D130,'1D ELO (4)'!$A$7:$P$33,11)))</f>
        <v/>
      </c>
      <c r="F131" s="492" t="str">
        <f>UPPER(IF($D130="","",VLOOKUP($D130,'1D ELO (4)'!$A$7:$P$33,8)))</f>
        <v/>
      </c>
      <c r="G131" s="492" t="str">
        <f>IF($D130="","",VLOOKUP($D130,'1D ELO (4)'!$A$7:$P$33,9))</f>
        <v/>
      </c>
      <c r="H131" s="504"/>
      <c r="I131" s="492" t="str">
        <f>IF($D130="","",VLOOKUP($D130,'1D ELO (4)'!$A$7:$P$33,10))</f>
        <v/>
      </c>
      <c r="J131" s="316"/>
      <c r="K131" s="161" t="str">
        <f>IF(J131="a",F130,IF(J131="b",F132,""))</f>
        <v/>
      </c>
      <c r="L131" s="170"/>
      <c r="M131" s="168"/>
      <c r="N131" s="323"/>
      <c r="O131" s="168"/>
      <c r="P131" s="170"/>
      <c r="Q131" s="168"/>
      <c r="R131" s="171"/>
      <c r="S131" s="174"/>
    </row>
    <row r="132" spans="1:19" s="38" customFormat="1" ht="9.6" customHeight="1" x14ac:dyDescent="0.25">
      <c r="A132" s="286"/>
      <c r="B132" s="177"/>
      <c r="C132" s="177"/>
      <c r="D132" s="187"/>
      <c r="E132" s="511"/>
      <c r="F132" s="506"/>
      <c r="G132" s="506"/>
      <c r="H132" s="507"/>
      <c r="I132" s="506"/>
      <c r="J132" s="317"/>
      <c r="K132" s="318" t="str">
        <f>UPPER(IF(OR(J133="a",J133="as"),F130,IF(OR(J133="b",J133="bs"),F134,)))</f>
        <v/>
      </c>
      <c r="L132" s="319"/>
      <c r="M132" s="168"/>
      <c r="N132" s="323"/>
      <c r="O132" s="168"/>
      <c r="P132" s="170"/>
      <c r="Q132" s="168"/>
      <c r="R132" s="171"/>
      <c r="S132" s="174"/>
    </row>
    <row r="133" spans="1:19" s="38" customFormat="1" ht="9.6" customHeight="1" x14ac:dyDescent="0.25">
      <c r="A133" s="286"/>
      <c r="B133" s="177"/>
      <c r="C133" s="177"/>
      <c r="D133" s="187"/>
      <c r="E133" s="511"/>
      <c r="F133" s="506"/>
      <c r="G133" s="506"/>
      <c r="H133" s="507"/>
      <c r="I133" s="495" t="s">
        <v>0</v>
      </c>
      <c r="J133" s="189"/>
      <c r="K133" s="320" t="str">
        <f>UPPER(IF(OR(J133="a",J133="as"),F131,IF(OR(J133="b",J133="bs"),F135,)))</f>
        <v/>
      </c>
      <c r="L133" s="321"/>
      <c r="M133" s="168"/>
      <c r="N133" s="323"/>
      <c r="O133" s="168"/>
      <c r="P133" s="170"/>
      <c r="Q133" s="168"/>
      <c r="R133" s="171"/>
      <c r="S133" s="174"/>
    </row>
    <row r="134" spans="1:19" s="38" customFormat="1" ht="9.6" customHeight="1" x14ac:dyDescent="0.25">
      <c r="A134" s="286">
        <v>30</v>
      </c>
      <c r="B134" s="395" t="str">
        <f>IF($D134="","",VLOOKUP($D134,'1D ELO (4)'!$A$7:$P$39,14))</f>
        <v/>
      </c>
      <c r="C134" s="395" t="str">
        <f>IF($D134="","",VLOOKUP($D134,'1D ELO (4)'!$A$7:$P$39,15))</f>
        <v/>
      </c>
      <c r="D134" s="164"/>
      <c r="E134" s="503" t="str">
        <f>UPPER(IF($D134="","",VLOOKUP($D134,'1D ELO (4)'!$A$7:$P$39,5)))</f>
        <v/>
      </c>
      <c r="F134" s="492" t="str">
        <f>UPPER(IF($D134="","",VLOOKUP($D134,'1D ELO (4)'!$A$7:$P$39,2)))</f>
        <v/>
      </c>
      <c r="G134" s="492" t="str">
        <f>IF($D134="","",VLOOKUP($D134,'1D ELO (4)'!$A$7:$P$39,3))</f>
        <v/>
      </c>
      <c r="H134" s="504"/>
      <c r="I134" s="492" t="str">
        <f>IF($D134="","",VLOOKUP($D134,'1D ELO (4)'!$A$7:$P$39,4))</f>
        <v/>
      </c>
      <c r="J134" s="322"/>
      <c r="K134" s="168"/>
      <c r="L134" s="323"/>
      <c r="M134" s="206"/>
      <c r="N134" s="327"/>
      <c r="O134" s="168"/>
      <c r="P134" s="170"/>
      <c r="Q134" s="168"/>
      <c r="R134" s="171"/>
      <c r="S134" s="174"/>
    </row>
    <row r="135" spans="1:19" s="38" customFormat="1" ht="9.6" customHeight="1" x14ac:dyDescent="0.25">
      <c r="A135" s="286"/>
      <c r="B135" s="315"/>
      <c r="C135" s="315"/>
      <c r="D135" s="315"/>
      <c r="E135" s="503" t="str">
        <f>UPPER(IF($D134="","",VLOOKUP($D134,'1D ELO (4)'!$A$7:$P$33,11)))</f>
        <v/>
      </c>
      <c r="F135" s="492" t="str">
        <f>UPPER(IF($D134="","",VLOOKUP($D134,'1D ELO (4)'!$A$7:$P$33,8)))</f>
        <v/>
      </c>
      <c r="G135" s="492" t="str">
        <f>IF($D134="","",VLOOKUP($D134,'1D ELO (4)'!$A$7:$P$33,9))</f>
        <v/>
      </c>
      <c r="H135" s="504"/>
      <c r="I135" s="492" t="str">
        <f>IF($D134="","",VLOOKUP($D134,'1D ELO (4)'!$A$7:$P$33,10))</f>
        <v/>
      </c>
      <c r="J135" s="316"/>
      <c r="K135" s="168"/>
      <c r="L135" s="323"/>
      <c r="M135" s="290"/>
      <c r="N135" s="328"/>
      <c r="O135" s="168"/>
      <c r="P135" s="170"/>
      <c r="Q135" s="168"/>
      <c r="R135" s="171"/>
      <c r="S135" s="174"/>
    </row>
    <row r="136" spans="1:19" s="38" customFormat="1" ht="9.6" customHeight="1" x14ac:dyDescent="0.25">
      <c r="A136" s="286"/>
      <c r="B136" s="177"/>
      <c r="C136" s="177"/>
      <c r="D136" s="187"/>
      <c r="E136" s="511"/>
      <c r="F136" s="506"/>
      <c r="G136" s="506"/>
      <c r="H136" s="507"/>
      <c r="I136" s="506"/>
      <c r="J136" s="325"/>
      <c r="K136" s="168"/>
      <c r="L136" s="317"/>
      <c r="M136" s="318" t="str">
        <f>UPPER(IF(OR(L137="a",L137="as"),K132,IF(OR(L137="b",L137="bs"),K140,)))</f>
        <v/>
      </c>
      <c r="N136" s="323"/>
      <c r="O136" s="168"/>
      <c r="P136" s="170"/>
      <c r="Q136" s="168"/>
      <c r="R136" s="171"/>
      <c r="S136" s="174"/>
    </row>
    <row r="137" spans="1:19" s="38" customFormat="1" ht="9.6" customHeight="1" x14ac:dyDescent="0.25">
      <c r="A137" s="286"/>
      <c r="B137" s="177"/>
      <c r="C137" s="177"/>
      <c r="D137" s="187"/>
      <c r="E137" s="511"/>
      <c r="F137" s="506"/>
      <c r="G137" s="506"/>
      <c r="H137" s="507"/>
      <c r="I137" s="506"/>
      <c r="J137" s="325"/>
      <c r="K137" s="180" t="s">
        <v>0</v>
      </c>
      <c r="L137" s="189"/>
      <c r="M137" s="320" t="str">
        <f>UPPER(IF(OR(L137="a",L137="as"),K133,IF(OR(L137="b",L137="bs"),K141,)))</f>
        <v/>
      </c>
      <c r="N137" s="316"/>
      <c r="O137" s="168"/>
      <c r="P137" s="170"/>
      <c r="Q137" s="168"/>
      <c r="R137" s="171"/>
      <c r="S137" s="174"/>
    </row>
    <row r="138" spans="1:19" s="38" customFormat="1" ht="9.6" customHeight="1" x14ac:dyDescent="0.25">
      <c r="A138" s="326">
        <v>31</v>
      </c>
      <c r="B138" s="395" t="str">
        <f>IF($D138="","",VLOOKUP($D138,'1D ELO (4)'!$A$7:$P$39,14))</f>
        <v/>
      </c>
      <c r="C138" s="395" t="str">
        <f>IF($D138="","",VLOOKUP($D138,'1D ELO (4)'!$A$7:$P$39,15))</f>
        <v/>
      </c>
      <c r="D138" s="164"/>
      <c r="E138" s="503" t="str">
        <f>UPPER(IF($D138="","",VLOOKUP($D138,'1D ELO (4)'!$A$7:$P$39,5)))</f>
        <v/>
      </c>
      <c r="F138" s="492" t="str">
        <f>UPPER(IF($D138="","",VLOOKUP($D138,'1D ELO (4)'!$A$7:$P$39,2)))</f>
        <v/>
      </c>
      <c r="G138" s="492" t="str">
        <f>IF($D138="","",VLOOKUP($D138,'1D ELO (4)'!$A$7:$P$39,3))</f>
        <v/>
      </c>
      <c r="H138" s="504"/>
      <c r="I138" s="492" t="str">
        <f>IF($D138="","",VLOOKUP($D138,'1D ELO (4)'!$A$7:$P$39,4))</f>
        <v/>
      </c>
      <c r="J138" s="314"/>
      <c r="K138" s="168"/>
      <c r="L138" s="323"/>
      <c r="M138" s="168"/>
      <c r="N138" s="170"/>
      <c r="O138" s="344" t="str">
        <f>O63</f>
        <v>Döntő</v>
      </c>
      <c r="P138" s="345"/>
      <c r="Q138" s="344" t="str">
        <f>Q63</f>
        <v>Nyertes</v>
      </c>
      <c r="R138" s="345"/>
      <c r="S138" s="174"/>
    </row>
    <row r="139" spans="1:19" s="38" customFormat="1" ht="9.6" customHeight="1" x14ac:dyDescent="0.25">
      <c r="A139" s="286"/>
      <c r="B139" s="315"/>
      <c r="C139" s="315"/>
      <c r="D139" s="315"/>
      <c r="E139" s="503" t="str">
        <f>UPPER(IF($D138="","",VLOOKUP($D138,'1D ELO (4)'!$A$7:$P$33,11)))</f>
        <v/>
      </c>
      <c r="F139" s="492" t="str">
        <f>UPPER(IF($D138="","",VLOOKUP($D138,'1D ELO (4)'!$A$7:$P$33,8)))</f>
        <v/>
      </c>
      <c r="G139" s="492" t="str">
        <f>IF($D138="","",VLOOKUP($D138,'1D ELO (4)'!$A$7:$P$33,9))</f>
        <v/>
      </c>
      <c r="H139" s="504"/>
      <c r="I139" s="492" t="str">
        <f>IF($D138="","",VLOOKUP($D138,'1D ELO (4)'!$A$7:$P$33,10))</f>
        <v/>
      </c>
      <c r="J139" s="316"/>
      <c r="K139" s="161" t="str">
        <f>IF(J139="a",F138,IF(J139="b",F140,""))</f>
        <v/>
      </c>
      <c r="L139" s="323"/>
      <c r="M139" s="168"/>
      <c r="N139" s="170"/>
      <c r="O139" s="400" t="str">
        <f>O64</f>
        <v/>
      </c>
      <c r="P139" s="345"/>
      <c r="Q139" s="348"/>
      <c r="R139" s="345"/>
      <c r="S139" s="174"/>
    </row>
    <row r="140" spans="1:19" s="38" customFormat="1" ht="9.6" customHeight="1" x14ac:dyDescent="0.25">
      <c r="A140" s="286"/>
      <c r="B140" s="177"/>
      <c r="C140" s="177"/>
      <c r="D140" s="177"/>
      <c r="E140" s="510"/>
      <c r="F140" s="506"/>
      <c r="G140" s="506"/>
      <c r="H140" s="507"/>
      <c r="I140" s="506"/>
      <c r="J140" s="317"/>
      <c r="K140" s="318" t="str">
        <f>UPPER(IF(OR(J141="a",J141="as"),F138,IF(OR(J141="b",J141="bs"),F142,)))</f>
        <v/>
      </c>
      <c r="L140" s="327"/>
      <c r="M140" s="168"/>
      <c r="N140" s="170"/>
      <c r="O140" s="349" t="str">
        <f>O65</f>
        <v/>
      </c>
      <c r="P140" s="363"/>
      <c r="Q140" s="348"/>
      <c r="R140" s="345"/>
      <c r="S140" s="174"/>
    </row>
    <row r="141" spans="1:19" s="38" customFormat="1" ht="9.6" customHeight="1" x14ac:dyDescent="0.25">
      <c r="A141" s="286"/>
      <c r="B141" s="177"/>
      <c r="C141" s="177"/>
      <c r="D141" s="177"/>
      <c r="E141" s="510"/>
      <c r="F141" s="506"/>
      <c r="G141" s="506"/>
      <c r="H141" s="507"/>
      <c r="I141" s="495" t="s">
        <v>0</v>
      </c>
      <c r="J141" s="189"/>
      <c r="K141" s="320" t="str">
        <f>UPPER(IF(OR(J141="a",J141="as"),F139,IF(OR(J141="b",J141="bs"),F143,)))</f>
        <v/>
      </c>
      <c r="L141" s="316"/>
      <c r="M141" s="168"/>
      <c r="N141" s="170"/>
      <c r="O141" s="348"/>
      <c r="P141" s="364"/>
      <c r="Q141" s="346" t="str">
        <f>Q66</f>
        <v/>
      </c>
      <c r="R141" s="345"/>
      <c r="S141" s="174"/>
    </row>
    <row r="142" spans="1:19" s="38" customFormat="1" ht="9.6" customHeight="1" x14ac:dyDescent="0.25">
      <c r="A142" s="332">
        <v>32</v>
      </c>
      <c r="B142" s="395" t="str">
        <f>IF($D142="","",VLOOKUP($D142,'1D ELO (4)'!$A$7:$P$39,14))</f>
        <v/>
      </c>
      <c r="C142" s="395" t="str">
        <f>IF($D142="","",VLOOKUP($D142,'1D ELO (4)'!$A$7:$P$39,15))</f>
        <v/>
      </c>
      <c r="D142" s="164"/>
      <c r="E142" s="694" t="str">
        <f>UPPER(IF($D142="","",VLOOKUP($D142,'1D ELO (4)'!$A$7:$P$39,5)))</f>
        <v/>
      </c>
      <c r="F142" s="695" t="str">
        <f>UPPER(IF($D142="","",VLOOKUP($D142,'1D ELO (4)'!$A$7:$P$39,2)))</f>
        <v/>
      </c>
      <c r="G142" s="695" t="str">
        <f>IF($D142="","",VLOOKUP($D142,'1D ELO (4)'!$A$7:$P$39,3))</f>
        <v/>
      </c>
      <c r="H142" s="696"/>
      <c r="I142" s="695" t="str">
        <f>IF($D142="","",VLOOKUP($D142,'1D ELO (4)'!$A$7:$P$39,4))</f>
        <v/>
      </c>
      <c r="J142" s="322"/>
      <c r="K142" s="168"/>
      <c r="L142" s="170"/>
      <c r="M142" s="206"/>
      <c r="N142" s="319"/>
      <c r="O142" s="348"/>
      <c r="P142" s="364"/>
      <c r="Q142" s="349" t="str">
        <f>Q67</f>
        <v/>
      </c>
      <c r="R142" s="363"/>
      <c r="S142" s="174"/>
    </row>
    <row r="143" spans="1:19" s="38" customFormat="1" ht="9.6" customHeight="1" x14ac:dyDescent="0.25">
      <c r="A143" s="286"/>
      <c r="B143" s="315"/>
      <c r="C143" s="315"/>
      <c r="D143" s="315"/>
      <c r="E143" s="694" t="str">
        <f>UPPER(IF($D142="","",VLOOKUP($D142,'1D ELO (4)'!$A$7:$P$33,11)))</f>
        <v/>
      </c>
      <c r="F143" s="695" t="str">
        <f>UPPER(IF($D142="","",VLOOKUP($D142,'1D ELO (4)'!$A$7:$P$33,8)))</f>
        <v/>
      </c>
      <c r="G143" s="695" t="str">
        <f>IF($D142="","",VLOOKUP($D142,'1D ELO (4)'!$A$7:$P$33,9))</f>
        <v/>
      </c>
      <c r="H143" s="696"/>
      <c r="I143" s="695" t="str">
        <f>IF($D142="","",VLOOKUP($D142,'1D ELO (4)'!$A$7:$P$33,10))</f>
        <v/>
      </c>
      <c r="J143" s="316"/>
      <c r="K143" s="168"/>
      <c r="L143" s="170"/>
      <c r="M143" s="290"/>
      <c r="N143" s="324"/>
      <c r="O143" s="400" t="str">
        <f>O68</f>
        <v/>
      </c>
      <c r="P143" s="364"/>
      <c r="Q143" s="348">
        <f>Q68</f>
        <v>0</v>
      </c>
      <c r="R143" s="345"/>
      <c r="S143" s="174"/>
    </row>
    <row r="144" spans="1:19" s="38" customFormat="1" ht="9.6" customHeight="1" x14ac:dyDescent="0.25">
      <c r="A144" s="333"/>
      <c r="B144" s="334"/>
      <c r="C144" s="334"/>
      <c r="D144" s="335"/>
      <c r="E144" s="335"/>
      <c r="F144" s="204"/>
      <c r="G144" s="204"/>
      <c r="H144" s="158"/>
      <c r="I144" s="204"/>
      <c r="J144" s="336"/>
      <c r="K144" s="172"/>
      <c r="L144" s="173"/>
      <c r="M144" s="172"/>
      <c r="N144" s="173"/>
      <c r="O144" s="349" t="str">
        <f>O69</f>
        <v/>
      </c>
      <c r="P144" s="365"/>
      <c r="Q144" s="366"/>
      <c r="R144" s="367"/>
      <c r="S144" s="174"/>
    </row>
    <row r="145" spans="1:19" s="2" customFormat="1" ht="6" customHeight="1" x14ac:dyDescent="0.25">
      <c r="A145" s="333"/>
      <c r="B145" s="334"/>
      <c r="C145" s="334"/>
      <c r="D145" s="335"/>
      <c r="E145" s="335"/>
      <c r="F145" s="204"/>
      <c r="G145" s="204"/>
      <c r="H145" s="337"/>
      <c r="I145" s="204"/>
      <c r="J145" s="336"/>
      <c r="K145" s="172"/>
      <c r="L145" s="173"/>
      <c r="M145" s="211"/>
      <c r="N145" s="212"/>
      <c r="O145" s="357"/>
      <c r="P145" s="358"/>
      <c r="Q145" s="357"/>
      <c r="R145" s="358"/>
      <c r="S145" s="213"/>
    </row>
    <row r="146" spans="1:19" s="18" customFormat="1" ht="10.5" customHeight="1" x14ac:dyDescent="0.25">
      <c r="A146" s="214" t="s">
        <v>105</v>
      </c>
      <c r="B146" s="215"/>
      <c r="C146" s="216"/>
      <c r="D146" s="217" t="s">
        <v>6</v>
      </c>
      <c r="E146" s="217"/>
      <c r="F146" s="218" t="s">
        <v>155</v>
      </c>
      <c r="G146" s="217" t="s">
        <v>6</v>
      </c>
      <c r="H146" s="218" t="s">
        <v>155</v>
      </c>
      <c r="I146" s="359"/>
      <c r="J146" s="218" t="s">
        <v>6</v>
      </c>
      <c r="K146" s="218" t="s">
        <v>108</v>
      </c>
      <c r="L146" s="221"/>
      <c r="M146" s="218" t="s">
        <v>109</v>
      </c>
      <c r="N146" s="222"/>
      <c r="O146" s="223" t="s">
        <v>156</v>
      </c>
      <c r="P146" s="223"/>
      <c r="Q146" s="224">
        <f>Q71</f>
        <v>0</v>
      </c>
      <c r="R146" s="225"/>
    </row>
    <row r="147" spans="1:19" s="18" customFormat="1" ht="9" customHeight="1" x14ac:dyDescent="0.25">
      <c r="A147" s="227" t="s">
        <v>160</v>
      </c>
      <c r="B147" s="226"/>
      <c r="C147" s="228"/>
      <c r="D147" s="229">
        <v>1</v>
      </c>
      <c r="E147" s="229"/>
      <c r="F147" s="92">
        <f t="shared" ref="F147:H154" si="0">F72</f>
        <v>0</v>
      </c>
      <c r="G147" s="90">
        <f t="shared" si="0"/>
        <v>5</v>
      </c>
      <c r="H147" s="90">
        <f t="shared" si="0"/>
        <v>0</v>
      </c>
      <c r="I147" s="338"/>
      <c r="J147" s="339" t="s">
        <v>7</v>
      </c>
      <c r="K147" s="226">
        <f t="shared" ref="K147:K154" si="1">K72</f>
        <v>0</v>
      </c>
      <c r="L147" s="232"/>
      <c r="M147" s="226">
        <f t="shared" ref="M147:M154" si="2">M72</f>
        <v>0</v>
      </c>
      <c r="N147" s="233"/>
      <c r="O147" s="234" t="s">
        <v>161</v>
      </c>
      <c r="P147" s="235"/>
      <c r="Q147" s="235"/>
      <c r="R147" s="236"/>
    </row>
    <row r="148" spans="1:19" s="18" customFormat="1" ht="9" customHeight="1" x14ac:dyDescent="0.25">
      <c r="A148" s="241" t="s">
        <v>124</v>
      </c>
      <c r="B148" s="239"/>
      <c r="C148" s="242"/>
      <c r="D148" s="229"/>
      <c r="E148" s="229"/>
      <c r="F148" s="92">
        <f t="shared" si="0"/>
        <v>0</v>
      </c>
      <c r="G148" s="90">
        <f t="shared" si="0"/>
        <v>0</v>
      </c>
      <c r="H148" s="90">
        <f t="shared" si="0"/>
        <v>0</v>
      </c>
      <c r="I148" s="338"/>
      <c r="J148" s="339"/>
      <c r="K148" s="226">
        <f t="shared" si="1"/>
        <v>0</v>
      </c>
      <c r="L148" s="232"/>
      <c r="M148" s="226">
        <f t="shared" si="2"/>
        <v>0</v>
      </c>
      <c r="N148" s="233"/>
      <c r="O148" s="239"/>
      <c r="P148" s="238"/>
      <c r="Q148" s="239"/>
      <c r="R148" s="240"/>
    </row>
    <row r="149" spans="1:19" s="18" customFormat="1" ht="9" customHeight="1" x14ac:dyDescent="0.25">
      <c r="A149" s="384"/>
      <c r="B149" s="385"/>
      <c r="C149" s="386"/>
      <c r="D149" s="229">
        <v>2</v>
      </c>
      <c r="E149" s="229"/>
      <c r="F149" s="92">
        <f t="shared" si="0"/>
        <v>0</v>
      </c>
      <c r="G149" s="90">
        <f t="shared" si="0"/>
        <v>6</v>
      </c>
      <c r="H149" s="90">
        <f t="shared" si="0"/>
        <v>0</v>
      </c>
      <c r="I149" s="338"/>
      <c r="J149" s="339" t="s">
        <v>8</v>
      </c>
      <c r="K149" s="226">
        <f t="shared" si="1"/>
        <v>0</v>
      </c>
      <c r="L149" s="232"/>
      <c r="M149" s="226">
        <f t="shared" si="2"/>
        <v>0</v>
      </c>
      <c r="N149" s="233"/>
      <c r="O149" s="234" t="s">
        <v>112</v>
      </c>
      <c r="P149" s="235"/>
      <c r="Q149" s="235"/>
      <c r="R149" s="236"/>
    </row>
    <row r="150" spans="1:19" s="18" customFormat="1" ht="9" customHeight="1" x14ac:dyDescent="0.25">
      <c r="A150" s="243"/>
      <c r="B150" s="150"/>
      <c r="C150" s="244"/>
      <c r="D150" s="229"/>
      <c r="E150" s="229"/>
      <c r="F150" s="92">
        <f t="shared" si="0"/>
        <v>0</v>
      </c>
      <c r="G150" s="90">
        <f t="shared" si="0"/>
        <v>0</v>
      </c>
      <c r="H150" s="90">
        <f t="shared" si="0"/>
        <v>0</v>
      </c>
      <c r="I150" s="338"/>
      <c r="J150" s="339"/>
      <c r="K150" s="226">
        <f t="shared" si="1"/>
        <v>0</v>
      </c>
      <c r="L150" s="232"/>
      <c r="M150" s="226">
        <f t="shared" si="2"/>
        <v>0</v>
      </c>
      <c r="N150" s="233"/>
      <c r="O150" s="226"/>
      <c r="P150" s="232"/>
      <c r="Q150" s="226"/>
      <c r="R150" s="233"/>
    </row>
    <row r="151" spans="1:19" s="18" customFormat="1" ht="9" customHeight="1" x14ac:dyDescent="0.25">
      <c r="A151" s="371"/>
      <c r="B151" s="387"/>
      <c r="C151" s="388"/>
      <c r="D151" s="229">
        <v>3</v>
      </c>
      <c r="E151" s="229"/>
      <c r="F151" s="92">
        <f t="shared" si="0"/>
        <v>0</v>
      </c>
      <c r="G151" s="90">
        <f t="shared" si="0"/>
        <v>7</v>
      </c>
      <c r="H151" s="90">
        <f t="shared" si="0"/>
        <v>0</v>
      </c>
      <c r="I151" s="338"/>
      <c r="J151" s="339" t="s">
        <v>9</v>
      </c>
      <c r="K151" s="226">
        <f t="shared" si="1"/>
        <v>0</v>
      </c>
      <c r="L151" s="232"/>
      <c r="M151" s="226">
        <f t="shared" si="2"/>
        <v>0</v>
      </c>
      <c r="N151" s="233"/>
      <c r="O151" s="239"/>
      <c r="P151" s="238"/>
      <c r="Q151" s="239"/>
      <c r="R151" s="240"/>
    </row>
    <row r="152" spans="1:19" s="18" customFormat="1" ht="9" customHeight="1" x14ac:dyDescent="0.25">
      <c r="A152" s="372"/>
      <c r="B152" s="24"/>
      <c r="C152" s="244"/>
      <c r="D152" s="229"/>
      <c r="E152" s="229"/>
      <c r="F152" s="92">
        <f t="shared" si="0"/>
        <v>0</v>
      </c>
      <c r="G152" s="90">
        <f t="shared" si="0"/>
        <v>0</v>
      </c>
      <c r="H152" s="90">
        <f t="shared" si="0"/>
        <v>0</v>
      </c>
      <c r="I152" s="338"/>
      <c r="J152" s="339"/>
      <c r="K152" s="226">
        <f t="shared" si="1"/>
        <v>0</v>
      </c>
      <c r="L152" s="232"/>
      <c r="M152" s="226">
        <f t="shared" si="2"/>
        <v>0</v>
      </c>
      <c r="N152" s="233"/>
      <c r="O152" s="234" t="s">
        <v>92</v>
      </c>
      <c r="P152" s="235"/>
      <c r="Q152" s="235"/>
      <c r="R152" s="236"/>
    </row>
    <row r="153" spans="1:19" s="18" customFormat="1" ht="9" customHeight="1" x14ac:dyDescent="0.25">
      <c r="A153" s="372"/>
      <c r="B153" s="24"/>
      <c r="C153" s="382"/>
      <c r="D153" s="229">
        <v>4</v>
      </c>
      <c r="E153" s="229"/>
      <c r="F153" s="92">
        <f t="shared" si="0"/>
        <v>0</v>
      </c>
      <c r="G153" s="90">
        <f t="shared" si="0"/>
        <v>8</v>
      </c>
      <c r="H153" s="90">
        <f t="shared" si="0"/>
        <v>0</v>
      </c>
      <c r="I153" s="338"/>
      <c r="J153" s="339" t="s">
        <v>10</v>
      </c>
      <c r="K153" s="226">
        <f t="shared" si="1"/>
        <v>0</v>
      </c>
      <c r="L153" s="232"/>
      <c r="M153" s="226">
        <f t="shared" si="2"/>
        <v>0</v>
      </c>
      <c r="N153" s="233"/>
      <c r="O153" s="226"/>
      <c r="P153" s="232"/>
      <c r="Q153" s="226"/>
      <c r="R153" s="233"/>
    </row>
    <row r="154" spans="1:19" s="18" customFormat="1" ht="9" customHeight="1" x14ac:dyDescent="0.25">
      <c r="A154" s="373"/>
      <c r="B154" s="370"/>
      <c r="C154" s="383"/>
      <c r="D154" s="245"/>
      <c r="E154" s="245"/>
      <c r="F154" s="246">
        <f t="shared" si="0"/>
        <v>0</v>
      </c>
      <c r="G154" s="340">
        <f t="shared" si="0"/>
        <v>0</v>
      </c>
      <c r="H154" s="340">
        <f t="shared" si="0"/>
        <v>0</v>
      </c>
      <c r="I154" s="341"/>
      <c r="J154" s="342"/>
      <c r="K154" s="239">
        <f t="shared" si="1"/>
        <v>0</v>
      </c>
      <c r="L154" s="238"/>
      <c r="M154" s="239">
        <f t="shared" si="2"/>
        <v>0</v>
      </c>
      <c r="N154" s="240"/>
      <c r="O154" s="239" t="str">
        <f>O79</f>
        <v>Lakatosné Klopcsik Diana</v>
      </c>
      <c r="P154" s="238"/>
      <c r="Q154" s="239"/>
      <c r="R154" s="240"/>
    </row>
  </sheetData>
  <mergeCells count="1">
    <mergeCell ref="A4:C4"/>
  </mergeCells>
  <conditionalFormatting sqref="K105 M97 O113 K137 K121 M129 K89 O67 K30 M22 O38 K62 K46 M54 K14 I10 I58 I42 I50 I34 I26 I18 I66 I85 I133 I117 I125 I109 I101 I93 I141">
    <cfRule type="expression" dxfId="211" priority="28" stopIfTrue="1">
      <formula>AND($O$1="CU",I10="Umpire")</formula>
    </cfRule>
    <cfRule type="expression" dxfId="210" priority="29" stopIfTrue="1">
      <formula>AND($O$1="CU",I10&lt;&gt;"Umpire",J10&lt;&gt;"")</formula>
    </cfRule>
    <cfRule type="expression" dxfId="209" priority="30" stopIfTrue="1">
      <formula>AND($O$1="CU",I10&lt;&gt;"Umpire")</formula>
    </cfRule>
  </conditionalFormatting>
  <conditionalFormatting sqref="M13 M29 M45 M61 O21 O53 Q37 K9 K17 K25 K33 K41 K49 K57 K65 M88 M104 M120 M136 O96 O128 Q112 K84 K92 K100 K108 K116 K124 K132 K140 Q66">
    <cfRule type="expression" dxfId="208" priority="26" stopIfTrue="1">
      <formula>J10="as"</formula>
    </cfRule>
    <cfRule type="expression" dxfId="207" priority="27" stopIfTrue="1">
      <formula>J10="bs"</formula>
    </cfRule>
  </conditionalFormatting>
  <conditionalFormatting sqref="M14 M30 M46 M62 O22 O54 Q38 K10 K18 K26 K34 K42 K50 K58 K66 M89 M105 M121 M137 O97 O129 Q113 K85 K93 K101 K109 K117 K125 K133 K141 Q67">
    <cfRule type="expression" dxfId="206" priority="24" stopIfTrue="1">
      <formula>J10="as"</formula>
    </cfRule>
    <cfRule type="expression" dxfId="205" priority="25" stopIfTrue="1">
      <formula>J10="bs"</formula>
    </cfRule>
  </conditionalFormatting>
  <conditionalFormatting sqref="J10 J18 J26 J34 J42 J50 J58 J66 L62 L46 L30 L14 N22 N54 P38 J85 J93 J101 J109 J117 J125 J133 J141 L137 L121 L105 L89 N97 N129 P113 P67">
    <cfRule type="expression" dxfId="204" priority="23" stopIfTrue="1">
      <formula>$O$1="CU"</formula>
    </cfRule>
  </conditionalFormatting>
  <conditionalFormatting sqref="E7:F7 E59:F59 E11:F11 E15:F15 E19:F19 E23:F23 E27:F27 E31:F31 E35:F35 E39:F39 E43:F43 E47:F47 E51:F51 E55:F55 E63:F63 E67:F67 E82:F82 E86:F86 E90:F90 E94:F94 E98:F98 E102:F102 E106:F106 E110:F110 E114:F114 E118:F118 E122:F122 E126:F126 E130:F130 E134:F134 E138:F138 E142:F142">
    <cfRule type="cellIs" dxfId="203" priority="22" stopIfTrue="1" operator="equal">
      <formula>"Bye"</formula>
    </cfRule>
  </conditionalFormatting>
  <conditionalFormatting sqref="D7 D11 D15 D19 D23 D27 D31 D35 D39 D43 D47 D51 D55 D59 D63 D67 D82 D86 D90 D94 D98 D102 D106 D110 D114 D118 D122 D126 D130 D134 D138 D142">
    <cfRule type="cellIs" dxfId="202" priority="21" stopIfTrue="1" operator="lessThan">
      <formula>9</formula>
    </cfRule>
  </conditionalFormatting>
  <conditionalFormatting sqref="O65">
    <cfRule type="expression" dxfId="201" priority="19" stopIfTrue="1">
      <formula>P38="as"</formula>
    </cfRule>
    <cfRule type="expression" dxfId="200" priority="20" stopIfTrue="1">
      <formula>P38="bs"</formula>
    </cfRule>
  </conditionalFormatting>
  <conditionalFormatting sqref="O69">
    <cfRule type="expression" dxfId="199" priority="17" stopIfTrue="1">
      <formula>P113="as"</formula>
    </cfRule>
    <cfRule type="expression" dxfId="198" priority="18" stopIfTrue="1">
      <formula>P113="bs"</formula>
    </cfRule>
  </conditionalFormatting>
  <conditionalFormatting sqref="O64">
    <cfRule type="expression" dxfId="197" priority="15" stopIfTrue="1">
      <formula>P38="as"</formula>
    </cfRule>
    <cfRule type="expression" dxfId="196" priority="16" stopIfTrue="1">
      <formula>P38="bs"</formula>
    </cfRule>
  </conditionalFormatting>
  <conditionalFormatting sqref="O68">
    <cfRule type="expression" dxfId="195" priority="13" stopIfTrue="1">
      <formula>P113="as"</formula>
    </cfRule>
    <cfRule type="expression" dxfId="194" priority="14" stopIfTrue="1">
      <formula>P113="bs"</formula>
    </cfRule>
  </conditionalFormatting>
  <conditionalFormatting sqref="Q142">
    <cfRule type="expression" dxfId="193" priority="11" stopIfTrue="1">
      <formula>P67="as"</formula>
    </cfRule>
    <cfRule type="expression" dxfId="192" priority="12" stopIfTrue="1">
      <formula>P67="bs"</formula>
    </cfRule>
  </conditionalFormatting>
  <conditionalFormatting sqref="O140">
    <cfRule type="expression" dxfId="191" priority="9" stopIfTrue="1">
      <formula>P38="as"</formula>
    </cfRule>
    <cfRule type="expression" dxfId="190" priority="10" stopIfTrue="1">
      <formula>P38="bs"</formula>
    </cfRule>
  </conditionalFormatting>
  <conditionalFormatting sqref="O144">
    <cfRule type="expression" dxfId="189" priority="7" stopIfTrue="1">
      <formula>P113="as"</formula>
    </cfRule>
    <cfRule type="expression" dxfId="188" priority="8" stopIfTrue="1">
      <formula>P113="bs"</formula>
    </cfRule>
  </conditionalFormatting>
  <conditionalFormatting sqref="O139">
    <cfRule type="expression" dxfId="187" priority="5" stopIfTrue="1">
      <formula>P38="as"</formula>
    </cfRule>
    <cfRule type="expression" dxfId="186" priority="6" stopIfTrue="1">
      <formula>P38="bs"</formula>
    </cfRule>
  </conditionalFormatting>
  <conditionalFormatting sqref="O143">
    <cfRule type="expression" dxfId="185" priority="3" stopIfTrue="1">
      <formula>P113="as"</formula>
    </cfRule>
    <cfRule type="expression" dxfId="184" priority="4" stopIfTrue="1">
      <formula>P113="bs"</formula>
    </cfRule>
  </conditionalFormatting>
  <conditionalFormatting sqref="Q141">
    <cfRule type="expression" dxfId="183" priority="1" stopIfTrue="1">
      <formula>P67="as"</formula>
    </cfRule>
    <cfRule type="expression" dxfId="182" priority="2" stopIfTrue="1">
      <formula>P67="bs"</formula>
    </cfRule>
  </conditionalFormatting>
  <dataValidations count="1">
    <dataValidation type="list" allowBlank="1" showInputMessage="1" sqref="K62 O67 K89 M97 K105 O113 M129 K121 K137 I10 I66 I34 I50 I26 I58 I18 I42 K14 M22 K30 O38 M54 K46 I85 I141 I109 I125 I101 I133 I93 I117" xr:uid="{5C583552-3960-4671-B6FB-DCE1FFF3D6B9}">
      <formula1>$U$7:$U$16</formula1>
    </dataValidation>
  </dataValidations>
  <printOptions horizontalCentered="1"/>
  <pageMargins left="0.35" right="0.35" top="0.39" bottom="0.39" header="0" footer="0"/>
  <pageSetup paperSize="9" orientation="portrait" horizontalDpi="300" verticalDpi="300" r:id="rId1"/>
  <headerFooter alignWithMargins="0"/>
  <rowBreaks count="1" manualBreakCount="1">
    <brk id="7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709633" r:id="rId4" name="Button 1">
              <controlPr defaultSize="0" print="0" autoFill="0" autoPict="0" macro="[0]!Jun_Show_CU">
                <anchor moveWithCells="1" sizeWithCells="1">
                  <from>
                    <xdr:col>12</xdr:col>
                    <xdr:colOff>510540</xdr:colOff>
                    <xdr:row>0</xdr:row>
                    <xdr:rowOff>7620</xdr:rowOff>
                  </from>
                  <to>
                    <xdr:col>14</xdr:col>
                    <xdr:colOff>350520</xdr:colOff>
                    <xdr:row>0</xdr:row>
                    <xdr:rowOff>175260</xdr:rowOff>
                  </to>
                </anchor>
              </controlPr>
            </control>
          </mc:Choice>
        </mc:AlternateContent>
        <mc:AlternateContent xmlns:mc="http://schemas.openxmlformats.org/markup-compatibility/2006">
          <mc:Choice Requires="x14">
            <control shapeId="709634" r:id="rId5" name="Button 2">
              <controlPr defaultSize="0" print="0" autoFill="0" autoPict="0" macro="[0]!Jun_Hide_CU">
                <anchor moveWithCells="1" sizeWithCells="1">
                  <from>
                    <xdr:col>12</xdr:col>
                    <xdr:colOff>495300</xdr:colOff>
                    <xdr:row>0</xdr:row>
                    <xdr:rowOff>175260</xdr:rowOff>
                  </from>
                  <to>
                    <xdr:col>14</xdr:col>
                    <xdr:colOff>350520</xdr:colOff>
                    <xdr:row>1</xdr:row>
                    <xdr:rowOff>45720</xdr:rowOff>
                  </to>
                </anchor>
              </controlPr>
            </control>
          </mc:Choice>
        </mc:AlternateContent>
      </controls>
    </mc:Choice>
  </mc:AlternateConten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A3C4C7-1F34-4405-B049-19320FC8AD09}">
  <sheetPr codeName="Sheet45">
    <tabColor indexed="42"/>
  </sheetPr>
  <dimension ref="A1:O134"/>
  <sheetViews>
    <sheetView showGridLines="0" showZeros="0" workbookViewId="0">
      <pane ySplit="6" topLeftCell="A7" activePane="bottomLeft" state="frozen"/>
      <selection activeCell="F2" sqref="F2"/>
      <selection pane="bottomLeft" activeCell="B7" sqref="B7"/>
    </sheetView>
  </sheetViews>
  <sheetFormatPr defaultRowHeight="13.2" x14ac:dyDescent="0.25"/>
  <cols>
    <col min="1" max="1" width="6.33203125" customWidth="1"/>
    <col min="2" max="2" width="14.5546875" customWidth="1"/>
    <col min="3" max="3" width="13.6640625" customWidth="1"/>
    <col min="4" max="4" width="11.5546875" style="45" customWidth="1"/>
    <col min="5" max="5" width="10.5546875" style="742" customWidth="1"/>
    <col min="6" max="6" width="29.88671875" style="102" customWidth="1"/>
    <col min="7" max="7" width="8.6640625" style="750" customWidth="1"/>
    <col min="8" max="8" width="0.109375" style="45" customWidth="1"/>
    <col min="9" max="9" width="5.5546875" style="45" hidden="1" customWidth="1"/>
    <col min="10" max="10" width="8" style="45" hidden="1" customWidth="1"/>
    <col min="11" max="11" width="0.109375" style="45" hidden="1" customWidth="1"/>
    <col min="12" max="13" width="7.44140625" style="45" customWidth="1"/>
    <col min="14" max="14" width="7.44140625" style="45" hidden="1" customWidth="1"/>
    <col min="15" max="15" width="7.44140625" style="45" customWidth="1"/>
  </cols>
  <sheetData>
    <row r="1" spans="1:15" ht="24.6" x14ac:dyDescent="0.4">
      <c r="A1" s="399" t="str">
        <f>Altalanos!$A$6</f>
        <v xml:space="preserve">Diákolimpia Tolna megye - Paks </v>
      </c>
      <c r="B1" s="93"/>
      <c r="C1" s="93"/>
      <c r="D1" s="389"/>
      <c r="E1" s="443" t="s">
        <v>93</v>
      </c>
      <c r="F1" s="432"/>
      <c r="G1" s="743"/>
      <c r="H1" s="435"/>
      <c r="I1" s="435"/>
      <c r="J1" s="435"/>
      <c r="K1" s="435"/>
      <c r="L1" s="435"/>
      <c r="M1" s="435"/>
      <c r="N1" s="435"/>
      <c r="O1" s="436"/>
    </row>
    <row r="2" spans="1:15" ht="13.8" thickBot="1" x14ac:dyDescent="0.3">
      <c r="B2" s="96" t="s">
        <v>122</v>
      </c>
      <c r="C2" s="470">
        <f>Altalanos!$E$8</f>
        <v>0</v>
      </c>
      <c r="D2" s="120"/>
      <c r="E2" s="443" t="s">
        <v>94</v>
      </c>
      <c r="F2" s="718"/>
      <c r="G2" s="744"/>
      <c r="H2" s="94"/>
      <c r="I2" s="94"/>
      <c r="J2" s="94"/>
      <c r="K2" s="94"/>
      <c r="L2" s="111"/>
      <c r="M2" s="86"/>
      <c r="N2" s="86"/>
      <c r="O2" s="111"/>
    </row>
    <row r="3" spans="1:15" s="2" customFormat="1" ht="13.8" thickBot="1" x14ac:dyDescent="0.3">
      <c r="A3" s="768"/>
      <c r="B3" s="698"/>
      <c r="C3" s="698"/>
      <c r="D3" s="698"/>
      <c r="E3" s="741"/>
      <c r="F3" s="698"/>
      <c r="G3" s="745"/>
      <c r="H3" s="112"/>
      <c r="I3" s="123"/>
      <c r="J3" s="123"/>
      <c r="K3" s="123"/>
      <c r="L3" s="490" t="s">
        <v>92</v>
      </c>
      <c r="M3" s="113"/>
      <c r="N3" s="124"/>
      <c r="O3" s="444"/>
    </row>
    <row r="4" spans="1:15" s="2" customFormat="1" x14ac:dyDescent="0.25">
      <c r="A4" s="55" t="s">
        <v>82</v>
      </c>
      <c r="B4" s="55"/>
      <c r="C4" s="53" t="s">
        <v>79</v>
      </c>
      <c r="D4" s="55" t="s">
        <v>87</v>
      </c>
      <c r="E4" s="779"/>
      <c r="F4" s="769"/>
      <c r="G4" s="746" t="s">
        <v>88</v>
      </c>
      <c r="H4" s="126"/>
      <c r="I4" s="127"/>
      <c r="J4" s="127"/>
      <c r="K4" s="127"/>
      <c r="L4" s="126"/>
      <c r="M4" s="445"/>
      <c r="N4" s="445"/>
      <c r="O4" s="128"/>
    </row>
    <row r="5" spans="1:15" s="2" customFormat="1" ht="13.8" thickBot="1" x14ac:dyDescent="0.3">
      <c r="A5" s="437" t="str">
        <f>Altalanos!$A$10</f>
        <v>2025.04.28-29</v>
      </c>
      <c r="B5" s="437"/>
      <c r="C5" s="97" t="str">
        <f>Altalanos!$C$10</f>
        <v>Paks</v>
      </c>
      <c r="D5" s="98" t="str">
        <f>Altalanos!$D$10</f>
        <v xml:space="preserve">  </v>
      </c>
      <c r="E5" s="89"/>
      <c r="F5" s="98"/>
      <c r="G5" s="747" t="str">
        <f>Altalanos!$E$10</f>
        <v>Lakatosné Klopcsik Diana</v>
      </c>
      <c r="H5" s="129"/>
      <c r="I5" s="89"/>
      <c r="J5" s="89"/>
      <c r="K5" s="89"/>
      <c r="L5" s="129"/>
      <c r="M5" s="98"/>
      <c r="N5" s="98"/>
      <c r="O5" s="770"/>
    </row>
    <row r="6" spans="1:15" ht="30" customHeight="1" thickBot="1" x14ac:dyDescent="0.3">
      <c r="A6" s="397" t="s">
        <v>95</v>
      </c>
      <c r="B6" s="115" t="s">
        <v>85</v>
      </c>
      <c r="C6" s="115" t="s">
        <v>86</v>
      </c>
      <c r="D6" s="115" t="s">
        <v>90</v>
      </c>
      <c r="E6" s="116" t="s">
        <v>91</v>
      </c>
      <c r="F6" s="715" t="s">
        <v>213</v>
      </c>
      <c r="G6" s="748" t="s">
        <v>97</v>
      </c>
      <c r="H6" s="427" t="s">
        <v>74</v>
      </c>
      <c r="I6" s="117" t="s">
        <v>72</v>
      </c>
      <c r="J6" s="429" t="s">
        <v>1</v>
      </c>
      <c r="K6" s="117" t="s">
        <v>73</v>
      </c>
      <c r="L6" s="391" t="s">
        <v>98</v>
      </c>
      <c r="M6" s="118" t="s">
        <v>99</v>
      </c>
      <c r="N6" s="131" t="s">
        <v>2</v>
      </c>
      <c r="O6" s="116" t="s">
        <v>100</v>
      </c>
    </row>
    <row r="7" spans="1:15" s="11" customFormat="1" ht="18.899999999999999" customHeight="1" x14ac:dyDescent="0.25">
      <c r="A7" s="431">
        <v>1</v>
      </c>
      <c r="B7" s="105"/>
      <c r="C7" s="105"/>
      <c r="D7" s="106"/>
      <c r="E7" s="446"/>
      <c r="F7" s="771"/>
      <c r="G7" s="781"/>
      <c r="H7" s="428"/>
      <c r="I7" s="426"/>
      <c r="J7" s="430"/>
      <c r="K7" s="426"/>
      <c r="L7" s="392"/>
      <c r="M7" s="782"/>
      <c r="N7" s="133"/>
      <c r="O7" s="765"/>
    </row>
    <row r="8" spans="1:15" s="11" customFormat="1" ht="18.899999999999999" customHeight="1" x14ac:dyDescent="0.25">
      <c r="A8" s="431">
        <v>2</v>
      </c>
      <c r="B8" s="105"/>
      <c r="C8" s="105"/>
      <c r="D8" s="106"/>
      <c r="E8" s="446"/>
      <c r="F8" s="755"/>
      <c r="G8" s="106"/>
      <c r="H8" s="428"/>
      <c r="I8" s="426"/>
      <c r="J8" s="430"/>
      <c r="K8" s="426"/>
      <c r="L8" s="392"/>
      <c r="M8" s="106"/>
      <c r="N8" s="133"/>
      <c r="O8" s="721"/>
    </row>
    <row r="9" spans="1:15" s="11" customFormat="1" ht="18.899999999999999" customHeight="1" x14ac:dyDescent="0.25">
      <c r="A9" s="431">
        <v>3</v>
      </c>
      <c r="B9" s="105"/>
      <c r="C9" s="105"/>
      <c r="D9" s="106"/>
      <c r="E9" s="446"/>
      <c r="F9" s="755"/>
      <c r="G9" s="106"/>
      <c r="H9" s="428"/>
      <c r="I9" s="426"/>
      <c r="J9" s="430"/>
      <c r="K9" s="426"/>
      <c r="L9" s="392"/>
      <c r="M9" s="106"/>
      <c r="N9" s="729"/>
      <c r="O9" s="463"/>
    </row>
    <row r="10" spans="1:15" s="11" customFormat="1" ht="18.899999999999999" customHeight="1" x14ac:dyDescent="0.25">
      <c r="A10" s="431">
        <v>4</v>
      </c>
      <c r="B10" s="105"/>
      <c r="C10" s="105"/>
      <c r="D10" s="106"/>
      <c r="E10" s="446"/>
      <c r="F10" s="755"/>
      <c r="G10" s="106"/>
      <c r="H10" s="428"/>
      <c r="I10" s="426"/>
      <c r="J10" s="430"/>
      <c r="K10" s="426"/>
      <c r="L10" s="392"/>
      <c r="M10" s="106"/>
      <c r="N10" s="728"/>
      <c r="O10" s="721"/>
    </row>
    <row r="11" spans="1:15" s="11" customFormat="1" ht="18.899999999999999" customHeight="1" x14ac:dyDescent="0.25">
      <c r="A11" s="431">
        <v>5</v>
      </c>
      <c r="B11" s="105"/>
      <c r="C11" s="105"/>
      <c r="D11" s="106"/>
      <c r="E11" s="446"/>
      <c r="F11" s="755"/>
      <c r="G11" s="781"/>
      <c r="H11" s="428"/>
      <c r="I11" s="426"/>
      <c r="J11" s="430"/>
      <c r="K11" s="426"/>
      <c r="L11" s="392"/>
      <c r="M11" s="782"/>
      <c r="N11" s="729"/>
      <c r="O11" s="721"/>
    </row>
    <row r="12" spans="1:15" s="11" customFormat="1" ht="18.899999999999999" customHeight="1" x14ac:dyDescent="0.25">
      <c r="A12" s="431">
        <v>6</v>
      </c>
      <c r="B12" s="105"/>
      <c r="C12" s="105"/>
      <c r="D12" s="106"/>
      <c r="E12" s="446"/>
      <c r="F12" s="755"/>
      <c r="G12" s="106"/>
      <c r="H12" s="428"/>
      <c r="I12" s="426"/>
      <c r="J12" s="430"/>
      <c r="K12" s="426"/>
      <c r="L12" s="392"/>
      <c r="M12" s="106"/>
      <c r="N12" s="729"/>
      <c r="O12" s="721"/>
    </row>
    <row r="13" spans="1:15" s="11" customFormat="1" ht="18.899999999999999" customHeight="1" x14ac:dyDescent="0.25">
      <c r="A13" s="431">
        <v>7</v>
      </c>
      <c r="B13" s="105"/>
      <c r="C13" s="105"/>
      <c r="D13" s="106"/>
      <c r="E13" s="446"/>
      <c r="F13" s="755"/>
      <c r="G13" s="106"/>
      <c r="H13" s="428"/>
      <c r="I13" s="426"/>
      <c r="J13" s="430"/>
      <c r="K13" s="426"/>
      <c r="L13" s="392"/>
      <c r="M13" s="106"/>
      <c r="N13" s="729"/>
      <c r="O13" s="721"/>
    </row>
    <row r="14" spans="1:15" s="11" customFormat="1" ht="18.899999999999999" customHeight="1" x14ac:dyDescent="0.25">
      <c r="A14" s="431">
        <v>8</v>
      </c>
      <c r="B14" s="105"/>
      <c r="C14" s="105"/>
      <c r="D14" s="106"/>
      <c r="E14" s="446"/>
      <c r="F14" s="755"/>
      <c r="G14" s="106"/>
      <c r="H14" s="428"/>
      <c r="I14" s="426"/>
      <c r="J14" s="430"/>
      <c r="K14" s="426"/>
      <c r="L14" s="392"/>
      <c r="M14" s="106"/>
      <c r="N14" s="729"/>
      <c r="O14" s="721"/>
    </row>
    <row r="15" spans="1:15" s="11" customFormat="1" ht="18.899999999999999" customHeight="1" x14ac:dyDescent="0.25">
      <c r="A15" s="431">
        <v>9</v>
      </c>
      <c r="B15" s="105"/>
      <c r="C15" s="105"/>
      <c r="D15" s="106"/>
      <c r="E15" s="446"/>
      <c r="F15" s="755"/>
      <c r="G15" s="106"/>
      <c r="H15" s="428"/>
      <c r="I15" s="426"/>
      <c r="J15" s="430"/>
      <c r="K15" s="426"/>
      <c r="L15" s="392"/>
      <c r="M15" s="106"/>
      <c r="N15" s="730"/>
      <c r="O15" s="721"/>
    </row>
    <row r="16" spans="1:15" s="11" customFormat="1" ht="18.899999999999999" customHeight="1" x14ac:dyDescent="0.25">
      <c r="A16" s="431">
        <v>10</v>
      </c>
      <c r="B16" s="105"/>
      <c r="C16" s="105"/>
      <c r="D16" s="106"/>
      <c r="E16" s="446"/>
      <c r="F16" s="755"/>
      <c r="G16" s="106"/>
      <c r="H16" s="428"/>
      <c r="I16" s="426"/>
      <c r="J16" s="430"/>
      <c r="K16" s="426"/>
      <c r="L16" s="392"/>
      <c r="M16" s="106"/>
      <c r="N16" s="133"/>
      <c r="O16" s="721"/>
    </row>
    <row r="17" spans="1:15" s="11" customFormat="1" ht="18.899999999999999" customHeight="1" x14ac:dyDescent="0.25">
      <c r="A17" s="431">
        <v>11</v>
      </c>
      <c r="B17" s="105"/>
      <c r="C17" s="105"/>
      <c r="D17" s="106"/>
      <c r="E17" s="446"/>
      <c r="F17" s="755"/>
      <c r="G17" s="106"/>
      <c r="H17" s="428"/>
      <c r="I17" s="426"/>
      <c r="J17" s="430"/>
      <c r="K17" s="426"/>
      <c r="L17" s="392"/>
      <c r="M17" s="106"/>
      <c r="N17" s="133"/>
      <c r="O17" s="721"/>
    </row>
    <row r="18" spans="1:15" s="11" customFormat="1" ht="18.899999999999999" customHeight="1" x14ac:dyDescent="0.25">
      <c r="A18" s="431">
        <v>12</v>
      </c>
      <c r="B18" s="105"/>
      <c r="C18" s="105"/>
      <c r="D18" s="106"/>
      <c r="E18" s="446"/>
      <c r="F18" s="755"/>
      <c r="G18" s="106"/>
      <c r="H18" s="428"/>
      <c r="I18" s="426"/>
      <c r="J18" s="430"/>
      <c r="K18" s="426"/>
      <c r="L18" s="392"/>
      <c r="M18" s="106"/>
      <c r="N18" s="133"/>
      <c r="O18" s="721"/>
    </row>
    <row r="19" spans="1:15" s="11" customFormat="1" ht="18.899999999999999" customHeight="1" x14ac:dyDescent="0.25">
      <c r="A19" s="431">
        <v>13</v>
      </c>
      <c r="B19" s="105"/>
      <c r="C19" s="105"/>
      <c r="D19" s="106"/>
      <c r="E19" s="446"/>
      <c r="F19" s="755"/>
      <c r="G19" s="106"/>
      <c r="H19" s="428"/>
      <c r="I19" s="426"/>
      <c r="J19" s="430"/>
      <c r="K19" s="426"/>
      <c r="L19" s="392"/>
      <c r="M19" s="106"/>
      <c r="N19" s="107"/>
      <c r="O19" s="721"/>
    </row>
    <row r="20" spans="1:15" s="11" customFormat="1" ht="18.899999999999999" customHeight="1" x14ac:dyDescent="0.25">
      <c r="A20" s="431">
        <v>14</v>
      </c>
      <c r="B20" s="105"/>
      <c r="C20" s="105"/>
      <c r="D20" s="106"/>
      <c r="E20" s="446"/>
      <c r="F20" s="755"/>
      <c r="G20" s="106"/>
      <c r="H20" s="428"/>
      <c r="I20" s="426"/>
      <c r="J20" s="430"/>
      <c r="K20" s="426"/>
      <c r="L20" s="392"/>
      <c r="M20" s="106"/>
      <c r="N20" s="107"/>
      <c r="O20" s="721"/>
    </row>
    <row r="21" spans="1:15" s="11" customFormat="1" ht="18.899999999999999" customHeight="1" x14ac:dyDescent="0.25">
      <c r="A21" s="431">
        <v>15</v>
      </c>
      <c r="B21" s="105"/>
      <c r="C21" s="105"/>
      <c r="D21" s="106"/>
      <c r="E21" s="446"/>
      <c r="F21" s="755"/>
      <c r="G21" s="106"/>
      <c r="H21" s="428"/>
      <c r="I21" s="426"/>
      <c r="J21" s="430"/>
      <c r="K21" s="426"/>
      <c r="L21" s="392"/>
      <c r="M21" s="106"/>
      <c r="N21" s="133"/>
      <c r="O21" s="721"/>
    </row>
    <row r="22" spans="1:15" s="11" customFormat="1" ht="18.899999999999999" customHeight="1" x14ac:dyDescent="0.25">
      <c r="A22" s="431">
        <v>16</v>
      </c>
      <c r="B22" s="105"/>
      <c r="C22" s="105"/>
      <c r="D22" s="106"/>
      <c r="E22" s="446"/>
      <c r="F22" s="755"/>
      <c r="G22" s="106"/>
      <c r="H22" s="428"/>
      <c r="I22" s="426"/>
      <c r="J22" s="430"/>
      <c r="K22" s="426"/>
      <c r="L22" s="392"/>
      <c r="M22" s="106"/>
      <c r="N22" s="133"/>
      <c r="O22" s="721"/>
    </row>
    <row r="23" spans="1:15" s="11" customFormat="1" ht="18.899999999999999" customHeight="1" x14ac:dyDescent="0.25">
      <c r="A23" s="431">
        <v>17</v>
      </c>
      <c r="B23" s="105"/>
      <c r="C23" s="105"/>
      <c r="D23" s="106"/>
      <c r="E23" s="446"/>
      <c r="F23" s="755"/>
      <c r="G23" s="106"/>
      <c r="H23" s="428"/>
      <c r="I23" s="426"/>
      <c r="J23" s="430"/>
      <c r="K23" s="426"/>
      <c r="L23" s="392"/>
      <c r="M23" s="106"/>
      <c r="N23" s="133"/>
      <c r="O23" s="721"/>
    </row>
    <row r="24" spans="1:15" s="11" customFormat="1" ht="18.899999999999999" customHeight="1" x14ac:dyDescent="0.25">
      <c r="A24" s="431">
        <v>18</v>
      </c>
      <c r="B24" s="105"/>
      <c r="C24" s="105"/>
      <c r="D24" s="106"/>
      <c r="E24" s="446"/>
      <c r="F24" s="755"/>
      <c r="G24" s="106"/>
      <c r="H24" s="428"/>
      <c r="I24" s="426"/>
      <c r="J24" s="430"/>
      <c r="K24" s="426"/>
      <c r="L24" s="392"/>
      <c r="M24" s="106"/>
      <c r="N24" s="133"/>
      <c r="O24" s="721"/>
    </row>
    <row r="25" spans="1:15" s="11" customFormat="1" ht="18.899999999999999" customHeight="1" x14ac:dyDescent="0.25">
      <c r="A25" s="431">
        <v>19</v>
      </c>
      <c r="B25" s="105"/>
      <c r="C25" s="105"/>
      <c r="D25" s="106"/>
      <c r="E25" s="446"/>
      <c r="F25" s="755"/>
      <c r="G25" s="106"/>
      <c r="H25" s="428"/>
      <c r="I25" s="426"/>
      <c r="J25" s="430"/>
      <c r="K25" s="426"/>
      <c r="L25" s="392"/>
      <c r="M25" s="106"/>
      <c r="N25" s="133"/>
      <c r="O25" s="721"/>
    </row>
    <row r="26" spans="1:15" s="11" customFormat="1" ht="18.899999999999999" customHeight="1" x14ac:dyDescent="0.25">
      <c r="A26" s="431">
        <v>20</v>
      </c>
      <c r="B26" s="105"/>
      <c r="C26" s="105"/>
      <c r="D26" s="106"/>
      <c r="E26" s="446"/>
      <c r="F26" s="755"/>
      <c r="G26" s="106"/>
      <c r="H26" s="428"/>
      <c r="I26" s="426"/>
      <c r="J26" s="430"/>
      <c r="K26" s="426"/>
      <c r="L26" s="392"/>
      <c r="M26" s="106"/>
      <c r="N26" s="133"/>
      <c r="O26" s="721"/>
    </row>
    <row r="27" spans="1:15" s="11" customFormat="1" ht="18.899999999999999" customHeight="1" x14ac:dyDescent="0.25">
      <c r="A27" s="431">
        <v>21</v>
      </c>
      <c r="B27" s="105"/>
      <c r="C27" s="105"/>
      <c r="D27" s="106"/>
      <c r="E27" s="446"/>
      <c r="F27" s="755"/>
      <c r="G27" s="106"/>
      <c r="H27" s="428"/>
      <c r="I27" s="426"/>
      <c r="J27" s="430"/>
      <c r="K27" s="426"/>
      <c r="L27" s="392"/>
      <c r="M27" s="106"/>
      <c r="N27" s="107"/>
      <c r="O27" s="463"/>
    </row>
    <row r="28" spans="1:15" s="11" customFormat="1" ht="18.899999999999999" customHeight="1" x14ac:dyDescent="0.25">
      <c r="A28" s="431">
        <v>22</v>
      </c>
      <c r="B28" s="105"/>
      <c r="C28" s="105"/>
      <c r="D28" s="106"/>
      <c r="E28" s="446"/>
      <c r="F28" s="702"/>
      <c r="G28" s="722"/>
      <c r="H28" s="428"/>
      <c r="I28" s="426"/>
      <c r="J28" s="430"/>
      <c r="K28" s="426"/>
      <c r="L28" s="392"/>
      <c r="M28" s="107"/>
      <c r="N28" s="107"/>
      <c r="O28" s="107"/>
    </row>
    <row r="29" spans="1:15" s="11" customFormat="1" ht="18.899999999999999" customHeight="1" x14ac:dyDescent="0.25">
      <c r="A29" s="431">
        <v>23</v>
      </c>
      <c r="B29" s="105"/>
      <c r="C29" s="105"/>
      <c r="D29" s="106"/>
      <c r="E29" s="446"/>
      <c r="F29" s="702"/>
      <c r="G29" s="722"/>
      <c r="H29" s="428"/>
      <c r="I29" s="426"/>
      <c r="J29" s="430"/>
      <c r="K29" s="426"/>
      <c r="L29" s="392"/>
      <c r="M29" s="107"/>
      <c r="N29" s="133"/>
      <c r="O29" s="107"/>
    </row>
    <row r="30" spans="1:15" s="11" customFormat="1" ht="18.899999999999999" customHeight="1" x14ac:dyDescent="0.25">
      <c r="A30" s="431">
        <v>24</v>
      </c>
      <c r="B30" s="105"/>
      <c r="C30" s="105"/>
      <c r="D30" s="106"/>
      <c r="E30" s="446"/>
      <c r="F30" s="702"/>
      <c r="G30" s="749"/>
      <c r="H30" s="428"/>
      <c r="I30" s="426"/>
      <c r="J30" s="430"/>
      <c r="K30" s="426"/>
      <c r="L30" s="392"/>
      <c r="M30" s="398"/>
      <c r="N30" s="133">
        <f t="shared" ref="N30:N93" si="0">IF(L30="DA",1,IF(L30="WC",2,IF(L30="SE",3,IF(L30="Q",4,IF(L30="LL",5,999)))))</f>
        <v>999</v>
      </c>
      <c r="O30" s="107"/>
    </row>
    <row r="31" spans="1:15" s="11" customFormat="1" ht="18.899999999999999" customHeight="1" x14ac:dyDescent="0.25">
      <c r="A31" s="431">
        <v>25</v>
      </c>
      <c r="B31" s="105"/>
      <c r="C31" s="105"/>
      <c r="D31" s="106"/>
      <c r="E31" s="446"/>
      <c r="F31" s="702"/>
      <c r="G31" s="749"/>
      <c r="H31" s="428"/>
      <c r="I31" s="426"/>
      <c r="J31" s="430"/>
      <c r="K31" s="426"/>
      <c r="L31" s="392"/>
      <c r="M31" s="398"/>
      <c r="N31" s="133">
        <f t="shared" si="0"/>
        <v>999</v>
      </c>
      <c r="O31" s="107"/>
    </row>
    <row r="32" spans="1:15" s="11" customFormat="1" ht="18.899999999999999" customHeight="1" x14ac:dyDescent="0.25">
      <c r="A32" s="431">
        <v>26</v>
      </c>
      <c r="B32" s="105"/>
      <c r="C32" s="105"/>
      <c r="D32" s="106"/>
      <c r="E32" s="446"/>
      <c r="F32" s="702"/>
      <c r="G32" s="749"/>
      <c r="H32" s="428"/>
      <c r="I32" s="426"/>
      <c r="J32" s="430"/>
      <c r="K32" s="426"/>
      <c r="L32" s="392"/>
      <c r="M32" s="398"/>
      <c r="N32" s="133">
        <f t="shared" si="0"/>
        <v>999</v>
      </c>
      <c r="O32" s="107"/>
    </row>
    <row r="33" spans="1:15" s="11" customFormat="1" ht="18.899999999999999" customHeight="1" x14ac:dyDescent="0.25">
      <c r="A33" s="431">
        <v>27</v>
      </c>
      <c r="B33" s="105"/>
      <c r="C33" s="105"/>
      <c r="D33" s="106"/>
      <c r="E33" s="446"/>
      <c r="F33" s="702"/>
      <c r="G33" s="749"/>
      <c r="H33" s="428" t="e">
        <f>IF(AND(O33="",#REF!&gt;0,#REF!&lt;5),I33,)</f>
        <v>#REF!</v>
      </c>
      <c r="I33" s="426" t="str">
        <f>IF(D33="","ZZZ9",IF(AND(#REF!&gt;0,#REF!&lt;5),D33&amp;#REF!,D33&amp;"9"))</f>
        <v>ZZZ9</v>
      </c>
      <c r="J33" s="430">
        <f t="shared" ref="J33:J96" si="1">IF(O33="",999,O33)</f>
        <v>999</v>
      </c>
      <c r="K33" s="426">
        <f t="shared" ref="K33:K96" si="2">IF(N33=999,999,1)</f>
        <v>999</v>
      </c>
      <c r="L33" s="392"/>
      <c r="M33" s="398"/>
      <c r="N33" s="133">
        <f t="shared" si="0"/>
        <v>999</v>
      </c>
      <c r="O33" s="107"/>
    </row>
    <row r="34" spans="1:15" s="11" customFormat="1" ht="18.899999999999999" customHeight="1" x14ac:dyDescent="0.25">
      <c r="A34" s="431">
        <v>28</v>
      </c>
      <c r="B34" s="105"/>
      <c r="C34" s="105"/>
      <c r="D34" s="106"/>
      <c r="E34" s="446"/>
      <c r="F34" s="702"/>
      <c r="G34" s="749"/>
      <c r="H34" s="428" t="e">
        <f>IF(AND(O34="",#REF!&gt;0,#REF!&lt;5),I34,)</f>
        <v>#REF!</v>
      </c>
      <c r="I34" s="426" t="str">
        <f>IF(D34="","ZZZ9",IF(AND(#REF!&gt;0,#REF!&lt;5),D34&amp;#REF!,D34&amp;"9"))</f>
        <v>ZZZ9</v>
      </c>
      <c r="J34" s="430">
        <f t="shared" si="1"/>
        <v>999</v>
      </c>
      <c r="K34" s="426">
        <f t="shared" si="2"/>
        <v>999</v>
      </c>
      <c r="L34" s="392"/>
      <c r="M34" s="398"/>
      <c r="N34" s="133">
        <f t="shared" si="0"/>
        <v>999</v>
      </c>
      <c r="O34" s="107"/>
    </row>
    <row r="35" spans="1:15" s="11" customFormat="1" ht="18.899999999999999" customHeight="1" x14ac:dyDescent="0.25">
      <c r="A35" s="431">
        <v>29</v>
      </c>
      <c r="B35" s="105"/>
      <c r="C35" s="105"/>
      <c r="D35" s="106"/>
      <c r="E35" s="446"/>
      <c r="F35" s="702"/>
      <c r="G35" s="749"/>
      <c r="H35" s="428" t="e">
        <f>IF(AND(O35="",#REF!&gt;0,#REF!&lt;5),I35,)</f>
        <v>#REF!</v>
      </c>
      <c r="I35" s="426" t="str">
        <f>IF(D35="","ZZZ9",IF(AND(#REF!&gt;0,#REF!&lt;5),D35&amp;#REF!,D35&amp;"9"))</f>
        <v>ZZZ9</v>
      </c>
      <c r="J35" s="430">
        <f t="shared" si="1"/>
        <v>999</v>
      </c>
      <c r="K35" s="426">
        <f t="shared" si="2"/>
        <v>999</v>
      </c>
      <c r="L35" s="392"/>
      <c r="M35" s="398"/>
      <c r="N35" s="133">
        <f t="shared" si="0"/>
        <v>999</v>
      </c>
      <c r="O35" s="107"/>
    </row>
    <row r="36" spans="1:15" s="11" customFormat="1" ht="18.899999999999999" customHeight="1" x14ac:dyDescent="0.25">
      <c r="A36" s="431">
        <v>30</v>
      </c>
      <c r="B36" s="105"/>
      <c r="C36" s="105"/>
      <c r="D36" s="106"/>
      <c r="E36" s="446"/>
      <c r="F36" s="702"/>
      <c r="G36" s="749"/>
      <c r="H36" s="428" t="e">
        <f>IF(AND(O36="",#REF!&gt;0,#REF!&lt;5),I36,)</f>
        <v>#REF!</v>
      </c>
      <c r="I36" s="426" t="str">
        <f>IF(D36="","ZZZ9",IF(AND(#REF!&gt;0,#REF!&lt;5),D36&amp;#REF!,D36&amp;"9"))</f>
        <v>ZZZ9</v>
      </c>
      <c r="J36" s="430">
        <f t="shared" si="1"/>
        <v>999</v>
      </c>
      <c r="K36" s="426">
        <f t="shared" si="2"/>
        <v>999</v>
      </c>
      <c r="L36" s="392"/>
      <c r="M36" s="398"/>
      <c r="N36" s="133">
        <f t="shared" si="0"/>
        <v>999</v>
      </c>
      <c r="O36" s="107"/>
    </row>
    <row r="37" spans="1:15" s="11" customFormat="1" ht="18.899999999999999" customHeight="1" x14ac:dyDescent="0.25">
      <c r="A37" s="431">
        <v>31</v>
      </c>
      <c r="B37" s="105"/>
      <c r="C37" s="105"/>
      <c r="D37" s="106"/>
      <c r="E37" s="446"/>
      <c r="F37" s="702"/>
      <c r="G37" s="749"/>
      <c r="H37" s="428" t="e">
        <f>IF(AND(O37="",#REF!&gt;0,#REF!&lt;5),I37,)</f>
        <v>#REF!</v>
      </c>
      <c r="I37" s="426" t="str">
        <f>IF(D37="","ZZZ9",IF(AND(#REF!&gt;0,#REF!&lt;5),D37&amp;#REF!,D37&amp;"9"))</f>
        <v>ZZZ9</v>
      </c>
      <c r="J37" s="430">
        <f t="shared" si="1"/>
        <v>999</v>
      </c>
      <c r="K37" s="426">
        <f t="shared" si="2"/>
        <v>999</v>
      </c>
      <c r="L37" s="392"/>
      <c r="M37" s="398"/>
      <c r="N37" s="133">
        <f t="shared" si="0"/>
        <v>999</v>
      </c>
      <c r="O37" s="107"/>
    </row>
    <row r="38" spans="1:15" s="11" customFormat="1" ht="18.899999999999999" customHeight="1" x14ac:dyDescent="0.25">
      <c r="A38" s="431">
        <v>32</v>
      </c>
      <c r="B38" s="105"/>
      <c r="C38" s="105"/>
      <c r="D38" s="106"/>
      <c r="E38" s="446"/>
      <c r="F38" s="702"/>
      <c r="G38" s="749"/>
      <c r="H38" s="428" t="e">
        <f>IF(AND(O38="",#REF!&gt;0,#REF!&lt;5),I38,)</f>
        <v>#REF!</v>
      </c>
      <c r="I38" s="426" t="str">
        <f>IF(D38="","ZZZ9",IF(AND(#REF!&gt;0,#REF!&lt;5),D38&amp;#REF!,D38&amp;"9"))</f>
        <v>ZZZ9</v>
      </c>
      <c r="J38" s="430">
        <f t="shared" si="1"/>
        <v>999</v>
      </c>
      <c r="K38" s="426">
        <f t="shared" si="2"/>
        <v>999</v>
      </c>
      <c r="L38" s="392"/>
      <c r="M38" s="398"/>
      <c r="N38" s="133">
        <f t="shared" si="0"/>
        <v>999</v>
      </c>
      <c r="O38" s="107"/>
    </row>
    <row r="39" spans="1:15" s="11" customFormat="1" ht="18.899999999999999" customHeight="1" x14ac:dyDescent="0.25">
      <c r="A39" s="431">
        <v>33</v>
      </c>
      <c r="B39" s="105"/>
      <c r="C39" s="105"/>
      <c r="D39" s="106"/>
      <c r="E39" s="446"/>
      <c r="F39" s="702"/>
      <c r="G39" s="749"/>
      <c r="H39" s="428" t="e">
        <f>IF(AND(O39="",#REF!&gt;0,#REF!&lt;5),I39,)</f>
        <v>#REF!</v>
      </c>
      <c r="I39" s="426" t="str">
        <f>IF(D39="","ZZZ9",IF(AND(#REF!&gt;0,#REF!&lt;5),D39&amp;#REF!,D39&amp;"9"))</f>
        <v>ZZZ9</v>
      </c>
      <c r="J39" s="430">
        <f t="shared" si="1"/>
        <v>999</v>
      </c>
      <c r="K39" s="426">
        <f t="shared" si="2"/>
        <v>999</v>
      </c>
      <c r="L39" s="392"/>
      <c r="M39" s="398"/>
      <c r="N39" s="133">
        <f t="shared" si="0"/>
        <v>999</v>
      </c>
      <c r="O39" s="107"/>
    </row>
    <row r="40" spans="1:15" s="11" customFormat="1" ht="18.899999999999999" customHeight="1" x14ac:dyDescent="0.25">
      <c r="A40" s="431">
        <v>34</v>
      </c>
      <c r="B40" s="105"/>
      <c r="C40" s="105"/>
      <c r="D40" s="106"/>
      <c r="E40" s="446"/>
      <c r="F40" s="702"/>
      <c r="G40" s="749"/>
      <c r="H40" s="428" t="e">
        <f>IF(AND(O40="",#REF!&gt;0,#REF!&lt;5),I40,)</f>
        <v>#REF!</v>
      </c>
      <c r="I40" s="426" t="str">
        <f>IF(D40="","ZZZ9",IF(AND(#REF!&gt;0,#REF!&lt;5),D40&amp;#REF!,D40&amp;"9"))</f>
        <v>ZZZ9</v>
      </c>
      <c r="J40" s="430">
        <f t="shared" si="1"/>
        <v>999</v>
      </c>
      <c r="K40" s="426">
        <f t="shared" si="2"/>
        <v>999</v>
      </c>
      <c r="L40" s="392"/>
      <c r="M40" s="398"/>
      <c r="N40" s="133">
        <f t="shared" si="0"/>
        <v>999</v>
      </c>
      <c r="O40" s="107"/>
    </row>
    <row r="41" spans="1:15" s="11" customFormat="1" ht="18.899999999999999" customHeight="1" x14ac:dyDescent="0.25">
      <c r="A41" s="431">
        <v>35</v>
      </c>
      <c r="B41" s="105"/>
      <c r="C41" s="105"/>
      <c r="D41" s="106"/>
      <c r="E41" s="446"/>
      <c r="F41" s="702"/>
      <c r="G41" s="749"/>
      <c r="H41" s="428" t="e">
        <f>IF(AND(O41="",#REF!&gt;0,#REF!&lt;5),I41,)</f>
        <v>#REF!</v>
      </c>
      <c r="I41" s="426" t="str">
        <f>IF(D41="","ZZZ9",IF(AND(#REF!&gt;0,#REF!&lt;5),D41&amp;#REF!,D41&amp;"9"))</f>
        <v>ZZZ9</v>
      </c>
      <c r="J41" s="430">
        <f t="shared" si="1"/>
        <v>999</v>
      </c>
      <c r="K41" s="426">
        <f t="shared" si="2"/>
        <v>999</v>
      </c>
      <c r="L41" s="392"/>
      <c r="M41" s="398"/>
      <c r="N41" s="133">
        <f t="shared" si="0"/>
        <v>999</v>
      </c>
      <c r="O41" s="107"/>
    </row>
    <row r="42" spans="1:15" s="11" customFormat="1" ht="18.899999999999999" customHeight="1" x14ac:dyDescent="0.25">
      <c r="A42" s="431">
        <v>36</v>
      </c>
      <c r="B42" s="105"/>
      <c r="C42" s="105"/>
      <c r="D42" s="106"/>
      <c r="E42" s="446"/>
      <c r="F42" s="702"/>
      <c r="G42" s="749"/>
      <c r="H42" s="428" t="e">
        <f>IF(AND(O42="",#REF!&gt;0,#REF!&lt;5),I42,)</f>
        <v>#REF!</v>
      </c>
      <c r="I42" s="426" t="str">
        <f>IF(D42="","ZZZ9",IF(AND(#REF!&gt;0,#REF!&lt;5),D42&amp;#REF!,D42&amp;"9"))</f>
        <v>ZZZ9</v>
      </c>
      <c r="J42" s="430">
        <f t="shared" si="1"/>
        <v>999</v>
      </c>
      <c r="K42" s="426">
        <f t="shared" si="2"/>
        <v>999</v>
      </c>
      <c r="L42" s="392"/>
      <c r="M42" s="398"/>
      <c r="N42" s="133">
        <f t="shared" si="0"/>
        <v>999</v>
      </c>
      <c r="O42" s="107"/>
    </row>
    <row r="43" spans="1:15" s="11" customFormat="1" ht="18.899999999999999" customHeight="1" x14ac:dyDescent="0.25">
      <c r="A43" s="431">
        <v>37</v>
      </c>
      <c r="B43" s="105"/>
      <c r="C43" s="105"/>
      <c r="D43" s="106"/>
      <c r="E43" s="446"/>
      <c r="F43" s="702"/>
      <c r="G43" s="749"/>
      <c r="H43" s="428" t="e">
        <f>IF(AND(O43="",#REF!&gt;0,#REF!&lt;5),I43,)</f>
        <v>#REF!</v>
      </c>
      <c r="I43" s="426" t="str">
        <f>IF(D43="","ZZZ9",IF(AND(#REF!&gt;0,#REF!&lt;5),D43&amp;#REF!,D43&amp;"9"))</f>
        <v>ZZZ9</v>
      </c>
      <c r="J43" s="430">
        <f t="shared" si="1"/>
        <v>999</v>
      </c>
      <c r="K43" s="426">
        <f t="shared" si="2"/>
        <v>999</v>
      </c>
      <c r="L43" s="392"/>
      <c r="M43" s="398"/>
      <c r="N43" s="133">
        <f t="shared" si="0"/>
        <v>999</v>
      </c>
      <c r="O43" s="107"/>
    </row>
    <row r="44" spans="1:15" s="11" customFormat="1" ht="18.899999999999999" customHeight="1" x14ac:dyDescent="0.25">
      <c r="A44" s="431">
        <v>38</v>
      </c>
      <c r="B44" s="105"/>
      <c r="C44" s="105"/>
      <c r="D44" s="106"/>
      <c r="E44" s="446"/>
      <c r="F44" s="702"/>
      <c r="G44" s="749"/>
      <c r="H44" s="428" t="e">
        <f>IF(AND(O44="",#REF!&gt;0,#REF!&lt;5),I44,)</f>
        <v>#REF!</v>
      </c>
      <c r="I44" s="426" t="str">
        <f>IF(D44="","ZZZ9",IF(AND(#REF!&gt;0,#REF!&lt;5),D44&amp;#REF!,D44&amp;"9"))</f>
        <v>ZZZ9</v>
      </c>
      <c r="J44" s="430">
        <f t="shared" si="1"/>
        <v>999</v>
      </c>
      <c r="K44" s="426">
        <f t="shared" si="2"/>
        <v>999</v>
      </c>
      <c r="L44" s="392"/>
      <c r="M44" s="398"/>
      <c r="N44" s="133">
        <f t="shared" si="0"/>
        <v>999</v>
      </c>
      <c r="O44" s="107"/>
    </row>
    <row r="45" spans="1:15" s="11" customFormat="1" ht="18.899999999999999" customHeight="1" x14ac:dyDescent="0.25">
      <c r="A45" s="431">
        <v>39</v>
      </c>
      <c r="B45" s="105"/>
      <c r="C45" s="105"/>
      <c r="D45" s="106"/>
      <c r="E45" s="446"/>
      <c r="F45" s="702"/>
      <c r="G45" s="749"/>
      <c r="H45" s="428" t="e">
        <f>IF(AND(O45="",#REF!&gt;0,#REF!&lt;5),I45,)</f>
        <v>#REF!</v>
      </c>
      <c r="I45" s="426" t="str">
        <f>IF(D45="","ZZZ9",IF(AND(#REF!&gt;0,#REF!&lt;5),D45&amp;#REF!,D45&amp;"9"))</f>
        <v>ZZZ9</v>
      </c>
      <c r="J45" s="430">
        <f t="shared" si="1"/>
        <v>999</v>
      </c>
      <c r="K45" s="426">
        <f t="shared" si="2"/>
        <v>999</v>
      </c>
      <c r="L45" s="392"/>
      <c r="M45" s="398"/>
      <c r="N45" s="133">
        <f t="shared" si="0"/>
        <v>999</v>
      </c>
      <c r="O45" s="107"/>
    </row>
    <row r="46" spans="1:15" s="11" customFormat="1" ht="18.899999999999999" customHeight="1" x14ac:dyDescent="0.25">
      <c r="A46" s="431">
        <v>40</v>
      </c>
      <c r="B46" s="105"/>
      <c r="C46" s="105"/>
      <c r="D46" s="106"/>
      <c r="E46" s="446"/>
      <c r="F46" s="702"/>
      <c r="G46" s="749"/>
      <c r="H46" s="428" t="e">
        <f>IF(AND(O46="",#REF!&gt;0,#REF!&lt;5),I46,)</f>
        <v>#REF!</v>
      </c>
      <c r="I46" s="426" t="str">
        <f>IF(D46="","ZZZ9",IF(AND(#REF!&gt;0,#REF!&lt;5),D46&amp;#REF!,D46&amp;"9"))</f>
        <v>ZZZ9</v>
      </c>
      <c r="J46" s="430">
        <f t="shared" si="1"/>
        <v>999</v>
      </c>
      <c r="K46" s="426">
        <f t="shared" si="2"/>
        <v>999</v>
      </c>
      <c r="L46" s="392"/>
      <c r="M46" s="398"/>
      <c r="N46" s="133">
        <f t="shared" si="0"/>
        <v>999</v>
      </c>
      <c r="O46" s="107"/>
    </row>
    <row r="47" spans="1:15" s="11" customFormat="1" ht="18.899999999999999" customHeight="1" x14ac:dyDescent="0.25">
      <c r="A47" s="431">
        <v>41</v>
      </c>
      <c r="B47" s="105"/>
      <c r="C47" s="105"/>
      <c r="D47" s="106"/>
      <c r="E47" s="446"/>
      <c r="F47" s="702"/>
      <c r="G47" s="749"/>
      <c r="H47" s="428" t="e">
        <f>IF(AND(O47="",#REF!&gt;0,#REF!&lt;5),I47,)</f>
        <v>#REF!</v>
      </c>
      <c r="I47" s="426" t="str">
        <f>IF(D47="","ZZZ9",IF(AND(#REF!&gt;0,#REF!&lt;5),D47&amp;#REF!,D47&amp;"9"))</f>
        <v>ZZZ9</v>
      </c>
      <c r="J47" s="430">
        <f t="shared" si="1"/>
        <v>999</v>
      </c>
      <c r="K47" s="426">
        <f t="shared" si="2"/>
        <v>999</v>
      </c>
      <c r="L47" s="392"/>
      <c r="M47" s="398"/>
      <c r="N47" s="133">
        <f t="shared" si="0"/>
        <v>999</v>
      </c>
      <c r="O47" s="107"/>
    </row>
    <row r="48" spans="1:15" s="11" customFormat="1" ht="18.899999999999999" customHeight="1" x14ac:dyDescent="0.25">
      <c r="A48" s="431">
        <v>42</v>
      </c>
      <c r="B48" s="105"/>
      <c r="C48" s="105"/>
      <c r="D48" s="106"/>
      <c r="E48" s="446"/>
      <c r="F48" s="702"/>
      <c r="G48" s="749"/>
      <c r="H48" s="428" t="e">
        <f>IF(AND(O48="",#REF!&gt;0,#REF!&lt;5),I48,)</f>
        <v>#REF!</v>
      </c>
      <c r="I48" s="426" t="str">
        <f>IF(D48="","ZZZ9",IF(AND(#REF!&gt;0,#REF!&lt;5),D48&amp;#REF!,D48&amp;"9"))</f>
        <v>ZZZ9</v>
      </c>
      <c r="J48" s="430">
        <f t="shared" si="1"/>
        <v>999</v>
      </c>
      <c r="K48" s="426">
        <f t="shared" si="2"/>
        <v>999</v>
      </c>
      <c r="L48" s="392"/>
      <c r="M48" s="398"/>
      <c r="N48" s="133">
        <f t="shared" si="0"/>
        <v>999</v>
      </c>
      <c r="O48" s="107"/>
    </row>
    <row r="49" spans="1:15" s="11" customFormat="1" ht="18.899999999999999" customHeight="1" x14ac:dyDescent="0.25">
      <c r="A49" s="431">
        <v>43</v>
      </c>
      <c r="B49" s="105"/>
      <c r="C49" s="105"/>
      <c r="D49" s="106"/>
      <c r="E49" s="446"/>
      <c r="F49" s="702"/>
      <c r="G49" s="749"/>
      <c r="H49" s="428" t="e">
        <f>IF(AND(O49="",#REF!&gt;0,#REF!&lt;5),I49,)</f>
        <v>#REF!</v>
      </c>
      <c r="I49" s="426" t="str">
        <f>IF(D49="","ZZZ9",IF(AND(#REF!&gt;0,#REF!&lt;5),D49&amp;#REF!,D49&amp;"9"))</f>
        <v>ZZZ9</v>
      </c>
      <c r="J49" s="430">
        <f t="shared" si="1"/>
        <v>999</v>
      </c>
      <c r="K49" s="426">
        <f t="shared" si="2"/>
        <v>999</v>
      </c>
      <c r="L49" s="392"/>
      <c r="M49" s="398"/>
      <c r="N49" s="133">
        <f t="shared" si="0"/>
        <v>999</v>
      </c>
      <c r="O49" s="107"/>
    </row>
    <row r="50" spans="1:15" s="11" customFormat="1" ht="18.899999999999999" customHeight="1" x14ac:dyDescent="0.25">
      <c r="A50" s="431">
        <v>44</v>
      </c>
      <c r="B50" s="105"/>
      <c r="C50" s="105"/>
      <c r="D50" s="106"/>
      <c r="E50" s="446"/>
      <c r="F50" s="702"/>
      <c r="G50" s="749"/>
      <c r="H50" s="428" t="e">
        <f>IF(AND(O50="",#REF!&gt;0,#REF!&lt;5),I50,)</f>
        <v>#REF!</v>
      </c>
      <c r="I50" s="426" t="str">
        <f>IF(D50="","ZZZ9",IF(AND(#REF!&gt;0,#REF!&lt;5),D50&amp;#REF!,D50&amp;"9"))</f>
        <v>ZZZ9</v>
      </c>
      <c r="J50" s="430">
        <f t="shared" si="1"/>
        <v>999</v>
      </c>
      <c r="K50" s="426">
        <f t="shared" si="2"/>
        <v>999</v>
      </c>
      <c r="L50" s="392"/>
      <c r="M50" s="398"/>
      <c r="N50" s="133">
        <f t="shared" si="0"/>
        <v>999</v>
      </c>
      <c r="O50" s="107"/>
    </row>
    <row r="51" spans="1:15" s="11" customFormat="1" ht="18.899999999999999" customHeight="1" x14ac:dyDescent="0.25">
      <c r="A51" s="431">
        <v>45</v>
      </c>
      <c r="B51" s="105"/>
      <c r="C51" s="105"/>
      <c r="D51" s="106"/>
      <c r="E51" s="446"/>
      <c r="F51" s="702"/>
      <c r="G51" s="749"/>
      <c r="H51" s="428" t="e">
        <f>IF(AND(O51="",#REF!&gt;0,#REF!&lt;5),I51,)</f>
        <v>#REF!</v>
      </c>
      <c r="I51" s="426" t="str">
        <f>IF(D51="","ZZZ9",IF(AND(#REF!&gt;0,#REF!&lt;5),D51&amp;#REF!,D51&amp;"9"))</f>
        <v>ZZZ9</v>
      </c>
      <c r="J51" s="430">
        <f t="shared" si="1"/>
        <v>999</v>
      </c>
      <c r="K51" s="426">
        <f t="shared" si="2"/>
        <v>999</v>
      </c>
      <c r="L51" s="392"/>
      <c r="M51" s="398"/>
      <c r="N51" s="133">
        <f t="shared" si="0"/>
        <v>999</v>
      </c>
      <c r="O51" s="107"/>
    </row>
    <row r="52" spans="1:15" s="11" customFormat="1" ht="18.899999999999999" customHeight="1" x14ac:dyDescent="0.25">
      <c r="A52" s="431">
        <v>46</v>
      </c>
      <c r="B52" s="105"/>
      <c r="C52" s="105"/>
      <c r="D52" s="106"/>
      <c r="E52" s="446"/>
      <c r="F52" s="702"/>
      <c r="G52" s="749"/>
      <c r="H52" s="428" t="e">
        <f>IF(AND(O52="",#REF!&gt;0,#REF!&lt;5),I52,)</f>
        <v>#REF!</v>
      </c>
      <c r="I52" s="426" t="str">
        <f>IF(D52="","ZZZ9",IF(AND(#REF!&gt;0,#REF!&lt;5),D52&amp;#REF!,D52&amp;"9"))</f>
        <v>ZZZ9</v>
      </c>
      <c r="J52" s="430">
        <f t="shared" si="1"/>
        <v>999</v>
      </c>
      <c r="K52" s="426">
        <f t="shared" si="2"/>
        <v>999</v>
      </c>
      <c r="L52" s="392"/>
      <c r="M52" s="398"/>
      <c r="N52" s="133">
        <f t="shared" si="0"/>
        <v>999</v>
      </c>
      <c r="O52" s="107"/>
    </row>
    <row r="53" spans="1:15" s="11" customFormat="1" ht="18.899999999999999" customHeight="1" x14ac:dyDescent="0.25">
      <c r="A53" s="431">
        <v>47</v>
      </c>
      <c r="B53" s="105"/>
      <c r="C53" s="105"/>
      <c r="D53" s="106"/>
      <c r="E53" s="446"/>
      <c r="F53" s="702"/>
      <c r="G53" s="749"/>
      <c r="H53" s="428" t="e">
        <f>IF(AND(O53="",#REF!&gt;0,#REF!&lt;5),I53,)</f>
        <v>#REF!</v>
      </c>
      <c r="I53" s="426" t="str">
        <f>IF(D53="","ZZZ9",IF(AND(#REF!&gt;0,#REF!&lt;5),D53&amp;#REF!,D53&amp;"9"))</f>
        <v>ZZZ9</v>
      </c>
      <c r="J53" s="430">
        <f t="shared" si="1"/>
        <v>999</v>
      </c>
      <c r="K53" s="426">
        <f t="shared" si="2"/>
        <v>999</v>
      </c>
      <c r="L53" s="392"/>
      <c r="M53" s="398"/>
      <c r="N53" s="133">
        <f t="shared" si="0"/>
        <v>999</v>
      </c>
      <c r="O53" s="107"/>
    </row>
    <row r="54" spans="1:15" s="11" customFormat="1" ht="18.899999999999999" customHeight="1" x14ac:dyDescent="0.25">
      <c r="A54" s="431">
        <v>48</v>
      </c>
      <c r="B54" s="105"/>
      <c r="C54" s="105"/>
      <c r="D54" s="106"/>
      <c r="E54" s="446"/>
      <c r="F54" s="702"/>
      <c r="G54" s="749"/>
      <c r="H54" s="428" t="e">
        <f>IF(AND(O54="",#REF!&gt;0,#REF!&lt;5),I54,)</f>
        <v>#REF!</v>
      </c>
      <c r="I54" s="426" t="str">
        <f>IF(D54="","ZZZ9",IF(AND(#REF!&gt;0,#REF!&lt;5),D54&amp;#REF!,D54&amp;"9"))</f>
        <v>ZZZ9</v>
      </c>
      <c r="J54" s="430">
        <f t="shared" si="1"/>
        <v>999</v>
      </c>
      <c r="K54" s="426">
        <f t="shared" si="2"/>
        <v>999</v>
      </c>
      <c r="L54" s="392"/>
      <c r="M54" s="398"/>
      <c r="N54" s="133">
        <f t="shared" si="0"/>
        <v>999</v>
      </c>
      <c r="O54" s="107"/>
    </row>
    <row r="55" spans="1:15" s="11" customFormat="1" ht="18.899999999999999" customHeight="1" x14ac:dyDescent="0.25">
      <c r="A55" s="431">
        <v>49</v>
      </c>
      <c r="B55" s="105"/>
      <c r="C55" s="105"/>
      <c r="D55" s="106"/>
      <c r="E55" s="446"/>
      <c r="F55" s="702"/>
      <c r="G55" s="749"/>
      <c r="H55" s="428" t="e">
        <f>IF(AND(O55="",#REF!&gt;0,#REF!&lt;5),I55,)</f>
        <v>#REF!</v>
      </c>
      <c r="I55" s="426" t="str">
        <f>IF(D55="","ZZZ9",IF(AND(#REF!&gt;0,#REF!&lt;5),D55&amp;#REF!,D55&amp;"9"))</f>
        <v>ZZZ9</v>
      </c>
      <c r="J55" s="430">
        <f t="shared" si="1"/>
        <v>999</v>
      </c>
      <c r="K55" s="426">
        <f t="shared" si="2"/>
        <v>999</v>
      </c>
      <c r="L55" s="392"/>
      <c r="M55" s="398"/>
      <c r="N55" s="133">
        <f t="shared" si="0"/>
        <v>999</v>
      </c>
      <c r="O55" s="107"/>
    </row>
    <row r="56" spans="1:15" s="11" customFormat="1" ht="18.899999999999999" customHeight="1" x14ac:dyDescent="0.25">
      <c r="A56" s="431">
        <v>50</v>
      </c>
      <c r="B56" s="105"/>
      <c r="C56" s="105"/>
      <c r="D56" s="106"/>
      <c r="E56" s="446"/>
      <c r="F56" s="702"/>
      <c r="G56" s="749"/>
      <c r="H56" s="428" t="e">
        <f>IF(AND(O56="",#REF!&gt;0,#REF!&lt;5),I56,)</f>
        <v>#REF!</v>
      </c>
      <c r="I56" s="426" t="str">
        <f>IF(D56="","ZZZ9",IF(AND(#REF!&gt;0,#REF!&lt;5),D56&amp;#REF!,D56&amp;"9"))</f>
        <v>ZZZ9</v>
      </c>
      <c r="J56" s="430">
        <f t="shared" si="1"/>
        <v>999</v>
      </c>
      <c r="K56" s="426">
        <f t="shared" si="2"/>
        <v>999</v>
      </c>
      <c r="L56" s="392"/>
      <c r="M56" s="398"/>
      <c r="N56" s="133">
        <f t="shared" si="0"/>
        <v>999</v>
      </c>
      <c r="O56" s="107"/>
    </row>
    <row r="57" spans="1:15" s="11" customFormat="1" ht="18.899999999999999" customHeight="1" x14ac:dyDescent="0.25">
      <c r="A57" s="431">
        <v>51</v>
      </c>
      <c r="B57" s="105"/>
      <c r="C57" s="105"/>
      <c r="D57" s="106"/>
      <c r="E57" s="446"/>
      <c r="F57" s="702"/>
      <c r="G57" s="749"/>
      <c r="H57" s="428" t="e">
        <f>IF(AND(O57="",#REF!&gt;0,#REF!&lt;5),I57,)</f>
        <v>#REF!</v>
      </c>
      <c r="I57" s="426" t="str">
        <f>IF(D57="","ZZZ9",IF(AND(#REF!&gt;0,#REF!&lt;5),D57&amp;#REF!,D57&amp;"9"))</f>
        <v>ZZZ9</v>
      </c>
      <c r="J57" s="430">
        <f t="shared" si="1"/>
        <v>999</v>
      </c>
      <c r="K57" s="426">
        <f t="shared" si="2"/>
        <v>999</v>
      </c>
      <c r="L57" s="392"/>
      <c r="M57" s="398"/>
      <c r="N57" s="133">
        <f t="shared" si="0"/>
        <v>999</v>
      </c>
      <c r="O57" s="107"/>
    </row>
    <row r="58" spans="1:15" s="11" customFormat="1" ht="18.899999999999999" customHeight="1" x14ac:dyDescent="0.25">
      <c r="A58" s="431">
        <v>52</v>
      </c>
      <c r="B58" s="105"/>
      <c r="C58" s="105"/>
      <c r="D58" s="106"/>
      <c r="E58" s="446"/>
      <c r="F58" s="702"/>
      <c r="G58" s="749"/>
      <c r="H58" s="428" t="e">
        <f>IF(AND(O58="",#REF!&gt;0,#REF!&lt;5),I58,)</f>
        <v>#REF!</v>
      </c>
      <c r="I58" s="426" t="str">
        <f>IF(D58="","ZZZ9",IF(AND(#REF!&gt;0,#REF!&lt;5),D58&amp;#REF!,D58&amp;"9"))</f>
        <v>ZZZ9</v>
      </c>
      <c r="J58" s="430">
        <f t="shared" si="1"/>
        <v>999</v>
      </c>
      <c r="K58" s="426">
        <f t="shared" si="2"/>
        <v>999</v>
      </c>
      <c r="L58" s="392"/>
      <c r="M58" s="398"/>
      <c r="N58" s="133">
        <f t="shared" si="0"/>
        <v>999</v>
      </c>
      <c r="O58" s="107"/>
    </row>
    <row r="59" spans="1:15" s="11" customFormat="1" ht="18.899999999999999" customHeight="1" x14ac:dyDescent="0.25">
      <c r="A59" s="431">
        <v>53</v>
      </c>
      <c r="B59" s="105"/>
      <c r="C59" s="105"/>
      <c r="D59" s="106"/>
      <c r="E59" s="446"/>
      <c r="F59" s="702"/>
      <c r="G59" s="749"/>
      <c r="H59" s="428" t="e">
        <f>IF(AND(O59="",#REF!&gt;0,#REF!&lt;5),I59,)</f>
        <v>#REF!</v>
      </c>
      <c r="I59" s="426" t="str">
        <f>IF(D59="","ZZZ9",IF(AND(#REF!&gt;0,#REF!&lt;5),D59&amp;#REF!,D59&amp;"9"))</f>
        <v>ZZZ9</v>
      </c>
      <c r="J59" s="430">
        <f t="shared" si="1"/>
        <v>999</v>
      </c>
      <c r="K59" s="426">
        <f t="shared" si="2"/>
        <v>999</v>
      </c>
      <c r="L59" s="392"/>
      <c r="M59" s="398"/>
      <c r="N59" s="133">
        <f t="shared" si="0"/>
        <v>999</v>
      </c>
      <c r="O59" s="107"/>
    </row>
    <row r="60" spans="1:15" s="11" customFormat="1" ht="18.899999999999999" customHeight="1" x14ac:dyDescent="0.25">
      <c r="A60" s="431">
        <v>54</v>
      </c>
      <c r="B60" s="105"/>
      <c r="C60" s="105"/>
      <c r="D60" s="106"/>
      <c r="E60" s="446"/>
      <c r="F60" s="702"/>
      <c r="G60" s="749"/>
      <c r="H60" s="428" t="e">
        <f>IF(AND(O60="",#REF!&gt;0,#REF!&lt;5),I60,)</f>
        <v>#REF!</v>
      </c>
      <c r="I60" s="426" t="str">
        <f>IF(D60="","ZZZ9",IF(AND(#REF!&gt;0,#REF!&lt;5),D60&amp;#REF!,D60&amp;"9"))</f>
        <v>ZZZ9</v>
      </c>
      <c r="J60" s="430">
        <f t="shared" si="1"/>
        <v>999</v>
      </c>
      <c r="K60" s="426">
        <f t="shared" si="2"/>
        <v>999</v>
      </c>
      <c r="L60" s="392"/>
      <c r="M60" s="398"/>
      <c r="N60" s="133">
        <f t="shared" si="0"/>
        <v>999</v>
      </c>
      <c r="O60" s="107"/>
    </row>
    <row r="61" spans="1:15" s="11" customFormat="1" ht="18.899999999999999" customHeight="1" x14ac:dyDescent="0.25">
      <c r="A61" s="431">
        <v>55</v>
      </c>
      <c r="B61" s="105"/>
      <c r="C61" s="105"/>
      <c r="D61" s="106"/>
      <c r="E61" s="446"/>
      <c r="F61" s="702"/>
      <c r="G61" s="749"/>
      <c r="H61" s="428" t="e">
        <f>IF(AND(O61="",#REF!&gt;0,#REF!&lt;5),I61,)</f>
        <v>#REF!</v>
      </c>
      <c r="I61" s="426" t="str">
        <f>IF(D61="","ZZZ9",IF(AND(#REF!&gt;0,#REF!&lt;5),D61&amp;#REF!,D61&amp;"9"))</f>
        <v>ZZZ9</v>
      </c>
      <c r="J61" s="430">
        <f t="shared" si="1"/>
        <v>999</v>
      </c>
      <c r="K61" s="426">
        <f t="shared" si="2"/>
        <v>999</v>
      </c>
      <c r="L61" s="392"/>
      <c r="M61" s="398"/>
      <c r="N61" s="133">
        <f t="shared" si="0"/>
        <v>999</v>
      </c>
      <c r="O61" s="107"/>
    </row>
    <row r="62" spans="1:15" s="11" customFormat="1" ht="18.899999999999999" customHeight="1" x14ac:dyDescent="0.25">
      <c r="A62" s="431">
        <v>56</v>
      </c>
      <c r="B62" s="105"/>
      <c r="C62" s="105"/>
      <c r="D62" s="106"/>
      <c r="E62" s="446"/>
      <c r="F62" s="702"/>
      <c r="G62" s="749"/>
      <c r="H62" s="428" t="e">
        <f>IF(AND(O62="",#REF!&gt;0,#REF!&lt;5),I62,)</f>
        <v>#REF!</v>
      </c>
      <c r="I62" s="426" t="str">
        <f>IF(D62="","ZZZ9",IF(AND(#REF!&gt;0,#REF!&lt;5),D62&amp;#REF!,D62&amp;"9"))</f>
        <v>ZZZ9</v>
      </c>
      <c r="J62" s="430">
        <f t="shared" si="1"/>
        <v>999</v>
      </c>
      <c r="K62" s="426">
        <f t="shared" si="2"/>
        <v>999</v>
      </c>
      <c r="L62" s="392"/>
      <c r="M62" s="398"/>
      <c r="N62" s="133">
        <f t="shared" si="0"/>
        <v>999</v>
      </c>
      <c r="O62" s="107"/>
    </row>
    <row r="63" spans="1:15" s="11" customFormat="1" ht="18.899999999999999" customHeight="1" x14ac:dyDescent="0.25">
      <c r="A63" s="431">
        <v>57</v>
      </c>
      <c r="B63" s="105"/>
      <c r="C63" s="105"/>
      <c r="D63" s="106"/>
      <c r="E63" s="446"/>
      <c r="F63" s="702"/>
      <c r="G63" s="749"/>
      <c r="H63" s="428" t="e">
        <f>IF(AND(O63="",#REF!&gt;0,#REF!&lt;5),I63,)</f>
        <v>#REF!</v>
      </c>
      <c r="I63" s="426" t="str">
        <f>IF(D63="","ZZZ9",IF(AND(#REF!&gt;0,#REF!&lt;5),D63&amp;#REF!,D63&amp;"9"))</f>
        <v>ZZZ9</v>
      </c>
      <c r="J63" s="430">
        <f t="shared" si="1"/>
        <v>999</v>
      </c>
      <c r="K63" s="426">
        <f t="shared" si="2"/>
        <v>999</v>
      </c>
      <c r="L63" s="392"/>
      <c r="M63" s="398"/>
      <c r="N63" s="133">
        <f t="shared" si="0"/>
        <v>999</v>
      </c>
      <c r="O63" s="107"/>
    </row>
    <row r="64" spans="1:15" s="11" customFormat="1" ht="18.899999999999999" customHeight="1" x14ac:dyDescent="0.25">
      <c r="A64" s="431">
        <v>58</v>
      </c>
      <c r="B64" s="105"/>
      <c r="C64" s="105"/>
      <c r="D64" s="106"/>
      <c r="E64" s="446"/>
      <c r="F64" s="702"/>
      <c r="G64" s="749"/>
      <c r="H64" s="428" t="e">
        <f>IF(AND(O64="",#REF!&gt;0,#REF!&lt;5),I64,)</f>
        <v>#REF!</v>
      </c>
      <c r="I64" s="426" t="str">
        <f>IF(D64="","ZZZ9",IF(AND(#REF!&gt;0,#REF!&lt;5),D64&amp;#REF!,D64&amp;"9"))</f>
        <v>ZZZ9</v>
      </c>
      <c r="J64" s="430">
        <f t="shared" si="1"/>
        <v>999</v>
      </c>
      <c r="K64" s="426">
        <f t="shared" si="2"/>
        <v>999</v>
      </c>
      <c r="L64" s="392"/>
      <c r="M64" s="398"/>
      <c r="N64" s="133">
        <f t="shared" si="0"/>
        <v>999</v>
      </c>
      <c r="O64" s="107"/>
    </row>
    <row r="65" spans="1:15" s="11" customFormat="1" ht="18.899999999999999" customHeight="1" x14ac:dyDescent="0.25">
      <c r="A65" s="431">
        <v>59</v>
      </c>
      <c r="B65" s="105"/>
      <c r="C65" s="105"/>
      <c r="D65" s="106"/>
      <c r="E65" s="446"/>
      <c r="F65" s="702"/>
      <c r="G65" s="749"/>
      <c r="H65" s="428" t="e">
        <f>IF(AND(O65="",#REF!&gt;0,#REF!&lt;5),I65,)</f>
        <v>#REF!</v>
      </c>
      <c r="I65" s="426" t="str">
        <f>IF(D65="","ZZZ9",IF(AND(#REF!&gt;0,#REF!&lt;5),D65&amp;#REF!,D65&amp;"9"))</f>
        <v>ZZZ9</v>
      </c>
      <c r="J65" s="430">
        <f t="shared" si="1"/>
        <v>999</v>
      </c>
      <c r="K65" s="426">
        <f t="shared" si="2"/>
        <v>999</v>
      </c>
      <c r="L65" s="392"/>
      <c r="M65" s="398"/>
      <c r="N65" s="133">
        <f t="shared" si="0"/>
        <v>999</v>
      </c>
      <c r="O65" s="107"/>
    </row>
    <row r="66" spans="1:15" s="11" customFormat="1" ht="18.899999999999999" customHeight="1" x14ac:dyDescent="0.25">
      <c r="A66" s="431">
        <v>60</v>
      </c>
      <c r="B66" s="105"/>
      <c r="C66" s="105"/>
      <c r="D66" s="106"/>
      <c r="E66" s="446"/>
      <c r="F66" s="702"/>
      <c r="G66" s="749"/>
      <c r="H66" s="428" t="e">
        <f>IF(AND(O66="",#REF!&gt;0,#REF!&lt;5),I66,)</f>
        <v>#REF!</v>
      </c>
      <c r="I66" s="426" t="str">
        <f>IF(D66="","ZZZ9",IF(AND(#REF!&gt;0,#REF!&lt;5),D66&amp;#REF!,D66&amp;"9"))</f>
        <v>ZZZ9</v>
      </c>
      <c r="J66" s="430">
        <f t="shared" si="1"/>
        <v>999</v>
      </c>
      <c r="K66" s="426">
        <f t="shared" si="2"/>
        <v>999</v>
      </c>
      <c r="L66" s="392"/>
      <c r="M66" s="398"/>
      <c r="N66" s="133">
        <f t="shared" si="0"/>
        <v>999</v>
      </c>
      <c r="O66" s="107"/>
    </row>
    <row r="67" spans="1:15" s="11" customFormat="1" ht="18.899999999999999" customHeight="1" x14ac:dyDescent="0.25">
      <c r="A67" s="431">
        <v>61</v>
      </c>
      <c r="B67" s="105"/>
      <c r="C67" s="105"/>
      <c r="D67" s="106"/>
      <c r="E67" s="446"/>
      <c r="F67" s="702"/>
      <c r="G67" s="749"/>
      <c r="H67" s="428" t="e">
        <f>IF(AND(O67="",#REF!&gt;0,#REF!&lt;5),I67,)</f>
        <v>#REF!</v>
      </c>
      <c r="I67" s="426" t="str">
        <f>IF(D67="","ZZZ9",IF(AND(#REF!&gt;0,#REF!&lt;5),D67&amp;#REF!,D67&amp;"9"))</f>
        <v>ZZZ9</v>
      </c>
      <c r="J67" s="430">
        <f t="shared" si="1"/>
        <v>999</v>
      </c>
      <c r="K67" s="426">
        <f t="shared" si="2"/>
        <v>999</v>
      </c>
      <c r="L67" s="392"/>
      <c r="M67" s="398"/>
      <c r="N67" s="133">
        <f t="shared" si="0"/>
        <v>999</v>
      </c>
      <c r="O67" s="107"/>
    </row>
    <row r="68" spans="1:15" s="11" customFormat="1" ht="18.899999999999999" customHeight="1" x14ac:dyDescent="0.25">
      <c r="A68" s="431">
        <v>62</v>
      </c>
      <c r="B68" s="105"/>
      <c r="C68" s="105"/>
      <c r="D68" s="106"/>
      <c r="E68" s="446"/>
      <c r="F68" s="702"/>
      <c r="G68" s="749"/>
      <c r="H68" s="428" t="e">
        <f>IF(AND(O68="",#REF!&gt;0,#REF!&lt;5),I68,)</f>
        <v>#REF!</v>
      </c>
      <c r="I68" s="426" t="str">
        <f>IF(D68="","ZZZ9",IF(AND(#REF!&gt;0,#REF!&lt;5),D68&amp;#REF!,D68&amp;"9"))</f>
        <v>ZZZ9</v>
      </c>
      <c r="J68" s="430">
        <f t="shared" si="1"/>
        <v>999</v>
      </c>
      <c r="K68" s="426">
        <f t="shared" si="2"/>
        <v>999</v>
      </c>
      <c r="L68" s="392"/>
      <c r="M68" s="398"/>
      <c r="N68" s="133">
        <f t="shared" si="0"/>
        <v>999</v>
      </c>
      <c r="O68" s="107"/>
    </row>
    <row r="69" spans="1:15" s="11" customFormat="1" ht="18.899999999999999" customHeight="1" x14ac:dyDescent="0.25">
      <c r="A69" s="431">
        <v>63</v>
      </c>
      <c r="B69" s="105"/>
      <c r="C69" s="105"/>
      <c r="D69" s="106"/>
      <c r="E69" s="446"/>
      <c r="F69" s="702"/>
      <c r="G69" s="749"/>
      <c r="H69" s="428" t="e">
        <f>IF(AND(O69="",#REF!&gt;0,#REF!&lt;5),I69,)</f>
        <v>#REF!</v>
      </c>
      <c r="I69" s="426" t="str">
        <f>IF(D69="","ZZZ9",IF(AND(#REF!&gt;0,#REF!&lt;5),D69&amp;#REF!,D69&amp;"9"))</f>
        <v>ZZZ9</v>
      </c>
      <c r="J69" s="430">
        <f t="shared" si="1"/>
        <v>999</v>
      </c>
      <c r="K69" s="426">
        <f t="shared" si="2"/>
        <v>999</v>
      </c>
      <c r="L69" s="392"/>
      <c r="M69" s="398"/>
      <c r="N69" s="133">
        <f t="shared" si="0"/>
        <v>999</v>
      </c>
      <c r="O69" s="107"/>
    </row>
    <row r="70" spans="1:15" s="11" customFormat="1" ht="18.899999999999999" customHeight="1" x14ac:dyDescent="0.25">
      <c r="A70" s="431">
        <v>64</v>
      </c>
      <c r="B70" s="105"/>
      <c r="C70" s="105"/>
      <c r="D70" s="106"/>
      <c r="E70" s="446"/>
      <c r="F70" s="702"/>
      <c r="G70" s="749"/>
      <c r="H70" s="428" t="e">
        <f>IF(AND(O70="",#REF!&gt;0,#REF!&lt;5),I70,)</f>
        <v>#REF!</v>
      </c>
      <c r="I70" s="426" t="str">
        <f>IF(D70="","ZZZ9",IF(AND(#REF!&gt;0,#REF!&lt;5),D70&amp;#REF!,D70&amp;"9"))</f>
        <v>ZZZ9</v>
      </c>
      <c r="J70" s="430">
        <f t="shared" si="1"/>
        <v>999</v>
      </c>
      <c r="K70" s="426">
        <f t="shared" si="2"/>
        <v>999</v>
      </c>
      <c r="L70" s="392"/>
      <c r="M70" s="398"/>
      <c r="N70" s="133">
        <f t="shared" si="0"/>
        <v>999</v>
      </c>
      <c r="O70" s="107"/>
    </row>
    <row r="71" spans="1:15" s="11" customFormat="1" ht="18.899999999999999" customHeight="1" x14ac:dyDescent="0.25">
      <c r="A71" s="431">
        <v>65</v>
      </c>
      <c r="B71" s="105"/>
      <c r="C71" s="105"/>
      <c r="D71" s="106"/>
      <c r="E71" s="446"/>
      <c r="F71" s="702"/>
      <c r="G71" s="749"/>
      <c r="H71" s="428" t="e">
        <f>IF(AND(O71="",#REF!&gt;0,#REF!&lt;5),I71,)</f>
        <v>#REF!</v>
      </c>
      <c r="I71" s="426" t="str">
        <f>IF(D71="","ZZZ9",IF(AND(#REF!&gt;0,#REF!&lt;5),D71&amp;#REF!,D71&amp;"9"))</f>
        <v>ZZZ9</v>
      </c>
      <c r="J71" s="430">
        <f t="shared" si="1"/>
        <v>999</v>
      </c>
      <c r="K71" s="426">
        <f t="shared" si="2"/>
        <v>999</v>
      </c>
      <c r="L71" s="392"/>
      <c r="M71" s="398"/>
      <c r="N71" s="133">
        <f t="shared" si="0"/>
        <v>999</v>
      </c>
      <c r="O71" s="107"/>
    </row>
    <row r="72" spans="1:15" s="11" customFormat="1" ht="18.899999999999999" customHeight="1" x14ac:dyDescent="0.25">
      <c r="A72" s="431">
        <v>66</v>
      </c>
      <c r="B72" s="105"/>
      <c r="C72" s="105"/>
      <c r="D72" s="106"/>
      <c r="E72" s="446"/>
      <c r="F72" s="702"/>
      <c r="G72" s="749"/>
      <c r="H72" s="428" t="e">
        <f>IF(AND(O72="",#REF!&gt;0,#REF!&lt;5),I72,)</f>
        <v>#REF!</v>
      </c>
      <c r="I72" s="426" t="str">
        <f>IF(D72="","ZZZ9",IF(AND(#REF!&gt;0,#REF!&lt;5),D72&amp;#REF!,D72&amp;"9"))</f>
        <v>ZZZ9</v>
      </c>
      <c r="J72" s="430">
        <f t="shared" si="1"/>
        <v>999</v>
      </c>
      <c r="K72" s="426">
        <f t="shared" si="2"/>
        <v>999</v>
      </c>
      <c r="L72" s="392"/>
      <c r="M72" s="398"/>
      <c r="N72" s="133">
        <f t="shared" si="0"/>
        <v>999</v>
      </c>
      <c r="O72" s="107"/>
    </row>
    <row r="73" spans="1:15" s="11" customFormat="1" ht="18.899999999999999" customHeight="1" x14ac:dyDescent="0.25">
      <c r="A73" s="431">
        <v>67</v>
      </c>
      <c r="B73" s="105"/>
      <c r="C73" s="105"/>
      <c r="D73" s="106"/>
      <c r="E73" s="446"/>
      <c r="F73" s="702"/>
      <c r="G73" s="749"/>
      <c r="H73" s="428" t="e">
        <f>IF(AND(O73="",#REF!&gt;0,#REF!&lt;5),I73,)</f>
        <v>#REF!</v>
      </c>
      <c r="I73" s="426" t="str">
        <f>IF(D73="","ZZZ9",IF(AND(#REF!&gt;0,#REF!&lt;5),D73&amp;#REF!,D73&amp;"9"))</f>
        <v>ZZZ9</v>
      </c>
      <c r="J73" s="430">
        <f t="shared" si="1"/>
        <v>999</v>
      </c>
      <c r="K73" s="426">
        <f t="shared" si="2"/>
        <v>999</v>
      </c>
      <c r="L73" s="392"/>
      <c r="M73" s="398"/>
      <c r="N73" s="133">
        <f t="shared" si="0"/>
        <v>999</v>
      </c>
      <c r="O73" s="107"/>
    </row>
    <row r="74" spans="1:15" s="11" customFormat="1" ht="18.899999999999999" customHeight="1" x14ac:dyDescent="0.25">
      <c r="A74" s="431">
        <v>68</v>
      </c>
      <c r="B74" s="105"/>
      <c r="C74" s="105"/>
      <c r="D74" s="106"/>
      <c r="E74" s="446"/>
      <c r="F74" s="702"/>
      <c r="G74" s="749"/>
      <c r="H74" s="428" t="e">
        <f>IF(AND(O74="",#REF!&gt;0,#REF!&lt;5),I74,)</f>
        <v>#REF!</v>
      </c>
      <c r="I74" s="426" t="str">
        <f>IF(D74="","ZZZ9",IF(AND(#REF!&gt;0,#REF!&lt;5),D74&amp;#REF!,D74&amp;"9"))</f>
        <v>ZZZ9</v>
      </c>
      <c r="J74" s="430">
        <f t="shared" si="1"/>
        <v>999</v>
      </c>
      <c r="K74" s="426">
        <f t="shared" si="2"/>
        <v>999</v>
      </c>
      <c r="L74" s="392"/>
      <c r="M74" s="398"/>
      <c r="N74" s="133">
        <f t="shared" si="0"/>
        <v>999</v>
      </c>
      <c r="O74" s="107"/>
    </row>
    <row r="75" spans="1:15" s="11" customFormat="1" ht="18.899999999999999" customHeight="1" x14ac:dyDescent="0.25">
      <c r="A75" s="431">
        <v>69</v>
      </c>
      <c r="B75" s="105"/>
      <c r="C75" s="105"/>
      <c r="D75" s="106"/>
      <c r="E75" s="446"/>
      <c r="F75" s="702"/>
      <c r="G75" s="749"/>
      <c r="H75" s="428" t="e">
        <f>IF(AND(O75="",#REF!&gt;0,#REF!&lt;5),I75,)</f>
        <v>#REF!</v>
      </c>
      <c r="I75" s="426" t="str">
        <f>IF(D75="","ZZZ9",IF(AND(#REF!&gt;0,#REF!&lt;5),D75&amp;#REF!,D75&amp;"9"))</f>
        <v>ZZZ9</v>
      </c>
      <c r="J75" s="430">
        <f t="shared" si="1"/>
        <v>999</v>
      </c>
      <c r="K75" s="426">
        <f t="shared" si="2"/>
        <v>999</v>
      </c>
      <c r="L75" s="392"/>
      <c r="M75" s="398"/>
      <c r="N75" s="133">
        <f t="shared" si="0"/>
        <v>999</v>
      </c>
      <c r="O75" s="107"/>
    </row>
    <row r="76" spans="1:15" s="11" customFormat="1" ht="18.899999999999999" customHeight="1" x14ac:dyDescent="0.25">
      <c r="A76" s="431">
        <v>70</v>
      </c>
      <c r="B76" s="105"/>
      <c r="C76" s="105"/>
      <c r="D76" s="106"/>
      <c r="E76" s="446"/>
      <c r="F76" s="702"/>
      <c r="G76" s="749"/>
      <c r="H76" s="428" t="e">
        <f>IF(AND(O76="",#REF!&gt;0,#REF!&lt;5),I76,)</f>
        <v>#REF!</v>
      </c>
      <c r="I76" s="426" t="str">
        <f>IF(D76="","ZZZ9",IF(AND(#REF!&gt;0,#REF!&lt;5),D76&amp;#REF!,D76&amp;"9"))</f>
        <v>ZZZ9</v>
      </c>
      <c r="J76" s="430">
        <f t="shared" si="1"/>
        <v>999</v>
      </c>
      <c r="K76" s="426">
        <f t="shared" si="2"/>
        <v>999</v>
      </c>
      <c r="L76" s="392"/>
      <c r="M76" s="398"/>
      <c r="N76" s="133">
        <f t="shared" si="0"/>
        <v>999</v>
      </c>
      <c r="O76" s="107"/>
    </row>
    <row r="77" spans="1:15" s="11" customFormat="1" ht="18.899999999999999" customHeight="1" x14ac:dyDescent="0.25">
      <c r="A77" s="431">
        <v>71</v>
      </c>
      <c r="B77" s="105"/>
      <c r="C77" s="105"/>
      <c r="D77" s="106"/>
      <c r="E77" s="446"/>
      <c r="F77" s="702"/>
      <c r="G77" s="749"/>
      <c r="H77" s="428" t="e">
        <f>IF(AND(O77="",#REF!&gt;0,#REF!&lt;5),I77,)</f>
        <v>#REF!</v>
      </c>
      <c r="I77" s="426" t="str">
        <f>IF(D77="","ZZZ9",IF(AND(#REF!&gt;0,#REF!&lt;5),D77&amp;#REF!,D77&amp;"9"))</f>
        <v>ZZZ9</v>
      </c>
      <c r="J77" s="430">
        <f t="shared" si="1"/>
        <v>999</v>
      </c>
      <c r="K77" s="426">
        <f t="shared" si="2"/>
        <v>999</v>
      </c>
      <c r="L77" s="392"/>
      <c r="M77" s="398"/>
      <c r="N77" s="133">
        <f t="shared" si="0"/>
        <v>999</v>
      </c>
      <c r="O77" s="107"/>
    </row>
    <row r="78" spans="1:15" s="11" customFormat="1" ht="18.899999999999999" customHeight="1" x14ac:dyDescent="0.25">
      <c r="A78" s="431">
        <v>72</v>
      </c>
      <c r="B78" s="105"/>
      <c r="C78" s="105"/>
      <c r="D78" s="106"/>
      <c r="E78" s="446"/>
      <c r="F78" s="702"/>
      <c r="G78" s="749"/>
      <c r="H78" s="428" t="e">
        <f>IF(AND(O78="",#REF!&gt;0,#REF!&lt;5),I78,)</f>
        <v>#REF!</v>
      </c>
      <c r="I78" s="426" t="str">
        <f>IF(D78="","ZZZ9",IF(AND(#REF!&gt;0,#REF!&lt;5),D78&amp;#REF!,D78&amp;"9"))</f>
        <v>ZZZ9</v>
      </c>
      <c r="J78" s="430">
        <f t="shared" si="1"/>
        <v>999</v>
      </c>
      <c r="K78" s="426">
        <f t="shared" si="2"/>
        <v>999</v>
      </c>
      <c r="L78" s="392"/>
      <c r="M78" s="398"/>
      <c r="N78" s="133">
        <f t="shared" si="0"/>
        <v>999</v>
      </c>
      <c r="O78" s="107"/>
    </row>
    <row r="79" spans="1:15" s="11" customFormat="1" ht="18.899999999999999" customHeight="1" x14ac:dyDescent="0.25">
      <c r="A79" s="431">
        <v>73</v>
      </c>
      <c r="B79" s="105"/>
      <c r="C79" s="105"/>
      <c r="D79" s="106"/>
      <c r="E79" s="446"/>
      <c r="F79" s="702"/>
      <c r="G79" s="749"/>
      <c r="H79" s="428" t="e">
        <f>IF(AND(O79="",#REF!&gt;0,#REF!&lt;5),I79,)</f>
        <v>#REF!</v>
      </c>
      <c r="I79" s="426" t="str">
        <f>IF(D79="","ZZZ9",IF(AND(#REF!&gt;0,#REF!&lt;5),D79&amp;#REF!,D79&amp;"9"))</f>
        <v>ZZZ9</v>
      </c>
      <c r="J79" s="430">
        <f t="shared" si="1"/>
        <v>999</v>
      </c>
      <c r="K79" s="426">
        <f t="shared" si="2"/>
        <v>999</v>
      </c>
      <c r="L79" s="392"/>
      <c r="M79" s="398"/>
      <c r="N79" s="133">
        <f t="shared" si="0"/>
        <v>999</v>
      </c>
      <c r="O79" s="107"/>
    </row>
    <row r="80" spans="1:15" s="11" customFormat="1" ht="18.899999999999999" customHeight="1" x14ac:dyDescent="0.25">
      <c r="A80" s="431">
        <v>74</v>
      </c>
      <c r="B80" s="105"/>
      <c r="C80" s="105"/>
      <c r="D80" s="106"/>
      <c r="E80" s="446"/>
      <c r="F80" s="702"/>
      <c r="G80" s="749"/>
      <c r="H80" s="428" t="e">
        <f>IF(AND(O80="",#REF!&gt;0,#REF!&lt;5),I80,)</f>
        <v>#REF!</v>
      </c>
      <c r="I80" s="426" t="str">
        <f>IF(D80="","ZZZ9",IF(AND(#REF!&gt;0,#REF!&lt;5),D80&amp;#REF!,D80&amp;"9"))</f>
        <v>ZZZ9</v>
      </c>
      <c r="J80" s="430">
        <f t="shared" si="1"/>
        <v>999</v>
      </c>
      <c r="K80" s="426">
        <f t="shared" si="2"/>
        <v>999</v>
      </c>
      <c r="L80" s="392"/>
      <c r="M80" s="398"/>
      <c r="N80" s="133">
        <f t="shared" si="0"/>
        <v>999</v>
      </c>
      <c r="O80" s="107"/>
    </row>
    <row r="81" spans="1:15" s="11" customFormat="1" ht="18.899999999999999" customHeight="1" x14ac:dyDescent="0.25">
      <c r="A81" s="431">
        <v>75</v>
      </c>
      <c r="B81" s="105"/>
      <c r="C81" s="105"/>
      <c r="D81" s="106"/>
      <c r="E81" s="446"/>
      <c r="F81" s="702"/>
      <c r="G81" s="749"/>
      <c r="H81" s="428" t="e">
        <f>IF(AND(O81="",#REF!&gt;0,#REF!&lt;5),I81,)</f>
        <v>#REF!</v>
      </c>
      <c r="I81" s="426" t="str">
        <f>IF(D81="","ZZZ9",IF(AND(#REF!&gt;0,#REF!&lt;5),D81&amp;#REF!,D81&amp;"9"))</f>
        <v>ZZZ9</v>
      </c>
      <c r="J81" s="430">
        <f t="shared" si="1"/>
        <v>999</v>
      </c>
      <c r="K81" s="426">
        <f t="shared" si="2"/>
        <v>999</v>
      </c>
      <c r="L81" s="392"/>
      <c r="M81" s="398"/>
      <c r="N81" s="133">
        <f t="shared" si="0"/>
        <v>999</v>
      </c>
      <c r="O81" s="107"/>
    </row>
    <row r="82" spans="1:15" s="11" customFormat="1" ht="18.899999999999999" customHeight="1" x14ac:dyDescent="0.25">
      <c r="A82" s="431">
        <v>76</v>
      </c>
      <c r="B82" s="105"/>
      <c r="C82" s="105"/>
      <c r="D82" s="106"/>
      <c r="E82" s="446"/>
      <c r="F82" s="702"/>
      <c r="G82" s="749"/>
      <c r="H82" s="428" t="e">
        <f>IF(AND(O82="",#REF!&gt;0,#REF!&lt;5),I82,)</f>
        <v>#REF!</v>
      </c>
      <c r="I82" s="426" t="str">
        <f>IF(D82="","ZZZ9",IF(AND(#REF!&gt;0,#REF!&lt;5),D82&amp;#REF!,D82&amp;"9"))</f>
        <v>ZZZ9</v>
      </c>
      <c r="J82" s="430">
        <f t="shared" si="1"/>
        <v>999</v>
      </c>
      <c r="K82" s="426">
        <f t="shared" si="2"/>
        <v>999</v>
      </c>
      <c r="L82" s="392"/>
      <c r="M82" s="398"/>
      <c r="N82" s="133">
        <f t="shared" si="0"/>
        <v>999</v>
      </c>
      <c r="O82" s="107"/>
    </row>
    <row r="83" spans="1:15" s="11" customFormat="1" ht="18.899999999999999" customHeight="1" x14ac:dyDescent="0.25">
      <c r="A83" s="431">
        <v>77</v>
      </c>
      <c r="B83" s="105"/>
      <c r="C83" s="105"/>
      <c r="D83" s="106"/>
      <c r="E83" s="446"/>
      <c r="F83" s="702"/>
      <c r="G83" s="749"/>
      <c r="H83" s="428" t="e">
        <f>IF(AND(O83="",#REF!&gt;0,#REF!&lt;5),I83,)</f>
        <v>#REF!</v>
      </c>
      <c r="I83" s="426" t="str">
        <f>IF(D83="","ZZZ9",IF(AND(#REF!&gt;0,#REF!&lt;5),D83&amp;#REF!,D83&amp;"9"))</f>
        <v>ZZZ9</v>
      </c>
      <c r="J83" s="430">
        <f t="shared" si="1"/>
        <v>999</v>
      </c>
      <c r="K83" s="426">
        <f t="shared" si="2"/>
        <v>999</v>
      </c>
      <c r="L83" s="392"/>
      <c r="M83" s="398"/>
      <c r="N83" s="133">
        <f t="shared" si="0"/>
        <v>999</v>
      </c>
      <c r="O83" s="107"/>
    </row>
    <row r="84" spans="1:15" s="11" customFormat="1" ht="18.899999999999999" customHeight="1" x14ac:dyDescent="0.25">
      <c r="A84" s="431">
        <v>78</v>
      </c>
      <c r="B84" s="105"/>
      <c r="C84" s="105"/>
      <c r="D84" s="106"/>
      <c r="E84" s="446"/>
      <c r="F84" s="702"/>
      <c r="G84" s="749"/>
      <c r="H84" s="428" t="e">
        <f>IF(AND(O84="",#REF!&gt;0,#REF!&lt;5),I84,)</f>
        <v>#REF!</v>
      </c>
      <c r="I84" s="426" t="str">
        <f>IF(D84="","ZZZ9",IF(AND(#REF!&gt;0,#REF!&lt;5),D84&amp;#REF!,D84&amp;"9"))</f>
        <v>ZZZ9</v>
      </c>
      <c r="J84" s="430">
        <f t="shared" si="1"/>
        <v>999</v>
      </c>
      <c r="K84" s="426">
        <f t="shared" si="2"/>
        <v>999</v>
      </c>
      <c r="L84" s="392"/>
      <c r="M84" s="398"/>
      <c r="N84" s="133">
        <f t="shared" si="0"/>
        <v>999</v>
      </c>
      <c r="O84" s="107"/>
    </row>
    <row r="85" spans="1:15" s="11" customFormat="1" ht="18.899999999999999" customHeight="1" x14ac:dyDescent="0.25">
      <c r="A85" s="431">
        <v>79</v>
      </c>
      <c r="B85" s="105"/>
      <c r="C85" s="105"/>
      <c r="D85" s="106"/>
      <c r="E85" s="446"/>
      <c r="F85" s="702"/>
      <c r="G85" s="749"/>
      <c r="H85" s="428" t="e">
        <f>IF(AND(O85="",#REF!&gt;0,#REF!&lt;5),I85,)</f>
        <v>#REF!</v>
      </c>
      <c r="I85" s="426" t="str">
        <f>IF(D85="","ZZZ9",IF(AND(#REF!&gt;0,#REF!&lt;5),D85&amp;#REF!,D85&amp;"9"))</f>
        <v>ZZZ9</v>
      </c>
      <c r="J85" s="430">
        <f t="shared" si="1"/>
        <v>999</v>
      </c>
      <c r="K85" s="426">
        <f t="shared" si="2"/>
        <v>999</v>
      </c>
      <c r="L85" s="392"/>
      <c r="M85" s="398"/>
      <c r="N85" s="133">
        <f t="shared" si="0"/>
        <v>999</v>
      </c>
      <c r="O85" s="107"/>
    </row>
    <row r="86" spans="1:15" s="11" customFormat="1" ht="18.899999999999999" customHeight="1" x14ac:dyDescent="0.25">
      <c r="A86" s="431">
        <v>80</v>
      </c>
      <c r="B86" s="105"/>
      <c r="C86" s="105"/>
      <c r="D86" s="106"/>
      <c r="E86" s="446"/>
      <c r="F86" s="702"/>
      <c r="G86" s="749"/>
      <c r="H86" s="428" t="e">
        <f>IF(AND(O86="",#REF!&gt;0,#REF!&lt;5),I86,)</f>
        <v>#REF!</v>
      </c>
      <c r="I86" s="426" t="str">
        <f>IF(D86="","ZZZ9",IF(AND(#REF!&gt;0,#REF!&lt;5),D86&amp;#REF!,D86&amp;"9"))</f>
        <v>ZZZ9</v>
      </c>
      <c r="J86" s="430">
        <f t="shared" si="1"/>
        <v>999</v>
      </c>
      <c r="K86" s="426">
        <f t="shared" si="2"/>
        <v>999</v>
      </c>
      <c r="L86" s="392"/>
      <c r="M86" s="398"/>
      <c r="N86" s="133">
        <f t="shared" si="0"/>
        <v>999</v>
      </c>
      <c r="O86" s="107"/>
    </row>
    <row r="87" spans="1:15" s="11" customFormat="1" ht="18.899999999999999" customHeight="1" x14ac:dyDescent="0.25">
      <c r="A87" s="431">
        <v>81</v>
      </c>
      <c r="B87" s="105"/>
      <c r="C87" s="105"/>
      <c r="D87" s="106"/>
      <c r="E87" s="446"/>
      <c r="F87" s="702"/>
      <c r="G87" s="749"/>
      <c r="H87" s="428" t="e">
        <f>IF(AND(O87="",#REF!&gt;0,#REF!&lt;5),I87,)</f>
        <v>#REF!</v>
      </c>
      <c r="I87" s="426" t="str">
        <f>IF(D87="","ZZZ9",IF(AND(#REF!&gt;0,#REF!&lt;5),D87&amp;#REF!,D87&amp;"9"))</f>
        <v>ZZZ9</v>
      </c>
      <c r="J87" s="430">
        <f t="shared" si="1"/>
        <v>999</v>
      </c>
      <c r="K87" s="426">
        <f t="shared" si="2"/>
        <v>999</v>
      </c>
      <c r="L87" s="392"/>
      <c r="M87" s="398"/>
      <c r="N87" s="133">
        <f t="shared" si="0"/>
        <v>999</v>
      </c>
      <c r="O87" s="107"/>
    </row>
    <row r="88" spans="1:15" s="11" customFormat="1" ht="18.899999999999999" customHeight="1" x14ac:dyDescent="0.25">
      <c r="A88" s="431">
        <v>82</v>
      </c>
      <c r="B88" s="105"/>
      <c r="C88" s="105"/>
      <c r="D88" s="106"/>
      <c r="E88" s="446"/>
      <c r="F88" s="702"/>
      <c r="G88" s="749"/>
      <c r="H88" s="428" t="e">
        <f>IF(AND(O88="",#REF!&gt;0,#REF!&lt;5),I88,)</f>
        <v>#REF!</v>
      </c>
      <c r="I88" s="426" t="str">
        <f>IF(D88="","ZZZ9",IF(AND(#REF!&gt;0,#REF!&lt;5),D88&amp;#REF!,D88&amp;"9"))</f>
        <v>ZZZ9</v>
      </c>
      <c r="J88" s="430">
        <f t="shared" si="1"/>
        <v>999</v>
      </c>
      <c r="K88" s="426">
        <f t="shared" si="2"/>
        <v>999</v>
      </c>
      <c r="L88" s="392"/>
      <c r="M88" s="398"/>
      <c r="N88" s="133">
        <f t="shared" si="0"/>
        <v>999</v>
      </c>
      <c r="O88" s="107"/>
    </row>
    <row r="89" spans="1:15" s="11" customFormat="1" ht="18.899999999999999" customHeight="1" x14ac:dyDescent="0.25">
      <c r="A89" s="431">
        <v>83</v>
      </c>
      <c r="B89" s="105"/>
      <c r="C89" s="105"/>
      <c r="D89" s="106"/>
      <c r="E89" s="446"/>
      <c r="F89" s="702"/>
      <c r="G89" s="749"/>
      <c r="H89" s="428" t="e">
        <f>IF(AND(O89="",#REF!&gt;0,#REF!&lt;5),I89,)</f>
        <v>#REF!</v>
      </c>
      <c r="I89" s="426" t="str">
        <f>IF(D89="","ZZZ9",IF(AND(#REF!&gt;0,#REF!&lt;5),D89&amp;#REF!,D89&amp;"9"))</f>
        <v>ZZZ9</v>
      </c>
      <c r="J89" s="430">
        <f t="shared" si="1"/>
        <v>999</v>
      </c>
      <c r="K89" s="426">
        <f t="shared" si="2"/>
        <v>999</v>
      </c>
      <c r="L89" s="392"/>
      <c r="M89" s="398"/>
      <c r="N89" s="133">
        <f t="shared" si="0"/>
        <v>999</v>
      </c>
      <c r="O89" s="107"/>
    </row>
    <row r="90" spans="1:15" s="11" customFormat="1" ht="18.899999999999999" customHeight="1" x14ac:dyDescent="0.25">
      <c r="A90" s="431">
        <v>84</v>
      </c>
      <c r="B90" s="105"/>
      <c r="C90" s="105"/>
      <c r="D90" s="106"/>
      <c r="E90" s="446"/>
      <c r="F90" s="702"/>
      <c r="G90" s="749"/>
      <c r="H90" s="428" t="e">
        <f>IF(AND(O90="",#REF!&gt;0,#REF!&lt;5),I90,)</f>
        <v>#REF!</v>
      </c>
      <c r="I90" s="426" t="str">
        <f>IF(D90="","ZZZ9",IF(AND(#REF!&gt;0,#REF!&lt;5),D90&amp;#REF!,D90&amp;"9"))</f>
        <v>ZZZ9</v>
      </c>
      <c r="J90" s="430">
        <f t="shared" si="1"/>
        <v>999</v>
      </c>
      <c r="K90" s="426">
        <f t="shared" si="2"/>
        <v>999</v>
      </c>
      <c r="L90" s="392"/>
      <c r="M90" s="398"/>
      <c r="N90" s="133">
        <f t="shared" si="0"/>
        <v>999</v>
      </c>
      <c r="O90" s="107"/>
    </row>
    <row r="91" spans="1:15" s="11" customFormat="1" ht="18.899999999999999" customHeight="1" x14ac:dyDescent="0.25">
      <c r="A91" s="431">
        <v>85</v>
      </c>
      <c r="B91" s="105"/>
      <c r="C91" s="105"/>
      <c r="D91" s="106"/>
      <c r="E91" s="446"/>
      <c r="F91" s="702"/>
      <c r="G91" s="749"/>
      <c r="H91" s="428" t="e">
        <f>IF(AND(O91="",#REF!&gt;0,#REF!&lt;5),I91,)</f>
        <v>#REF!</v>
      </c>
      <c r="I91" s="426" t="str">
        <f>IF(D91="","ZZZ9",IF(AND(#REF!&gt;0,#REF!&lt;5),D91&amp;#REF!,D91&amp;"9"))</f>
        <v>ZZZ9</v>
      </c>
      <c r="J91" s="430">
        <f t="shared" si="1"/>
        <v>999</v>
      </c>
      <c r="K91" s="426">
        <f t="shared" si="2"/>
        <v>999</v>
      </c>
      <c r="L91" s="392"/>
      <c r="M91" s="398"/>
      <c r="N91" s="133">
        <f t="shared" si="0"/>
        <v>999</v>
      </c>
      <c r="O91" s="107"/>
    </row>
    <row r="92" spans="1:15" s="11" customFormat="1" ht="18.899999999999999" customHeight="1" x14ac:dyDescent="0.25">
      <c r="A92" s="431">
        <v>86</v>
      </c>
      <c r="B92" s="105"/>
      <c r="C92" s="105"/>
      <c r="D92" s="106"/>
      <c r="E92" s="446"/>
      <c r="F92" s="702"/>
      <c r="G92" s="749"/>
      <c r="H92" s="428" t="e">
        <f>IF(AND(O92="",#REF!&gt;0,#REF!&lt;5),I92,)</f>
        <v>#REF!</v>
      </c>
      <c r="I92" s="426" t="str">
        <f>IF(D92="","ZZZ9",IF(AND(#REF!&gt;0,#REF!&lt;5),D92&amp;#REF!,D92&amp;"9"))</f>
        <v>ZZZ9</v>
      </c>
      <c r="J92" s="430">
        <f t="shared" si="1"/>
        <v>999</v>
      </c>
      <c r="K92" s="426">
        <f t="shared" si="2"/>
        <v>999</v>
      </c>
      <c r="L92" s="392"/>
      <c r="M92" s="398"/>
      <c r="N92" s="133">
        <f t="shared" si="0"/>
        <v>999</v>
      </c>
      <c r="O92" s="107"/>
    </row>
    <row r="93" spans="1:15" s="11" customFormat="1" ht="18.899999999999999" customHeight="1" x14ac:dyDescent="0.25">
      <c r="A93" s="431">
        <v>87</v>
      </c>
      <c r="B93" s="105"/>
      <c r="C93" s="105"/>
      <c r="D93" s="106"/>
      <c r="E93" s="446"/>
      <c r="F93" s="702"/>
      <c r="G93" s="749"/>
      <c r="H93" s="428" t="e">
        <f>IF(AND(O93="",#REF!&gt;0,#REF!&lt;5),I93,)</f>
        <v>#REF!</v>
      </c>
      <c r="I93" s="426" t="str">
        <f>IF(D93="","ZZZ9",IF(AND(#REF!&gt;0,#REF!&lt;5),D93&amp;#REF!,D93&amp;"9"))</f>
        <v>ZZZ9</v>
      </c>
      <c r="J93" s="430">
        <f t="shared" si="1"/>
        <v>999</v>
      </c>
      <c r="K93" s="426">
        <f t="shared" si="2"/>
        <v>999</v>
      </c>
      <c r="L93" s="392"/>
      <c r="M93" s="398"/>
      <c r="N93" s="133">
        <f t="shared" si="0"/>
        <v>999</v>
      </c>
      <c r="O93" s="107"/>
    </row>
    <row r="94" spans="1:15" s="11" customFormat="1" ht="18.899999999999999" customHeight="1" x14ac:dyDescent="0.25">
      <c r="A94" s="431">
        <v>88</v>
      </c>
      <c r="B94" s="105"/>
      <c r="C94" s="105"/>
      <c r="D94" s="106"/>
      <c r="E94" s="446"/>
      <c r="F94" s="702"/>
      <c r="G94" s="749"/>
      <c r="H94" s="428" t="e">
        <f>IF(AND(O94="",#REF!&gt;0,#REF!&lt;5),I94,)</f>
        <v>#REF!</v>
      </c>
      <c r="I94" s="426" t="str">
        <f>IF(D94="","ZZZ9",IF(AND(#REF!&gt;0,#REF!&lt;5),D94&amp;#REF!,D94&amp;"9"))</f>
        <v>ZZZ9</v>
      </c>
      <c r="J94" s="430">
        <f t="shared" si="1"/>
        <v>999</v>
      </c>
      <c r="K94" s="426">
        <f t="shared" si="2"/>
        <v>999</v>
      </c>
      <c r="L94" s="392"/>
      <c r="M94" s="398"/>
      <c r="N94" s="133">
        <f t="shared" ref="N94:N122" si="3">IF(L94="DA",1,IF(L94="WC",2,IF(L94="SE",3,IF(L94="Q",4,IF(L94="LL",5,999)))))</f>
        <v>999</v>
      </c>
      <c r="O94" s="107"/>
    </row>
    <row r="95" spans="1:15" s="11" customFormat="1" ht="18.899999999999999" customHeight="1" x14ac:dyDescent="0.25">
      <c r="A95" s="431">
        <v>89</v>
      </c>
      <c r="B95" s="105"/>
      <c r="C95" s="105"/>
      <c r="D95" s="106"/>
      <c r="E95" s="446"/>
      <c r="F95" s="702"/>
      <c r="G95" s="749"/>
      <c r="H95" s="428" t="e">
        <f>IF(AND(O95="",#REF!&gt;0,#REF!&lt;5),I95,)</f>
        <v>#REF!</v>
      </c>
      <c r="I95" s="426" t="str">
        <f>IF(D95="","ZZZ9",IF(AND(#REF!&gt;0,#REF!&lt;5),D95&amp;#REF!,D95&amp;"9"))</f>
        <v>ZZZ9</v>
      </c>
      <c r="J95" s="430">
        <f t="shared" si="1"/>
        <v>999</v>
      </c>
      <c r="K95" s="426">
        <f t="shared" si="2"/>
        <v>999</v>
      </c>
      <c r="L95" s="392"/>
      <c r="M95" s="398"/>
      <c r="N95" s="133">
        <f t="shared" si="3"/>
        <v>999</v>
      </c>
      <c r="O95" s="107"/>
    </row>
    <row r="96" spans="1:15" s="11" customFormat="1" ht="18.899999999999999" customHeight="1" x14ac:dyDescent="0.25">
      <c r="A96" s="431">
        <v>90</v>
      </c>
      <c r="B96" s="105"/>
      <c r="C96" s="105"/>
      <c r="D96" s="106"/>
      <c r="E96" s="446"/>
      <c r="F96" s="702"/>
      <c r="G96" s="749"/>
      <c r="H96" s="428" t="e">
        <f>IF(AND(O96="",#REF!&gt;0,#REF!&lt;5),I96,)</f>
        <v>#REF!</v>
      </c>
      <c r="I96" s="426" t="str">
        <f>IF(D96="","ZZZ9",IF(AND(#REF!&gt;0,#REF!&lt;5),D96&amp;#REF!,D96&amp;"9"))</f>
        <v>ZZZ9</v>
      </c>
      <c r="J96" s="430">
        <f t="shared" si="1"/>
        <v>999</v>
      </c>
      <c r="K96" s="426">
        <f t="shared" si="2"/>
        <v>999</v>
      </c>
      <c r="L96" s="392"/>
      <c r="M96" s="398"/>
      <c r="N96" s="133">
        <f t="shared" si="3"/>
        <v>999</v>
      </c>
      <c r="O96" s="107"/>
    </row>
    <row r="97" spans="1:15" s="11" customFormat="1" ht="18.899999999999999" customHeight="1" x14ac:dyDescent="0.25">
      <c r="A97" s="431">
        <v>91</v>
      </c>
      <c r="B97" s="105"/>
      <c r="C97" s="105"/>
      <c r="D97" s="106"/>
      <c r="E97" s="446"/>
      <c r="F97" s="702"/>
      <c r="G97" s="749"/>
      <c r="H97" s="428" t="e">
        <f>IF(AND(O97="",#REF!&gt;0,#REF!&lt;5),I97,)</f>
        <v>#REF!</v>
      </c>
      <c r="I97" s="426" t="str">
        <f>IF(D97="","ZZZ9",IF(AND(#REF!&gt;0,#REF!&lt;5),D97&amp;#REF!,D97&amp;"9"))</f>
        <v>ZZZ9</v>
      </c>
      <c r="J97" s="430">
        <f t="shared" ref="J97:J122" si="4">IF(O97="",999,O97)</f>
        <v>999</v>
      </c>
      <c r="K97" s="426">
        <f t="shared" ref="K97:K122" si="5">IF(N97=999,999,1)</f>
        <v>999</v>
      </c>
      <c r="L97" s="392"/>
      <c r="M97" s="398"/>
      <c r="N97" s="133">
        <f t="shared" si="3"/>
        <v>999</v>
      </c>
      <c r="O97" s="107"/>
    </row>
    <row r="98" spans="1:15" s="11" customFormat="1" ht="18.899999999999999" customHeight="1" x14ac:dyDescent="0.25">
      <c r="A98" s="431">
        <v>92</v>
      </c>
      <c r="B98" s="105"/>
      <c r="C98" s="105"/>
      <c r="D98" s="106"/>
      <c r="E98" s="446"/>
      <c r="F98" s="702"/>
      <c r="G98" s="749"/>
      <c r="H98" s="428" t="e">
        <f>IF(AND(O98="",#REF!&gt;0,#REF!&lt;5),I98,)</f>
        <v>#REF!</v>
      </c>
      <c r="I98" s="426" t="str">
        <f>IF(D98="","ZZZ9",IF(AND(#REF!&gt;0,#REF!&lt;5),D98&amp;#REF!,D98&amp;"9"))</f>
        <v>ZZZ9</v>
      </c>
      <c r="J98" s="430">
        <f t="shared" si="4"/>
        <v>999</v>
      </c>
      <c r="K98" s="426">
        <f t="shared" si="5"/>
        <v>999</v>
      </c>
      <c r="L98" s="392"/>
      <c r="M98" s="398"/>
      <c r="N98" s="133">
        <f t="shared" si="3"/>
        <v>999</v>
      </c>
      <c r="O98" s="107"/>
    </row>
    <row r="99" spans="1:15" s="11" customFormat="1" ht="18.899999999999999" customHeight="1" x14ac:dyDescent="0.25">
      <c r="A99" s="431">
        <v>93</v>
      </c>
      <c r="B99" s="105"/>
      <c r="C99" s="105"/>
      <c r="D99" s="106"/>
      <c r="E99" s="446"/>
      <c r="F99" s="702"/>
      <c r="G99" s="749"/>
      <c r="H99" s="428" t="e">
        <f>IF(AND(O99="",#REF!&gt;0,#REF!&lt;5),I99,)</f>
        <v>#REF!</v>
      </c>
      <c r="I99" s="426" t="str">
        <f>IF(D99="","ZZZ9",IF(AND(#REF!&gt;0,#REF!&lt;5),D99&amp;#REF!,D99&amp;"9"))</f>
        <v>ZZZ9</v>
      </c>
      <c r="J99" s="430">
        <f t="shared" si="4"/>
        <v>999</v>
      </c>
      <c r="K99" s="426">
        <f t="shared" si="5"/>
        <v>999</v>
      </c>
      <c r="L99" s="392"/>
      <c r="M99" s="398"/>
      <c r="N99" s="133">
        <f t="shared" si="3"/>
        <v>999</v>
      </c>
      <c r="O99" s="107"/>
    </row>
    <row r="100" spans="1:15" s="11" customFormat="1" ht="18.899999999999999" customHeight="1" x14ac:dyDescent="0.25">
      <c r="A100" s="431">
        <v>94</v>
      </c>
      <c r="B100" s="105"/>
      <c r="C100" s="105"/>
      <c r="D100" s="106"/>
      <c r="E100" s="446"/>
      <c r="F100" s="702"/>
      <c r="G100" s="749"/>
      <c r="H100" s="428" t="e">
        <f>IF(AND(O100="",#REF!&gt;0,#REF!&lt;5),I100,)</f>
        <v>#REF!</v>
      </c>
      <c r="I100" s="426" t="str">
        <f>IF(D100="","ZZZ9",IF(AND(#REF!&gt;0,#REF!&lt;5),D100&amp;#REF!,D100&amp;"9"))</f>
        <v>ZZZ9</v>
      </c>
      <c r="J100" s="430">
        <f t="shared" si="4"/>
        <v>999</v>
      </c>
      <c r="K100" s="426">
        <f t="shared" si="5"/>
        <v>999</v>
      </c>
      <c r="L100" s="392"/>
      <c r="M100" s="398"/>
      <c r="N100" s="133">
        <f t="shared" si="3"/>
        <v>999</v>
      </c>
      <c r="O100" s="107"/>
    </row>
    <row r="101" spans="1:15" s="11" customFormat="1" ht="18.899999999999999" customHeight="1" x14ac:dyDescent="0.25">
      <c r="A101" s="431">
        <v>95</v>
      </c>
      <c r="B101" s="105"/>
      <c r="C101" s="105"/>
      <c r="D101" s="106"/>
      <c r="E101" s="446"/>
      <c r="F101" s="702"/>
      <c r="G101" s="749"/>
      <c r="H101" s="428" t="e">
        <f>IF(AND(O101="",#REF!&gt;0,#REF!&lt;5),I101,)</f>
        <v>#REF!</v>
      </c>
      <c r="I101" s="426" t="str">
        <f>IF(D101="","ZZZ9",IF(AND(#REF!&gt;0,#REF!&lt;5),D101&amp;#REF!,D101&amp;"9"))</f>
        <v>ZZZ9</v>
      </c>
      <c r="J101" s="430">
        <f t="shared" si="4"/>
        <v>999</v>
      </c>
      <c r="K101" s="426">
        <f t="shared" si="5"/>
        <v>999</v>
      </c>
      <c r="L101" s="392"/>
      <c r="M101" s="398"/>
      <c r="N101" s="133">
        <f t="shared" si="3"/>
        <v>999</v>
      </c>
      <c r="O101" s="107"/>
    </row>
    <row r="102" spans="1:15" s="11" customFormat="1" ht="18.899999999999999" customHeight="1" x14ac:dyDescent="0.25">
      <c r="A102" s="431">
        <v>96</v>
      </c>
      <c r="B102" s="105"/>
      <c r="C102" s="105"/>
      <c r="D102" s="106"/>
      <c r="E102" s="446"/>
      <c r="F102" s="702"/>
      <c r="G102" s="749"/>
      <c r="H102" s="428" t="e">
        <f>IF(AND(O102="",#REF!&gt;0,#REF!&lt;5),I102,)</f>
        <v>#REF!</v>
      </c>
      <c r="I102" s="426" t="str">
        <f>IF(D102="","ZZZ9",IF(AND(#REF!&gt;0,#REF!&lt;5),D102&amp;#REF!,D102&amp;"9"))</f>
        <v>ZZZ9</v>
      </c>
      <c r="J102" s="430">
        <f t="shared" si="4"/>
        <v>999</v>
      </c>
      <c r="K102" s="426">
        <f t="shared" si="5"/>
        <v>999</v>
      </c>
      <c r="L102" s="392"/>
      <c r="M102" s="398"/>
      <c r="N102" s="133">
        <f t="shared" si="3"/>
        <v>999</v>
      </c>
      <c r="O102" s="107"/>
    </row>
    <row r="103" spans="1:15" s="11" customFormat="1" ht="18.899999999999999" customHeight="1" x14ac:dyDescent="0.25">
      <c r="A103" s="431">
        <v>97</v>
      </c>
      <c r="B103" s="105"/>
      <c r="C103" s="105"/>
      <c r="D103" s="106"/>
      <c r="E103" s="446"/>
      <c r="F103" s="702"/>
      <c r="G103" s="749"/>
      <c r="H103" s="428" t="e">
        <f>IF(AND(O103="",#REF!&gt;0,#REF!&lt;5),I103,)</f>
        <v>#REF!</v>
      </c>
      <c r="I103" s="426" t="str">
        <f>IF(D103="","ZZZ9",IF(AND(#REF!&gt;0,#REF!&lt;5),D103&amp;#REF!,D103&amp;"9"))</f>
        <v>ZZZ9</v>
      </c>
      <c r="J103" s="430">
        <f t="shared" si="4"/>
        <v>999</v>
      </c>
      <c r="K103" s="426">
        <f t="shared" si="5"/>
        <v>999</v>
      </c>
      <c r="L103" s="392"/>
      <c r="M103" s="398"/>
      <c r="N103" s="133">
        <f t="shared" si="3"/>
        <v>999</v>
      </c>
      <c r="O103" s="107"/>
    </row>
    <row r="104" spans="1:15" s="11" customFormat="1" ht="18.899999999999999" customHeight="1" x14ac:dyDescent="0.25">
      <c r="A104" s="431">
        <v>98</v>
      </c>
      <c r="B104" s="105"/>
      <c r="C104" s="105"/>
      <c r="D104" s="106"/>
      <c r="E104" s="446"/>
      <c r="F104" s="702"/>
      <c r="G104" s="749"/>
      <c r="H104" s="428" t="e">
        <f>IF(AND(O104="",#REF!&gt;0,#REF!&lt;5),I104,)</f>
        <v>#REF!</v>
      </c>
      <c r="I104" s="426" t="str">
        <f>IF(D104="","ZZZ9",IF(AND(#REF!&gt;0,#REF!&lt;5),D104&amp;#REF!,D104&amp;"9"))</f>
        <v>ZZZ9</v>
      </c>
      <c r="J104" s="430">
        <f t="shared" si="4"/>
        <v>999</v>
      </c>
      <c r="K104" s="426">
        <f t="shared" si="5"/>
        <v>999</v>
      </c>
      <c r="L104" s="392"/>
      <c r="M104" s="398"/>
      <c r="N104" s="133">
        <f t="shared" si="3"/>
        <v>999</v>
      </c>
      <c r="O104" s="107"/>
    </row>
    <row r="105" spans="1:15" s="11" customFormat="1" ht="18.899999999999999" customHeight="1" x14ac:dyDescent="0.25">
      <c r="A105" s="431">
        <v>99</v>
      </c>
      <c r="B105" s="105"/>
      <c r="C105" s="105"/>
      <c r="D105" s="106"/>
      <c r="E105" s="446"/>
      <c r="F105" s="702"/>
      <c r="G105" s="749"/>
      <c r="H105" s="428" t="e">
        <f>IF(AND(O105="",#REF!&gt;0,#REF!&lt;5),I105,)</f>
        <v>#REF!</v>
      </c>
      <c r="I105" s="426" t="str">
        <f>IF(D105="","ZZZ9",IF(AND(#REF!&gt;0,#REF!&lt;5),D105&amp;#REF!,D105&amp;"9"))</f>
        <v>ZZZ9</v>
      </c>
      <c r="J105" s="430">
        <f t="shared" si="4"/>
        <v>999</v>
      </c>
      <c r="K105" s="426">
        <f t="shared" si="5"/>
        <v>999</v>
      </c>
      <c r="L105" s="392"/>
      <c r="M105" s="398"/>
      <c r="N105" s="133">
        <f t="shared" si="3"/>
        <v>999</v>
      </c>
      <c r="O105" s="107"/>
    </row>
    <row r="106" spans="1:15" s="11" customFormat="1" ht="18.899999999999999" customHeight="1" x14ac:dyDescent="0.25">
      <c r="A106" s="431">
        <v>100</v>
      </c>
      <c r="B106" s="105"/>
      <c r="C106" s="105"/>
      <c r="D106" s="106"/>
      <c r="E106" s="446"/>
      <c r="F106" s="702"/>
      <c r="G106" s="749"/>
      <c r="H106" s="428" t="e">
        <f>IF(AND(O106="",#REF!&gt;0,#REF!&lt;5),I106,)</f>
        <v>#REF!</v>
      </c>
      <c r="I106" s="426" t="str">
        <f>IF(D106="","ZZZ9",IF(AND(#REF!&gt;0,#REF!&lt;5),D106&amp;#REF!,D106&amp;"9"))</f>
        <v>ZZZ9</v>
      </c>
      <c r="J106" s="430">
        <f t="shared" si="4"/>
        <v>999</v>
      </c>
      <c r="K106" s="426">
        <f t="shared" si="5"/>
        <v>999</v>
      </c>
      <c r="L106" s="392"/>
      <c r="M106" s="398"/>
      <c r="N106" s="133">
        <f t="shared" si="3"/>
        <v>999</v>
      </c>
      <c r="O106" s="107"/>
    </row>
    <row r="107" spans="1:15" s="11" customFormat="1" ht="18.899999999999999" customHeight="1" x14ac:dyDescent="0.25">
      <c r="A107" s="431">
        <v>101</v>
      </c>
      <c r="B107" s="105"/>
      <c r="C107" s="105"/>
      <c r="D107" s="106"/>
      <c r="E107" s="446"/>
      <c r="F107" s="702"/>
      <c r="G107" s="749"/>
      <c r="H107" s="428" t="e">
        <f>IF(AND(O107="",#REF!&gt;0,#REF!&lt;5),I107,)</f>
        <v>#REF!</v>
      </c>
      <c r="I107" s="426" t="str">
        <f>IF(D107="","ZZZ9",IF(AND(#REF!&gt;0,#REF!&lt;5),D107&amp;#REF!,D107&amp;"9"))</f>
        <v>ZZZ9</v>
      </c>
      <c r="J107" s="430">
        <f t="shared" si="4"/>
        <v>999</v>
      </c>
      <c r="K107" s="426">
        <f t="shared" si="5"/>
        <v>999</v>
      </c>
      <c r="L107" s="392"/>
      <c r="M107" s="398"/>
      <c r="N107" s="133">
        <f t="shared" si="3"/>
        <v>999</v>
      </c>
      <c r="O107" s="107"/>
    </row>
    <row r="108" spans="1:15" s="11" customFormat="1" ht="18.899999999999999" customHeight="1" x14ac:dyDescent="0.25">
      <c r="A108" s="431">
        <v>102</v>
      </c>
      <c r="B108" s="105"/>
      <c r="C108" s="105"/>
      <c r="D108" s="106"/>
      <c r="E108" s="446"/>
      <c r="F108" s="702"/>
      <c r="G108" s="749"/>
      <c r="H108" s="428" t="e">
        <f>IF(AND(O108="",#REF!&gt;0,#REF!&lt;5),I108,)</f>
        <v>#REF!</v>
      </c>
      <c r="I108" s="426" t="str">
        <f>IF(D108="","ZZZ9",IF(AND(#REF!&gt;0,#REF!&lt;5),D108&amp;#REF!,D108&amp;"9"))</f>
        <v>ZZZ9</v>
      </c>
      <c r="J108" s="430">
        <f t="shared" si="4"/>
        <v>999</v>
      </c>
      <c r="K108" s="426">
        <f t="shared" si="5"/>
        <v>999</v>
      </c>
      <c r="L108" s="392"/>
      <c r="M108" s="398"/>
      <c r="N108" s="133">
        <f t="shared" si="3"/>
        <v>999</v>
      </c>
      <c r="O108" s="107"/>
    </row>
    <row r="109" spans="1:15" s="11" customFormat="1" ht="18.899999999999999" customHeight="1" x14ac:dyDescent="0.25">
      <c r="A109" s="431">
        <v>103</v>
      </c>
      <c r="B109" s="105"/>
      <c r="C109" s="105"/>
      <c r="D109" s="106"/>
      <c r="E109" s="446"/>
      <c r="F109" s="702"/>
      <c r="G109" s="749"/>
      <c r="H109" s="428" t="e">
        <f>IF(AND(O109="",#REF!&gt;0,#REF!&lt;5),I109,)</f>
        <v>#REF!</v>
      </c>
      <c r="I109" s="426" t="str">
        <f>IF(D109="","ZZZ9",IF(AND(#REF!&gt;0,#REF!&lt;5),D109&amp;#REF!,D109&amp;"9"))</f>
        <v>ZZZ9</v>
      </c>
      <c r="J109" s="430">
        <f t="shared" si="4"/>
        <v>999</v>
      </c>
      <c r="K109" s="426">
        <f t="shared" si="5"/>
        <v>999</v>
      </c>
      <c r="L109" s="392"/>
      <c r="M109" s="398"/>
      <c r="N109" s="133">
        <f t="shared" si="3"/>
        <v>999</v>
      </c>
      <c r="O109" s="107"/>
    </row>
    <row r="110" spans="1:15" s="11" customFormat="1" ht="18.899999999999999" customHeight="1" x14ac:dyDescent="0.25">
      <c r="A110" s="431">
        <v>104</v>
      </c>
      <c r="B110" s="105"/>
      <c r="C110" s="105"/>
      <c r="D110" s="106"/>
      <c r="E110" s="446"/>
      <c r="F110" s="702"/>
      <c r="G110" s="749"/>
      <c r="H110" s="428" t="e">
        <f>IF(AND(O110="",#REF!&gt;0,#REF!&lt;5),I110,)</f>
        <v>#REF!</v>
      </c>
      <c r="I110" s="426" t="str">
        <f>IF(D110="","ZZZ9",IF(AND(#REF!&gt;0,#REF!&lt;5),D110&amp;#REF!,D110&amp;"9"))</f>
        <v>ZZZ9</v>
      </c>
      <c r="J110" s="430">
        <f t="shared" si="4"/>
        <v>999</v>
      </c>
      <c r="K110" s="426">
        <f t="shared" si="5"/>
        <v>999</v>
      </c>
      <c r="L110" s="392"/>
      <c r="M110" s="398"/>
      <c r="N110" s="133">
        <f t="shared" si="3"/>
        <v>999</v>
      </c>
      <c r="O110" s="107"/>
    </row>
    <row r="111" spans="1:15" s="11" customFormat="1" ht="18.899999999999999" customHeight="1" x14ac:dyDescent="0.25">
      <c r="A111" s="431">
        <v>105</v>
      </c>
      <c r="B111" s="105"/>
      <c r="C111" s="105"/>
      <c r="D111" s="106"/>
      <c r="E111" s="446"/>
      <c r="F111" s="702"/>
      <c r="G111" s="749"/>
      <c r="H111" s="428" t="e">
        <f>IF(AND(O111="",#REF!&gt;0,#REF!&lt;5),I111,)</f>
        <v>#REF!</v>
      </c>
      <c r="I111" s="426" t="str">
        <f>IF(D111="","ZZZ9",IF(AND(#REF!&gt;0,#REF!&lt;5),D111&amp;#REF!,D111&amp;"9"))</f>
        <v>ZZZ9</v>
      </c>
      <c r="J111" s="430">
        <f t="shared" si="4"/>
        <v>999</v>
      </c>
      <c r="K111" s="426">
        <f t="shared" si="5"/>
        <v>999</v>
      </c>
      <c r="L111" s="392"/>
      <c r="M111" s="398"/>
      <c r="N111" s="133">
        <f t="shared" si="3"/>
        <v>999</v>
      </c>
      <c r="O111" s="107"/>
    </row>
    <row r="112" spans="1:15" s="11" customFormat="1" ht="18.899999999999999" customHeight="1" x14ac:dyDescent="0.25">
      <c r="A112" s="431">
        <v>106</v>
      </c>
      <c r="B112" s="105"/>
      <c r="C112" s="105"/>
      <c r="D112" s="106"/>
      <c r="E112" s="446"/>
      <c r="F112" s="702"/>
      <c r="G112" s="749"/>
      <c r="H112" s="428" t="e">
        <f>IF(AND(O112="",#REF!&gt;0,#REF!&lt;5),I112,)</f>
        <v>#REF!</v>
      </c>
      <c r="I112" s="426" t="str">
        <f>IF(D112="","ZZZ9",IF(AND(#REF!&gt;0,#REF!&lt;5),D112&amp;#REF!,D112&amp;"9"))</f>
        <v>ZZZ9</v>
      </c>
      <c r="J112" s="430">
        <f t="shared" si="4"/>
        <v>999</v>
      </c>
      <c r="K112" s="426">
        <f t="shared" si="5"/>
        <v>999</v>
      </c>
      <c r="L112" s="392"/>
      <c r="M112" s="398"/>
      <c r="N112" s="133">
        <f t="shared" si="3"/>
        <v>999</v>
      </c>
      <c r="O112" s="107"/>
    </row>
    <row r="113" spans="1:15" s="11" customFormat="1" ht="18.899999999999999" customHeight="1" x14ac:dyDescent="0.25">
      <c r="A113" s="431">
        <v>107</v>
      </c>
      <c r="B113" s="105"/>
      <c r="C113" s="105"/>
      <c r="D113" s="106"/>
      <c r="E113" s="446"/>
      <c r="F113" s="702"/>
      <c r="G113" s="749"/>
      <c r="H113" s="428" t="e">
        <f>IF(AND(O113="",#REF!&gt;0,#REF!&lt;5),I113,)</f>
        <v>#REF!</v>
      </c>
      <c r="I113" s="426" t="str">
        <f>IF(D113="","ZZZ9",IF(AND(#REF!&gt;0,#REF!&lt;5),D113&amp;#REF!,D113&amp;"9"))</f>
        <v>ZZZ9</v>
      </c>
      <c r="J113" s="430">
        <f t="shared" si="4"/>
        <v>999</v>
      </c>
      <c r="K113" s="426">
        <f t="shared" si="5"/>
        <v>999</v>
      </c>
      <c r="L113" s="392"/>
      <c r="M113" s="398"/>
      <c r="N113" s="133">
        <f t="shared" si="3"/>
        <v>999</v>
      </c>
      <c r="O113" s="107"/>
    </row>
    <row r="114" spans="1:15" s="11" customFormat="1" ht="18.899999999999999" customHeight="1" x14ac:dyDescent="0.25">
      <c r="A114" s="431">
        <v>108</v>
      </c>
      <c r="B114" s="105"/>
      <c r="C114" s="105"/>
      <c r="D114" s="106"/>
      <c r="E114" s="446"/>
      <c r="F114" s="702"/>
      <c r="G114" s="749"/>
      <c r="H114" s="428" t="e">
        <f>IF(AND(O114="",#REF!&gt;0,#REF!&lt;5),I114,)</f>
        <v>#REF!</v>
      </c>
      <c r="I114" s="426" t="str">
        <f>IF(D114="","ZZZ9",IF(AND(#REF!&gt;0,#REF!&lt;5),D114&amp;#REF!,D114&amp;"9"))</f>
        <v>ZZZ9</v>
      </c>
      <c r="J114" s="430">
        <f t="shared" si="4"/>
        <v>999</v>
      </c>
      <c r="K114" s="426">
        <f t="shared" si="5"/>
        <v>999</v>
      </c>
      <c r="L114" s="392"/>
      <c r="M114" s="398"/>
      <c r="N114" s="133">
        <f t="shared" si="3"/>
        <v>999</v>
      </c>
      <c r="O114" s="107"/>
    </row>
    <row r="115" spans="1:15" s="11" customFormat="1" ht="18.899999999999999" customHeight="1" x14ac:dyDescent="0.25">
      <c r="A115" s="431">
        <v>109</v>
      </c>
      <c r="B115" s="105"/>
      <c r="C115" s="105"/>
      <c r="D115" s="106"/>
      <c r="E115" s="446"/>
      <c r="F115" s="702"/>
      <c r="G115" s="749"/>
      <c r="H115" s="428" t="e">
        <f>IF(AND(O115="",#REF!&gt;0,#REF!&lt;5),I115,)</f>
        <v>#REF!</v>
      </c>
      <c r="I115" s="426" t="str">
        <f>IF(D115="","ZZZ9",IF(AND(#REF!&gt;0,#REF!&lt;5),D115&amp;#REF!,D115&amp;"9"))</f>
        <v>ZZZ9</v>
      </c>
      <c r="J115" s="430">
        <f t="shared" si="4"/>
        <v>999</v>
      </c>
      <c r="K115" s="426">
        <f t="shared" si="5"/>
        <v>999</v>
      </c>
      <c r="L115" s="392"/>
      <c r="M115" s="398"/>
      <c r="N115" s="133">
        <f t="shared" si="3"/>
        <v>999</v>
      </c>
      <c r="O115" s="107"/>
    </row>
    <row r="116" spans="1:15" s="11" customFormat="1" ht="18.899999999999999" customHeight="1" x14ac:dyDescent="0.25">
      <c r="A116" s="431">
        <v>110</v>
      </c>
      <c r="B116" s="105"/>
      <c r="C116" s="105"/>
      <c r="D116" s="106"/>
      <c r="E116" s="446"/>
      <c r="F116" s="702"/>
      <c r="G116" s="749"/>
      <c r="H116" s="428" t="e">
        <f>IF(AND(O116="",#REF!&gt;0,#REF!&lt;5),I116,)</f>
        <v>#REF!</v>
      </c>
      <c r="I116" s="426" t="str">
        <f>IF(D116="","ZZZ9",IF(AND(#REF!&gt;0,#REF!&lt;5),D116&amp;#REF!,D116&amp;"9"))</f>
        <v>ZZZ9</v>
      </c>
      <c r="J116" s="430">
        <f t="shared" si="4"/>
        <v>999</v>
      </c>
      <c r="K116" s="426">
        <f t="shared" si="5"/>
        <v>999</v>
      </c>
      <c r="L116" s="392"/>
      <c r="M116" s="398"/>
      <c r="N116" s="133">
        <f t="shared" si="3"/>
        <v>999</v>
      </c>
      <c r="O116" s="107"/>
    </row>
    <row r="117" spans="1:15" s="11" customFormat="1" ht="18.899999999999999" customHeight="1" x14ac:dyDescent="0.25">
      <c r="A117" s="431">
        <v>111</v>
      </c>
      <c r="B117" s="105"/>
      <c r="C117" s="105"/>
      <c r="D117" s="106"/>
      <c r="E117" s="446"/>
      <c r="F117" s="702"/>
      <c r="G117" s="749"/>
      <c r="H117" s="428" t="e">
        <f>IF(AND(O117="",#REF!&gt;0,#REF!&lt;5),I117,)</f>
        <v>#REF!</v>
      </c>
      <c r="I117" s="426" t="str">
        <f>IF(D117="","ZZZ9",IF(AND(#REF!&gt;0,#REF!&lt;5),D117&amp;#REF!,D117&amp;"9"))</f>
        <v>ZZZ9</v>
      </c>
      <c r="J117" s="430">
        <f t="shared" si="4"/>
        <v>999</v>
      </c>
      <c r="K117" s="426">
        <f t="shared" si="5"/>
        <v>999</v>
      </c>
      <c r="L117" s="392"/>
      <c r="M117" s="398"/>
      <c r="N117" s="133">
        <f t="shared" si="3"/>
        <v>999</v>
      </c>
      <c r="O117" s="107"/>
    </row>
    <row r="118" spans="1:15" s="11" customFormat="1" ht="18.899999999999999" customHeight="1" x14ac:dyDescent="0.25">
      <c r="A118" s="431">
        <v>112</v>
      </c>
      <c r="B118" s="105"/>
      <c r="C118" s="105"/>
      <c r="D118" s="106"/>
      <c r="E118" s="446"/>
      <c r="F118" s="702"/>
      <c r="G118" s="749"/>
      <c r="H118" s="428" t="e">
        <f>IF(AND(O118="",#REF!&gt;0,#REF!&lt;5),I118,)</f>
        <v>#REF!</v>
      </c>
      <c r="I118" s="426" t="str">
        <f>IF(D118="","ZZZ9",IF(AND(#REF!&gt;0,#REF!&lt;5),D118&amp;#REF!,D118&amp;"9"))</f>
        <v>ZZZ9</v>
      </c>
      <c r="J118" s="430">
        <f t="shared" si="4"/>
        <v>999</v>
      </c>
      <c r="K118" s="426">
        <f t="shared" si="5"/>
        <v>999</v>
      </c>
      <c r="L118" s="392"/>
      <c r="M118" s="398"/>
      <c r="N118" s="133">
        <f t="shared" si="3"/>
        <v>999</v>
      </c>
      <c r="O118" s="107"/>
    </row>
    <row r="119" spans="1:15" s="11" customFormat="1" ht="18.899999999999999" customHeight="1" x14ac:dyDescent="0.25">
      <c r="A119" s="431">
        <v>113</v>
      </c>
      <c r="B119" s="105"/>
      <c r="C119" s="105"/>
      <c r="D119" s="106"/>
      <c r="E119" s="446"/>
      <c r="F119" s="702"/>
      <c r="G119" s="749"/>
      <c r="H119" s="428" t="e">
        <f>IF(AND(O119="",#REF!&gt;0,#REF!&lt;5),I119,)</f>
        <v>#REF!</v>
      </c>
      <c r="I119" s="426" t="str">
        <f>IF(D119="","ZZZ9",IF(AND(#REF!&gt;0,#REF!&lt;5),D119&amp;#REF!,D119&amp;"9"))</f>
        <v>ZZZ9</v>
      </c>
      <c r="J119" s="430">
        <f t="shared" si="4"/>
        <v>999</v>
      </c>
      <c r="K119" s="426">
        <f t="shared" si="5"/>
        <v>999</v>
      </c>
      <c r="L119" s="392"/>
      <c r="M119" s="398"/>
      <c r="N119" s="133">
        <f t="shared" si="3"/>
        <v>999</v>
      </c>
      <c r="O119" s="107"/>
    </row>
    <row r="120" spans="1:15" s="11" customFormat="1" ht="18.899999999999999" customHeight="1" x14ac:dyDescent="0.25">
      <c r="A120" s="431">
        <v>114</v>
      </c>
      <c r="B120" s="105"/>
      <c r="C120" s="105"/>
      <c r="D120" s="106"/>
      <c r="E120" s="446"/>
      <c r="F120" s="702"/>
      <c r="G120" s="749"/>
      <c r="H120" s="428" t="e">
        <f>IF(AND(O120="",#REF!&gt;0,#REF!&lt;5),I120,)</f>
        <v>#REF!</v>
      </c>
      <c r="I120" s="426" t="str">
        <f>IF(D120="","ZZZ9",IF(AND(#REF!&gt;0,#REF!&lt;5),D120&amp;#REF!,D120&amp;"9"))</f>
        <v>ZZZ9</v>
      </c>
      <c r="J120" s="430">
        <f t="shared" si="4"/>
        <v>999</v>
      </c>
      <c r="K120" s="426">
        <f t="shared" si="5"/>
        <v>999</v>
      </c>
      <c r="L120" s="392"/>
      <c r="M120" s="398"/>
      <c r="N120" s="133">
        <f t="shared" si="3"/>
        <v>999</v>
      </c>
      <c r="O120" s="107"/>
    </row>
    <row r="121" spans="1:15" s="11" customFormat="1" ht="18.899999999999999" customHeight="1" x14ac:dyDescent="0.25">
      <c r="A121" s="431">
        <v>115</v>
      </c>
      <c r="B121" s="105"/>
      <c r="C121" s="105"/>
      <c r="D121" s="106"/>
      <c r="E121" s="446"/>
      <c r="F121" s="702"/>
      <c r="G121" s="749"/>
      <c r="H121" s="428" t="e">
        <f>IF(AND(O121="",#REF!&gt;0,#REF!&lt;5),I121,)</f>
        <v>#REF!</v>
      </c>
      <c r="I121" s="426" t="str">
        <f>IF(D121="","ZZZ9",IF(AND(#REF!&gt;0,#REF!&lt;5),D121&amp;#REF!,D121&amp;"9"))</f>
        <v>ZZZ9</v>
      </c>
      <c r="J121" s="430">
        <f t="shared" si="4"/>
        <v>999</v>
      </c>
      <c r="K121" s="426">
        <f t="shared" si="5"/>
        <v>999</v>
      </c>
      <c r="L121" s="392"/>
      <c r="M121" s="398"/>
      <c r="N121" s="133">
        <f t="shared" si="3"/>
        <v>999</v>
      </c>
      <c r="O121" s="107"/>
    </row>
    <row r="122" spans="1:15" s="11" customFormat="1" ht="18.899999999999999" customHeight="1" x14ac:dyDescent="0.25">
      <c r="A122" s="431">
        <v>116</v>
      </c>
      <c r="B122" s="105"/>
      <c r="C122" s="105"/>
      <c r="D122" s="106"/>
      <c r="E122" s="446"/>
      <c r="F122" s="702"/>
      <c r="G122" s="749"/>
      <c r="H122" s="428" t="e">
        <f>IF(AND(O122="",#REF!&gt;0,#REF!&lt;5),I122,)</f>
        <v>#REF!</v>
      </c>
      <c r="I122" s="426" t="str">
        <f>IF(D122="","ZZZ9",IF(AND(#REF!&gt;0,#REF!&lt;5),D122&amp;#REF!,D122&amp;"9"))</f>
        <v>ZZZ9</v>
      </c>
      <c r="J122" s="430">
        <f t="shared" si="4"/>
        <v>999</v>
      </c>
      <c r="K122" s="426">
        <f t="shared" si="5"/>
        <v>999</v>
      </c>
      <c r="L122" s="392"/>
      <c r="M122" s="398"/>
      <c r="N122" s="133">
        <f t="shared" si="3"/>
        <v>999</v>
      </c>
      <c r="O122" s="107"/>
    </row>
    <row r="123" spans="1:15" s="11" customFormat="1" ht="18.899999999999999" customHeight="1" x14ac:dyDescent="0.25">
      <c r="A123" s="431">
        <v>117</v>
      </c>
      <c r="B123" s="105"/>
      <c r="C123" s="105"/>
      <c r="D123" s="106"/>
      <c r="E123" s="446"/>
      <c r="F123" s="702"/>
      <c r="G123" s="749"/>
      <c r="H123" s="428"/>
      <c r="I123" s="426"/>
      <c r="J123" s="430"/>
      <c r="K123" s="426"/>
      <c r="L123" s="392"/>
      <c r="M123" s="398"/>
      <c r="N123" s="133"/>
      <c r="O123" s="107"/>
    </row>
    <row r="124" spans="1:15" s="11" customFormat="1" ht="18.899999999999999" customHeight="1" x14ac:dyDescent="0.25">
      <c r="A124" s="431">
        <v>118</v>
      </c>
      <c r="B124" s="105"/>
      <c r="C124" s="105"/>
      <c r="D124" s="106"/>
      <c r="E124" s="446"/>
      <c r="F124" s="702"/>
      <c r="G124" s="749"/>
      <c r="H124" s="428"/>
      <c r="I124" s="426"/>
      <c r="J124" s="430"/>
      <c r="K124" s="426"/>
      <c r="L124" s="392"/>
      <c r="M124" s="398"/>
      <c r="N124" s="133"/>
      <c r="O124" s="107"/>
    </row>
    <row r="125" spans="1:15" s="11" customFormat="1" ht="18.899999999999999" customHeight="1" x14ac:dyDescent="0.25">
      <c r="A125" s="431">
        <v>119</v>
      </c>
      <c r="B125" s="105"/>
      <c r="C125" s="105"/>
      <c r="D125" s="106"/>
      <c r="E125" s="446"/>
      <c r="F125" s="702"/>
      <c r="G125" s="749"/>
      <c r="H125" s="428"/>
      <c r="I125" s="426"/>
      <c r="J125" s="430"/>
      <c r="K125" s="426"/>
      <c r="L125" s="392"/>
      <c r="M125" s="398"/>
      <c r="N125" s="133"/>
      <c r="O125" s="107"/>
    </row>
    <row r="126" spans="1:15" s="11" customFormat="1" ht="18.899999999999999" customHeight="1" x14ac:dyDescent="0.25">
      <c r="A126" s="431">
        <v>120</v>
      </c>
      <c r="B126" s="105"/>
      <c r="C126" s="105"/>
      <c r="D126" s="106"/>
      <c r="E126" s="446"/>
      <c r="F126" s="702"/>
      <c r="G126" s="749"/>
      <c r="H126" s="428"/>
      <c r="I126" s="426"/>
      <c r="J126" s="430"/>
      <c r="K126" s="426"/>
      <c r="L126" s="392"/>
      <c r="M126" s="398"/>
      <c r="N126" s="133"/>
      <c r="O126" s="107"/>
    </row>
    <row r="127" spans="1:15" s="11" customFormat="1" ht="18.899999999999999" customHeight="1" x14ac:dyDescent="0.25">
      <c r="A127" s="431">
        <v>121</v>
      </c>
      <c r="B127" s="105"/>
      <c r="C127" s="105"/>
      <c r="D127" s="106"/>
      <c r="E127" s="446"/>
      <c r="F127" s="702"/>
      <c r="G127" s="749"/>
      <c r="H127" s="428"/>
      <c r="I127" s="426"/>
      <c r="J127" s="430"/>
      <c r="K127" s="426"/>
      <c r="L127" s="392"/>
      <c r="M127" s="398"/>
      <c r="N127" s="133"/>
      <c r="O127" s="107"/>
    </row>
    <row r="128" spans="1:15" s="11" customFormat="1" ht="18.899999999999999" customHeight="1" x14ac:dyDescent="0.25">
      <c r="A128" s="431">
        <v>122</v>
      </c>
      <c r="B128" s="105"/>
      <c r="C128" s="105"/>
      <c r="D128" s="106"/>
      <c r="E128" s="446"/>
      <c r="F128" s="702"/>
      <c r="G128" s="749"/>
      <c r="H128" s="428"/>
      <c r="I128" s="426"/>
      <c r="J128" s="430"/>
      <c r="K128" s="426"/>
      <c r="L128" s="392"/>
      <c r="M128" s="398"/>
      <c r="N128" s="133"/>
      <c r="O128" s="107"/>
    </row>
    <row r="129" spans="1:15" s="11" customFormat="1" ht="18.899999999999999" customHeight="1" x14ac:dyDescent="0.25">
      <c r="A129" s="431">
        <v>123</v>
      </c>
      <c r="B129" s="105"/>
      <c r="C129" s="105"/>
      <c r="D129" s="106"/>
      <c r="E129" s="446"/>
      <c r="F129" s="702"/>
      <c r="G129" s="749"/>
      <c r="H129" s="428"/>
      <c r="I129" s="426"/>
      <c r="J129" s="430"/>
      <c r="K129" s="426"/>
      <c r="L129" s="392"/>
      <c r="M129" s="398"/>
      <c r="N129" s="133"/>
      <c r="O129" s="107"/>
    </row>
    <row r="130" spans="1:15" s="11" customFormat="1" ht="18.899999999999999" customHeight="1" x14ac:dyDescent="0.25">
      <c r="A130" s="431">
        <v>124</v>
      </c>
      <c r="B130" s="105"/>
      <c r="C130" s="105"/>
      <c r="D130" s="106"/>
      <c r="E130" s="446"/>
      <c r="F130" s="702"/>
      <c r="G130" s="749"/>
      <c r="H130" s="428"/>
      <c r="I130" s="426"/>
      <c r="J130" s="430"/>
      <c r="K130" s="426"/>
      <c r="L130" s="392"/>
      <c r="M130" s="398"/>
      <c r="N130" s="133"/>
      <c r="O130" s="107"/>
    </row>
    <row r="131" spans="1:15" s="11" customFormat="1" ht="18.899999999999999" customHeight="1" x14ac:dyDescent="0.25">
      <c r="A131" s="431">
        <v>125</v>
      </c>
      <c r="B131" s="105"/>
      <c r="C131" s="105"/>
      <c r="D131" s="106"/>
      <c r="E131" s="446"/>
      <c r="F131" s="702"/>
      <c r="G131" s="749"/>
      <c r="H131" s="428"/>
      <c r="I131" s="426"/>
      <c r="J131" s="430"/>
      <c r="K131" s="426"/>
      <c r="L131" s="392"/>
      <c r="M131" s="398"/>
      <c r="N131" s="133"/>
      <c r="O131" s="107"/>
    </row>
    <row r="132" spans="1:15" s="11" customFormat="1" ht="18.899999999999999" customHeight="1" x14ac:dyDescent="0.25">
      <c r="A132" s="431">
        <v>126</v>
      </c>
      <c r="B132" s="105"/>
      <c r="C132" s="105"/>
      <c r="D132" s="106"/>
      <c r="E132" s="446"/>
      <c r="F132" s="702"/>
      <c r="G132" s="749"/>
      <c r="H132" s="428"/>
      <c r="I132" s="426"/>
      <c r="J132" s="430"/>
      <c r="K132" s="426"/>
      <c r="L132" s="392"/>
      <c r="M132" s="398"/>
      <c r="N132" s="133"/>
      <c r="O132" s="107"/>
    </row>
    <row r="133" spans="1:15" s="11" customFormat="1" ht="18.899999999999999" customHeight="1" x14ac:dyDescent="0.25">
      <c r="A133" s="431">
        <v>127</v>
      </c>
      <c r="B133" s="105"/>
      <c r="C133" s="105"/>
      <c r="D133" s="106"/>
      <c r="E133" s="446"/>
      <c r="F133" s="702"/>
      <c r="G133" s="749"/>
      <c r="H133" s="428"/>
      <c r="I133" s="426"/>
      <c r="J133" s="430"/>
      <c r="K133" s="426"/>
      <c r="L133" s="392"/>
      <c r="M133" s="398"/>
      <c r="N133" s="133"/>
      <c r="O133" s="107"/>
    </row>
    <row r="134" spans="1:15" s="11" customFormat="1" ht="18.899999999999999" customHeight="1" x14ac:dyDescent="0.25">
      <c r="A134" s="431">
        <v>128</v>
      </c>
      <c r="B134" s="105"/>
      <c r="C134" s="105"/>
      <c r="D134" s="106"/>
      <c r="E134" s="446"/>
      <c r="F134" s="702"/>
      <c r="G134" s="749"/>
      <c r="H134" s="428"/>
      <c r="I134" s="426"/>
      <c r="J134" s="430"/>
      <c r="K134" s="426"/>
      <c r="L134" s="392"/>
      <c r="M134" s="398"/>
      <c r="N134" s="133"/>
      <c r="O134" s="107"/>
    </row>
  </sheetData>
  <conditionalFormatting sqref="H7:H134">
    <cfRule type="cellIs" dxfId="181" priority="10" stopIfTrue="1" operator="equal">
      <formula>"Z"</formula>
    </cfRule>
  </conditionalFormatting>
  <conditionalFormatting sqref="A7:D134">
    <cfRule type="expression" dxfId="180" priority="9" stopIfTrue="1">
      <formula>$O7&gt;=1</formula>
    </cfRule>
  </conditionalFormatting>
  <conditionalFormatting sqref="B7:D14">
    <cfRule type="expression" dxfId="179" priority="8" stopIfTrue="1">
      <formula>$O7&gt;=1</formula>
    </cfRule>
  </conditionalFormatting>
  <conditionalFormatting sqref="E7:E134">
    <cfRule type="expression" dxfId="178" priority="5" stopIfTrue="1">
      <formula>AND(ROUNDDOWN(($A$4-E7)/365.25,0)&lt;=13,#REF!&lt;&gt;"OK")</formula>
    </cfRule>
    <cfRule type="expression" dxfId="177" priority="6" stopIfTrue="1">
      <formula>AND(ROUNDDOWN(($A$4-E7)/365.25,0)&lt;=14,#REF!&lt;&gt;"OK")</formula>
    </cfRule>
    <cfRule type="expression" dxfId="176" priority="7" stopIfTrue="1">
      <formula>AND(ROUNDDOWN(($A$4-E7)/365.25,0)&lt;=17,#REF!&lt;&gt;"OK")</formula>
    </cfRule>
  </conditionalFormatting>
  <conditionalFormatting sqref="E7:E27">
    <cfRule type="expression" dxfId="175" priority="2" stopIfTrue="1">
      <formula>AND(ROUNDDOWN(($A$4-E7)/365.25,0)&lt;=13,G7&lt;&gt;"OK")</formula>
    </cfRule>
    <cfRule type="expression" dxfId="174" priority="3" stopIfTrue="1">
      <formula>AND(ROUNDDOWN(($A$4-E7)/365.25,0)&lt;=14,G7&lt;&gt;"OK")</formula>
    </cfRule>
    <cfRule type="expression" dxfId="173" priority="4" stopIfTrue="1">
      <formula>AND(ROUNDDOWN(($A$4-E7)/365.25,0)&lt;=17,G7&lt;&gt;"OK")</formula>
    </cfRule>
  </conditionalFormatting>
  <conditionalFormatting sqref="B7:D27">
    <cfRule type="expression" dxfId="172" priority="1" stopIfTrue="1">
      <formula>$Q7&gt;=1</formula>
    </cfRule>
  </conditionalFormatting>
  <printOptions horizontalCentered="1"/>
  <pageMargins left="0.35" right="0.35" top="0.39" bottom="0.39" header="0" footer="0"/>
  <pageSetup paperSize="9" orientation="landscape" horizontalDpi="200" verticalDpi="200" r:id="rId1"/>
  <headerFooter alignWithMargins="0"/>
  <rowBreaks count="6" manualBreakCount="6">
    <brk id="26" max="16383" man="1"/>
    <brk id="46" max="16383" man="1"/>
    <brk id="66" max="16383" man="1"/>
    <brk id="86" max="16383" man="1"/>
    <brk id="106" max="16383" man="1"/>
    <brk id="126" max="16383" man="1"/>
  </rowBreaks>
  <colBreaks count="1" manualBreakCount="1">
    <brk id="1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10657" r:id="rId4" name="Button 1">
              <controlPr defaultSize="0" print="0" autoFill="0" autoPict="0" macro="[0]!egyéni_rangsor">
                <anchor moveWithCells="1" sizeWithCells="1">
                  <from>
                    <xdr:col>5</xdr:col>
                    <xdr:colOff>914400</xdr:colOff>
                    <xdr:row>0</xdr:row>
                    <xdr:rowOff>152400</xdr:rowOff>
                  </from>
                  <to>
                    <xdr:col>11</xdr:col>
                    <xdr:colOff>22860</xdr:colOff>
                    <xdr:row>1</xdr:row>
                    <xdr:rowOff>114300</xdr:rowOff>
                  </to>
                </anchor>
              </controlPr>
            </control>
          </mc:Choice>
        </mc:AlternateContent>
      </controls>
    </mc:Choice>
  </mc:AlternateConten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53981-451E-4F71-A63E-507486288AD1}">
  <sheetPr codeName="Sheet151">
    <tabColor indexed="19"/>
    <pageSetUpPr fitToPage="1"/>
  </sheetPr>
  <dimension ref="A1:U80"/>
  <sheetViews>
    <sheetView showGridLines="0" showZeros="0" workbookViewId="0">
      <selection activeCell="K2" sqref="K2"/>
    </sheetView>
  </sheetViews>
  <sheetFormatPr defaultRowHeight="13.2" x14ac:dyDescent="0.25"/>
  <cols>
    <col min="1" max="2" width="3.33203125" customWidth="1"/>
    <col min="3" max="4" width="4.6640625" customWidth="1"/>
    <col min="5" max="5" width="4.33203125" customWidth="1"/>
    <col min="6" max="6" width="12.6640625" customWidth="1"/>
    <col min="7" max="7" width="2.6640625" customWidth="1"/>
    <col min="8" max="8" width="7.6640625" customWidth="1"/>
    <col min="9" max="9" width="5.88671875" customWidth="1"/>
    <col min="10" max="10" width="1.6640625" style="134" customWidth="1"/>
    <col min="11" max="11" width="9.88671875" customWidth="1"/>
    <col min="12" max="12" width="1.6640625" style="134" customWidth="1"/>
    <col min="13" max="13" width="9.88671875" customWidth="1"/>
    <col min="14" max="14" width="1.6640625" style="135" customWidth="1"/>
    <col min="15" max="15" width="9.88671875" customWidth="1"/>
    <col min="16" max="16" width="1.6640625" style="134" customWidth="1"/>
    <col min="17" max="17" width="9.88671875" customWidth="1"/>
    <col min="18" max="18" width="1.6640625" style="135" customWidth="1"/>
    <col min="19" max="19" width="0" hidden="1" customWidth="1"/>
    <col min="20" max="20" width="8.6640625" customWidth="1"/>
    <col min="21" max="21" width="9.109375" hidden="1" customWidth="1"/>
  </cols>
  <sheetData>
    <row r="1" spans="1:21" s="136" customFormat="1" ht="21.75" customHeight="1" x14ac:dyDescent="0.4">
      <c r="A1" s="93" t="str">
        <f>Altalanos!$A$6</f>
        <v xml:space="preserve">Diákolimpia Tolna megye - Paks </v>
      </c>
      <c r="B1" s="93"/>
      <c r="C1" s="139"/>
      <c r="D1" s="139"/>
      <c r="E1" s="139"/>
      <c r="F1" s="139"/>
      <c r="G1" s="139"/>
      <c r="H1" s="139"/>
      <c r="I1" s="389"/>
      <c r="J1" s="140"/>
      <c r="K1" s="120" t="s">
        <v>115</v>
      </c>
      <c r="L1" s="120"/>
      <c r="M1" s="94"/>
      <c r="N1" s="140" t="s">
        <v>3</v>
      </c>
      <c r="O1" s="140" t="s">
        <v>3</v>
      </c>
      <c r="P1" s="140"/>
      <c r="Q1" s="139"/>
      <c r="R1" s="140"/>
    </row>
    <row r="2" spans="1:21" s="108" customFormat="1" x14ac:dyDescent="0.25">
      <c r="A2" s="96" t="s">
        <v>122</v>
      </c>
      <c r="B2" s="96"/>
      <c r="C2" s="96"/>
      <c r="D2" s="469"/>
      <c r="E2" s="470">
        <f>Altalanos!$E$8</f>
        <v>0</v>
      </c>
      <c r="F2" s="96"/>
      <c r="G2" s="141"/>
      <c r="H2" s="110"/>
      <c r="I2" s="110"/>
      <c r="J2" s="142"/>
      <c r="K2" s="443" t="s">
        <v>228</v>
      </c>
      <c r="L2" s="120"/>
      <c r="M2" s="120"/>
      <c r="N2" s="142"/>
      <c r="O2" s="110"/>
      <c r="P2" s="142"/>
      <c r="Q2" s="110"/>
      <c r="R2" s="142"/>
    </row>
    <row r="3" spans="1:21" s="19" customFormat="1" ht="11.25" customHeight="1" x14ac:dyDescent="0.25">
      <c r="A3" s="55" t="s">
        <v>82</v>
      </c>
      <c r="B3" s="55"/>
      <c r="C3" s="55"/>
      <c r="D3" s="55"/>
      <c r="E3" s="55"/>
      <c r="F3" s="55"/>
      <c r="G3" s="55" t="s">
        <v>79</v>
      </c>
      <c r="H3" s="55"/>
      <c r="I3" s="55"/>
      <c r="J3" s="144"/>
      <c r="K3" s="55" t="s">
        <v>87</v>
      </c>
      <c r="L3" s="144"/>
      <c r="M3" s="466"/>
      <c r="N3" s="144"/>
      <c r="O3" s="55"/>
      <c r="P3" s="144"/>
      <c r="Q3" s="55"/>
      <c r="R3" s="56" t="s">
        <v>88</v>
      </c>
    </row>
    <row r="4" spans="1:21" s="31" customFormat="1" ht="11.25" customHeight="1" thickBot="1" x14ac:dyDescent="0.3">
      <c r="A4" s="821" t="str">
        <f>Altalanos!$A$10</f>
        <v>2025.04.28-29</v>
      </c>
      <c r="B4" s="821"/>
      <c r="C4" s="821"/>
      <c r="D4" s="437"/>
      <c r="E4" s="146"/>
      <c r="F4" s="146"/>
      <c r="G4" s="146" t="str">
        <f>Altalanos!$C$10</f>
        <v>Paks</v>
      </c>
      <c r="H4" s="100"/>
      <c r="I4" s="146"/>
      <c r="J4" s="147"/>
      <c r="K4" s="148" t="str">
        <f>Altalanos!$D$10</f>
        <v xml:space="preserve">  </v>
      </c>
      <c r="L4" s="147"/>
      <c r="M4" s="468"/>
      <c r="N4" s="147"/>
      <c r="O4" s="146"/>
      <c r="P4" s="147"/>
      <c r="Q4" s="146"/>
      <c r="R4" s="89" t="str">
        <f>Altalanos!$E$10</f>
        <v>Lakatosné Klopcsik Diana</v>
      </c>
    </row>
    <row r="5" spans="1:21" s="19" customFormat="1" ht="9.6" x14ac:dyDescent="0.25">
      <c r="A5" s="150"/>
      <c r="B5" s="151" t="s">
        <v>4</v>
      </c>
      <c r="C5" s="464" t="s">
        <v>105</v>
      </c>
      <c r="D5" s="151" t="s">
        <v>104</v>
      </c>
      <c r="E5" s="151" t="s">
        <v>118</v>
      </c>
      <c r="F5" s="152" t="s">
        <v>85</v>
      </c>
      <c r="G5" s="152" t="s">
        <v>86</v>
      </c>
      <c r="H5" s="152"/>
      <c r="I5" s="152" t="s">
        <v>90</v>
      </c>
      <c r="J5" s="152"/>
      <c r="K5" s="151" t="s">
        <v>102</v>
      </c>
      <c r="L5" s="153"/>
      <c r="M5" s="151" t="s">
        <v>103</v>
      </c>
      <c r="N5" s="153"/>
      <c r="O5" s="151"/>
      <c r="P5" s="153"/>
      <c r="Q5" s="151"/>
      <c r="R5" s="154"/>
    </row>
    <row r="6" spans="1:21" s="19" customFormat="1" ht="14.25" customHeight="1" thickBot="1" x14ac:dyDescent="0.3">
      <c r="A6" s="155"/>
      <c r="B6" s="156"/>
      <c r="C6" s="99"/>
      <c r="D6" s="99"/>
      <c r="E6" s="156"/>
      <c r="F6" s="157"/>
      <c r="G6" s="157"/>
      <c r="H6" s="158"/>
      <c r="I6" s="157"/>
      <c r="J6" s="159"/>
      <c r="K6" s="156"/>
      <c r="L6" s="159"/>
      <c r="M6" s="156"/>
      <c r="N6" s="159"/>
      <c r="O6" s="156"/>
      <c r="P6" s="159"/>
      <c r="Q6" s="156"/>
      <c r="R6" s="160"/>
    </row>
    <row r="7" spans="1:21" s="38" customFormat="1" ht="10.5" customHeight="1" x14ac:dyDescent="0.25">
      <c r="A7" s="162">
        <v>1</v>
      </c>
      <c r="B7" s="395" t="str">
        <f>IF($E7="","",VLOOKUP($E7,'1Q ELO (5)'!$A$7:$M$30,12))</f>
        <v/>
      </c>
      <c r="C7" s="395" t="str">
        <f>IF($E7="","",VLOOKUP($E7,'1Q ELO (5)'!$A$7:$M$30,13))</f>
        <v/>
      </c>
      <c r="D7" s="451" t="str">
        <f>IF($E7="","",VLOOKUP($E7,'1Q ELO (5)'!$A$7:$M$30,5))</f>
        <v/>
      </c>
      <c r="E7" s="164"/>
      <c r="F7" s="165" t="str">
        <f>UPPER(IF($E7="","",VLOOKUP($E7,'1Q ELO (5)'!$A$7:$M$30,2)))</f>
        <v/>
      </c>
      <c r="G7" s="165" t="str">
        <f>IF($E7="","",VLOOKUP($E7,'1Q ELO (5)'!$A$7:$M$30,3))</f>
        <v/>
      </c>
      <c r="H7" s="165"/>
      <c r="I7" s="165" t="str">
        <f>IF($E7="","",VLOOKUP($E7,'1Q ELO (5)'!$A$7:$M$30,4))</f>
        <v/>
      </c>
      <c r="J7" s="167"/>
      <c r="K7" s="166"/>
      <c r="L7" s="166"/>
      <c r="M7" s="166"/>
      <c r="N7" s="166"/>
      <c r="O7" s="169"/>
      <c r="P7" s="171"/>
      <c r="Q7" s="172"/>
      <c r="R7" s="173"/>
      <c r="S7" s="174"/>
      <c r="U7" s="175" t="str">
        <f>Birók!P21</f>
        <v>Bíró</v>
      </c>
    </row>
    <row r="8" spans="1:21" s="38" customFormat="1" ht="9.6" customHeight="1" x14ac:dyDescent="0.25">
      <c r="A8" s="176"/>
      <c r="B8" s="465"/>
      <c r="C8" s="465"/>
      <c r="D8" s="461"/>
      <c r="E8" s="177"/>
      <c r="F8" s="178"/>
      <c r="G8" s="178"/>
      <c r="H8" s="179"/>
      <c r="I8" s="180" t="s">
        <v>0</v>
      </c>
      <c r="J8" s="181"/>
      <c r="K8" s="182" t="str">
        <f>UPPER(IF(OR(J8="a",J8="as"),F7,IF(OR(J8="b",J8="bs"),F9,)))</f>
        <v/>
      </c>
      <c r="L8" s="182"/>
      <c r="M8" s="166"/>
      <c r="N8" s="166"/>
      <c r="O8" s="169"/>
      <c r="P8" s="171"/>
      <c r="Q8" s="172"/>
      <c r="R8" s="173"/>
      <c r="S8" s="174"/>
      <c r="U8" s="183" t="str">
        <f>Birók!P22</f>
        <v xml:space="preserve">T Lisztmajer </v>
      </c>
    </row>
    <row r="9" spans="1:21" s="38" customFormat="1" ht="9.6" customHeight="1" x14ac:dyDescent="0.25">
      <c r="A9" s="176">
        <v>2</v>
      </c>
      <c r="B9" s="395" t="str">
        <f>IF($E9="","",VLOOKUP($E9,'1Q ELO (5)'!$A$7:$M$30,12))</f>
        <v/>
      </c>
      <c r="C9" s="395" t="str">
        <f>IF($E9="","",VLOOKUP($E9,'1Q ELO (5)'!$A$7:$M$30,13))</f>
        <v/>
      </c>
      <c r="D9" s="451" t="str">
        <f>IF($E9="","",VLOOKUP($E9,'1Q ELO (5)'!$A$7:$M$30,5))</f>
        <v/>
      </c>
      <c r="E9" s="164"/>
      <c r="F9" s="492" t="str">
        <f>UPPER(IF($E9="","",VLOOKUP($E9,'1Q ELO (5)'!$A$7:$M$30,2)))</f>
        <v/>
      </c>
      <c r="G9" s="184" t="str">
        <f>IF($E9="","",VLOOKUP($E9,'1Q ELO (5)'!$A$7:$M$30,3))</f>
        <v/>
      </c>
      <c r="H9" s="184"/>
      <c r="I9" s="184" t="str">
        <f>IF($E9="","",VLOOKUP($E9,'1Q ELO (5)'!$A$7:$M$30,4))</f>
        <v/>
      </c>
      <c r="J9" s="185"/>
      <c r="K9" s="166"/>
      <c r="L9" s="186"/>
      <c r="M9" s="166"/>
      <c r="N9" s="166"/>
      <c r="O9" s="169"/>
      <c r="P9" s="171"/>
      <c r="Q9" s="172"/>
      <c r="R9" s="173"/>
      <c r="S9" s="174"/>
      <c r="U9" s="183" t="str">
        <f>Birók!P23</f>
        <v xml:space="preserve">P Lisztmajer </v>
      </c>
    </row>
    <row r="10" spans="1:21" s="38" customFormat="1" ht="9.6" customHeight="1" x14ac:dyDescent="0.25">
      <c r="A10" s="176"/>
      <c r="B10" s="465"/>
      <c r="C10" s="465"/>
      <c r="D10" s="461"/>
      <c r="E10" s="187"/>
      <c r="F10" s="178"/>
      <c r="G10" s="178"/>
      <c r="H10" s="179"/>
      <c r="I10" s="178"/>
      <c r="J10" s="188"/>
      <c r="K10" s="180" t="s">
        <v>0</v>
      </c>
      <c r="L10" s="189"/>
      <c r="M10" s="182" t="str">
        <f>UPPER(IF(OR(L10="a",L10="as"),K8,IF(OR(L10="b",L10="bs"),K12,)))</f>
        <v/>
      </c>
      <c r="N10" s="190"/>
      <c r="O10" s="191"/>
      <c r="P10" s="191"/>
      <c r="Q10" s="172"/>
      <c r="R10" s="173"/>
      <c r="S10" s="174"/>
      <c r="U10" s="183" t="str">
        <f>Birók!P24</f>
        <v xml:space="preserve">N Németh </v>
      </c>
    </row>
    <row r="11" spans="1:21" s="38" customFormat="1" ht="9.6" customHeight="1" x14ac:dyDescent="0.25">
      <c r="A11" s="176">
        <v>3</v>
      </c>
      <c r="B11" s="395" t="str">
        <f>IF($E11="","",VLOOKUP($E11,'1Q ELO (5)'!$A$7:$M$30,12))</f>
        <v/>
      </c>
      <c r="C11" s="395" t="str">
        <f>IF($E11="","",VLOOKUP($E11,'1Q ELO (5)'!$A$7:$M$30,13))</f>
        <v/>
      </c>
      <c r="D11" s="451" t="str">
        <f>IF($E11="","",VLOOKUP($E11,'1Q ELO (5)'!$A$7:$M$30,5))</f>
        <v/>
      </c>
      <c r="E11" s="164"/>
      <c r="F11" s="184" t="str">
        <f>UPPER(IF($E11="","",VLOOKUP($E11,'1Q ELO (5)'!$A$7:$M$30,2)))</f>
        <v/>
      </c>
      <c r="G11" s="184" t="str">
        <f>IF($E11="","",VLOOKUP($E11,'1Q ELO (5)'!$A$7:$M$30,3))</f>
        <v/>
      </c>
      <c r="H11" s="184"/>
      <c r="I11" s="184" t="str">
        <f>IF($E11="","",VLOOKUP($E11,'1Q ELO (5)'!$A$7:$M$30,4))</f>
        <v/>
      </c>
      <c r="J11" s="167"/>
      <c r="K11" s="166"/>
      <c r="L11" s="192"/>
      <c r="M11" s="166"/>
      <c r="N11" s="705"/>
      <c r="O11" s="705"/>
      <c r="P11" s="705"/>
      <c r="Q11" s="419"/>
      <c r="R11" s="401"/>
      <c r="S11" s="712"/>
      <c r="T11" s="713"/>
      <c r="U11" s="710" t="str">
        <f>Birók!P25</f>
        <v xml:space="preserve">D Gerzsei </v>
      </c>
    </row>
    <row r="12" spans="1:21" s="38" customFormat="1" ht="9.6" customHeight="1" x14ac:dyDescent="0.25">
      <c r="A12" s="176"/>
      <c r="B12" s="465"/>
      <c r="C12" s="465"/>
      <c r="D12" s="461"/>
      <c r="E12" s="187"/>
      <c r="F12" s="178"/>
      <c r="G12" s="178"/>
      <c r="H12" s="179"/>
      <c r="I12" s="180" t="s">
        <v>0</v>
      </c>
      <c r="J12" s="181"/>
      <c r="K12" s="182" t="str">
        <f>UPPER(IF(OR(J12="a",J12="as"),F11,IF(OR(J12="b",J12="bs"),F13,)))</f>
        <v/>
      </c>
      <c r="L12" s="194"/>
      <c r="M12" s="166"/>
      <c r="N12" s="705"/>
      <c r="O12" s="705"/>
      <c r="P12" s="705"/>
      <c r="Q12" s="419"/>
      <c r="R12" s="401"/>
      <c r="S12" s="712"/>
      <c r="T12" s="713"/>
      <c r="U12" s="710" t="str">
        <f>Birók!P26</f>
        <v>G Rosta</v>
      </c>
    </row>
    <row r="13" spans="1:21" s="38" customFormat="1" ht="9.6" customHeight="1" x14ac:dyDescent="0.25">
      <c r="A13" s="176">
        <v>4</v>
      </c>
      <c r="B13" s="395" t="str">
        <f>IF($E13="","",VLOOKUP($E13,'1Q ELO (5)'!$A$7:$M$30,12))</f>
        <v/>
      </c>
      <c r="C13" s="395" t="str">
        <f>IF($E13="","",VLOOKUP($E13,'1Q ELO (5)'!$A$7:$M$30,13))</f>
        <v/>
      </c>
      <c r="D13" s="451" t="str">
        <f>IF($E13="","",VLOOKUP($E13,'1Q ELO (5)'!$A$7:$M$30,5))</f>
        <v/>
      </c>
      <c r="E13" s="164"/>
      <c r="F13" s="184" t="str">
        <f>UPPER(IF($E13="","",VLOOKUP($E13,'1Q ELO (5)'!$A$7:$M$30,2)))</f>
        <v/>
      </c>
      <c r="G13" s="184" t="str">
        <f>IF($E13="","",VLOOKUP($E13,'1Q ELO (5)'!$A$7:$M$30,3))</f>
        <v/>
      </c>
      <c r="H13" s="184"/>
      <c r="I13" s="184" t="str">
        <f>IF($E13="","",VLOOKUP($E13,'1Q ELO (5)'!$A$7:$M$30,4))</f>
        <v/>
      </c>
      <c r="J13" s="195"/>
      <c r="K13" s="166"/>
      <c r="L13" s="166"/>
      <c r="M13" s="166"/>
      <c r="N13" s="705"/>
      <c r="O13" s="705"/>
      <c r="P13" s="705"/>
      <c r="Q13" s="419"/>
      <c r="R13" s="401"/>
      <c r="S13" s="712"/>
      <c r="T13" s="713"/>
      <c r="U13" s="710" t="str">
        <f>Birók!P27</f>
        <v>A Korpácsi</v>
      </c>
    </row>
    <row r="14" spans="1:21" s="38" customFormat="1" ht="9.6" customHeight="1" x14ac:dyDescent="0.25">
      <c r="A14" s="176"/>
      <c r="B14" s="465"/>
      <c r="C14" s="465"/>
      <c r="D14" s="461"/>
      <c r="E14" s="187"/>
      <c r="F14" s="166"/>
      <c r="G14" s="166"/>
      <c r="H14" s="70"/>
      <c r="I14" s="196"/>
      <c r="J14" s="188"/>
      <c r="K14" s="166"/>
      <c r="L14" s="166"/>
      <c r="M14" s="705"/>
      <c r="N14" s="419"/>
      <c r="O14" s="401"/>
      <c r="P14" s="712"/>
      <c r="Q14" s="713"/>
      <c r="R14" s="713"/>
    </row>
    <row r="15" spans="1:21" s="38" customFormat="1" ht="9.6" customHeight="1" x14ac:dyDescent="0.25">
      <c r="A15" s="586">
        <v>5</v>
      </c>
      <c r="B15" s="395" t="str">
        <f>IF($E15="","",VLOOKUP($E15,'1Q ELO (5)'!$A$7:$M$30,12))</f>
        <v/>
      </c>
      <c r="C15" s="395" t="str">
        <f>IF($E15="","",VLOOKUP($E15,'1Q ELO (5)'!$A$7:$M$30,13))</f>
        <v/>
      </c>
      <c r="D15" s="451" t="str">
        <f>IF($E15="","",VLOOKUP($E15,'1Q ELO (5)'!$A$7:$M$30,5))</f>
        <v/>
      </c>
      <c r="E15" s="164"/>
      <c r="F15" s="695" t="str">
        <f>UPPER(IF($E15="","",VLOOKUP($E15,'1Q ELO (5)'!$A$7:$M$30,2)))</f>
        <v/>
      </c>
      <c r="G15" s="695" t="str">
        <f>IF($E15="","",VLOOKUP($E15,'1Q ELO (5)'!$A$7:$M$30,3))</f>
        <v/>
      </c>
      <c r="H15" s="695"/>
      <c r="I15" s="695" t="str">
        <f>IF($E15="","",VLOOKUP($E15,'1Q ELO (5)'!$A$7:$M$30,4))</f>
        <v/>
      </c>
      <c r="J15" s="197"/>
      <c r="K15" s="166"/>
      <c r="L15" s="166"/>
      <c r="M15" s="166"/>
      <c r="N15" s="705"/>
      <c r="O15" s="706"/>
      <c r="P15" s="705"/>
      <c r="Q15" s="419"/>
      <c r="R15" s="401"/>
      <c r="S15" s="712"/>
      <c r="T15" s="713"/>
      <c r="U15" s="710" t="str">
        <f>Birók!P29</f>
        <v xml:space="preserve"> </v>
      </c>
    </row>
    <row r="16" spans="1:21" s="38" customFormat="1" ht="9.6" customHeight="1" thickBot="1" x14ac:dyDescent="0.3">
      <c r="A16" s="176"/>
      <c r="B16" s="465"/>
      <c r="C16" s="465"/>
      <c r="D16" s="461"/>
      <c r="E16" s="187"/>
      <c r="F16" s="178"/>
      <c r="G16" s="178"/>
      <c r="H16" s="179"/>
      <c r="I16" s="180" t="s">
        <v>0</v>
      </c>
      <c r="J16" s="181"/>
      <c r="K16" s="182" t="str">
        <f>UPPER(IF(OR(J16="a",J16="as"),F15,IF(OR(J16="b",J16="bs"),F17,)))</f>
        <v/>
      </c>
      <c r="L16" s="182"/>
      <c r="M16" s="166"/>
      <c r="N16" s="705"/>
      <c r="O16" s="705"/>
      <c r="P16" s="705"/>
      <c r="Q16" s="419"/>
      <c r="R16" s="401"/>
      <c r="S16" s="712"/>
      <c r="T16" s="713"/>
      <c r="U16" s="711" t="str">
        <f>Birók!P30</f>
        <v>Egyik sem</v>
      </c>
    </row>
    <row r="17" spans="1:20" s="38" customFormat="1" ht="9.6" customHeight="1" x14ac:dyDescent="0.25">
      <c r="A17" s="176">
        <v>6</v>
      </c>
      <c r="B17" s="395" t="str">
        <f>IF($E17="","",VLOOKUP($E17,'1Q ELO (5)'!$A$7:$M$30,12))</f>
        <v/>
      </c>
      <c r="C17" s="395" t="str">
        <f>IF($E17="","",VLOOKUP($E17,'1Q ELO (5)'!$A$7:$M$30,13))</f>
        <v/>
      </c>
      <c r="D17" s="451" t="str">
        <f>IF($E17="","",VLOOKUP($E17,'1Q ELO (5)'!$A$7:$M$30,5))</f>
        <v/>
      </c>
      <c r="E17" s="164"/>
      <c r="F17" s="184" t="str">
        <f>UPPER(IF($E17="","",VLOOKUP($E17,'1Q ELO (5)'!$A$7:$M$30,2)))</f>
        <v/>
      </c>
      <c r="G17" s="184" t="str">
        <f>IF($E17="","",VLOOKUP($E17,'1Q ELO (5)'!$A$7:$M$30,3))</f>
        <v/>
      </c>
      <c r="H17" s="184"/>
      <c r="I17" s="184" t="str">
        <f>IF($E17="","",VLOOKUP($E17,'1Q ELO (5)'!$A$7:$M$30,4))</f>
        <v/>
      </c>
      <c r="J17" s="185"/>
      <c r="K17" s="166"/>
      <c r="L17" s="186"/>
      <c r="M17" s="166"/>
      <c r="N17" s="705"/>
      <c r="O17" s="705"/>
      <c r="P17" s="705"/>
      <c r="Q17" s="419"/>
      <c r="R17" s="401"/>
      <c r="S17" s="712"/>
      <c r="T17" s="713"/>
    </row>
    <row r="18" spans="1:20" s="38" customFormat="1" ht="9.6" customHeight="1" x14ac:dyDescent="0.25">
      <c r="A18" s="176"/>
      <c r="B18" s="465"/>
      <c r="C18" s="465"/>
      <c r="D18" s="461"/>
      <c r="E18" s="187"/>
      <c r="F18" s="178"/>
      <c r="G18" s="178"/>
      <c r="H18" s="179"/>
      <c r="I18" s="166"/>
      <c r="J18" s="188"/>
      <c r="K18" s="180" t="s">
        <v>0</v>
      </c>
      <c r="L18" s="189"/>
      <c r="M18" s="182" t="str">
        <f>UPPER(IF(OR(L18="a",L18="as"),K16,IF(OR(L18="b",L18="bs"),K20,)))</f>
        <v/>
      </c>
      <c r="N18" s="190"/>
      <c r="O18" s="705"/>
      <c r="P18" s="705"/>
      <c r="Q18" s="419"/>
      <c r="R18" s="401"/>
      <c r="S18" s="712"/>
      <c r="T18" s="713"/>
    </row>
    <row r="19" spans="1:20" s="38" customFormat="1" ht="9.6" customHeight="1" x14ac:dyDescent="0.25">
      <c r="A19" s="176">
        <v>7</v>
      </c>
      <c r="B19" s="395" t="str">
        <f>IF($E19="","",VLOOKUP($E19,'1Q ELO (5)'!$A$7:$M$30,12))</f>
        <v/>
      </c>
      <c r="C19" s="395" t="str">
        <f>IF($E19="","",VLOOKUP($E19,'1Q ELO (5)'!$A$7:$M$30,13))</f>
        <v/>
      </c>
      <c r="D19" s="451" t="str">
        <f>IF($E19="","",VLOOKUP($E19,'1Q ELO (5)'!$A$7:$M$30,5))</f>
        <v/>
      </c>
      <c r="E19" s="164"/>
      <c r="F19" s="184" t="str">
        <f>UPPER(IF($E19="","",VLOOKUP($E19,'1Q ELO (5)'!$A$7:$M$30,2)))</f>
        <v/>
      </c>
      <c r="G19" s="184" t="str">
        <f>IF($E19="","",VLOOKUP($E19,'1Q ELO (5)'!$A$7:$M$30,3))</f>
        <v/>
      </c>
      <c r="H19" s="184"/>
      <c r="I19" s="184" t="str">
        <f>IF($E19="","",VLOOKUP($E19,'1Q ELO (5)'!$A$7:$M$30,4))</f>
        <v/>
      </c>
      <c r="J19" s="167"/>
      <c r="K19" s="166"/>
      <c r="L19" s="192"/>
      <c r="M19" s="166"/>
      <c r="N19" s="191"/>
      <c r="O19" s="705"/>
      <c r="P19" s="705"/>
      <c r="Q19" s="419"/>
      <c r="R19" s="401"/>
      <c r="S19" s="712"/>
      <c r="T19" s="713"/>
    </row>
    <row r="20" spans="1:20" s="38" customFormat="1" ht="9.6" customHeight="1" x14ac:dyDescent="0.25">
      <c r="A20" s="176"/>
      <c r="B20" s="465"/>
      <c r="C20" s="465"/>
      <c r="D20" s="461"/>
      <c r="E20" s="177"/>
      <c r="F20" s="178"/>
      <c r="G20" s="178"/>
      <c r="H20" s="179"/>
      <c r="I20" s="180" t="s">
        <v>0</v>
      </c>
      <c r="J20" s="181"/>
      <c r="K20" s="182" t="str">
        <f>UPPER(IF(OR(J20="a",J20="as"),F19,IF(OR(J20="b",J20="bs"),F21,)))</f>
        <v/>
      </c>
      <c r="L20" s="194"/>
      <c r="M20" s="166"/>
      <c r="N20" s="191"/>
      <c r="O20" s="705"/>
      <c r="P20" s="705"/>
      <c r="Q20" s="419"/>
      <c r="R20" s="401"/>
      <c r="S20" s="712"/>
      <c r="T20" s="713"/>
    </row>
    <row r="21" spans="1:20" s="38" customFormat="1" ht="9.6" customHeight="1" x14ac:dyDescent="0.25">
      <c r="A21" s="176">
        <v>8</v>
      </c>
      <c r="B21" s="395" t="str">
        <f>IF($E21="","",VLOOKUP($E21,'1Q ELO (5)'!$A$7:$M$30,12))</f>
        <v/>
      </c>
      <c r="C21" s="395" t="str">
        <f>IF($E21="","",VLOOKUP($E21,'1Q ELO (5)'!$A$7:$M$30,13))</f>
        <v/>
      </c>
      <c r="D21" s="451" t="str">
        <f>IF($E21="","",VLOOKUP($E21,'1Q ELO (5)'!$A$7:$M$30,5))</f>
        <v/>
      </c>
      <c r="E21" s="164"/>
      <c r="F21" s="184" t="str">
        <f>UPPER(IF($E21="","",VLOOKUP($E21,'1Q ELO (5)'!$A$7:$M$30,2)))</f>
        <v/>
      </c>
      <c r="G21" s="184" t="str">
        <f>IF($E21="","",VLOOKUP($E21,'1Q ELO (5)'!$A$7:$M$30,3))</f>
        <v/>
      </c>
      <c r="H21" s="184"/>
      <c r="I21" s="184" t="str">
        <f>IF($E21="","",VLOOKUP($E21,'1Q ELO (5)'!$A$7:$M$30,4))</f>
        <v/>
      </c>
      <c r="J21" s="195"/>
      <c r="K21" s="166"/>
      <c r="L21" s="166"/>
      <c r="M21" s="166"/>
      <c r="N21" s="191"/>
      <c r="O21" s="705"/>
      <c r="P21" s="705"/>
      <c r="Q21" s="419"/>
      <c r="R21" s="401"/>
      <c r="S21" s="712"/>
      <c r="T21" s="713"/>
    </row>
    <row r="22" spans="1:20" s="38" customFormat="1" ht="9.6" customHeight="1" x14ac:dyDescent="0.25">
      <c r="A22" s="176"/>
      <c r="B22" s="395"/>
      <c r="C22" s="724"/>
      <c r="D22" s="725"/>
      <c r="E22" s="723"/>
      <c r="F22" s="726"/>
      <c r="G22" s="726"/>
      <c r="H22" s="726"/>
      <c r="I22" s="726"/>
      <c r="J22" s="197"/>
      <c r="K22" s="166"/>
      <c r="L22" s="166"/>
      <c r="M22" s="166"/>
      <c r="N22" s="191"/>
      <c r="O22" s="705"/>
      <c r="P22" s="705"/>
      <c r="Q22" s="419"/>
      <c r="R22" s="401"/>
      <c r="S22" s="712"/>
      <c r="T22" s="713"/>
    </row>
    <row r="23" spans="1:20" s="38" customFormat="1" ht="9.6" customHeight="1" x14ac:dyDescent="0.25">
      <c r="A23" s="214" t="s">
        <v>105</v>
      </c>
      <c r="B23" s="215"/>
      <c r="C23" s="215"/>
      <c r="D23" s="456"/>
      <c r="E23" s="217" t="s">
        <v>6</v>
      </c>
      <c r="F23" s="218" t="s">
        <v>107</v>
      </c>
      <c r="G23" s="217"/>
      <c r="H23" s="219"/>
      <c r="I23" s="220"/>
      <c r="J23" s="217" t="s">
        <v>6</v>
      </c>
      <c r="K23" s="218" t="s">
        <v>108</v>
      </c>
      <c r="L23" s="221"/>
      <c r="M23" s="218" t="s">
        <v>109</v>
      </c>
      <c r="N23" s="222"/>
      <c r="O23" s="223" t="s">
        <v>110</v>
      </c>
      <c r="P23" s="223"/>
      <c r="Q23" s="224"/>
      <c r="R23" s="225"/>
    </row>
    <row r="24" spans="1:20" s="38" customFormat="1" ht="9.6" customHeight="1" x14ac:dyDescent="0.25">
      <c r="A24" s="457" t="s">
        <v>106</v>
      </c>
      <c r="B24" s="458"/>
      <c r="C24" s="459"/>
      <c r="D24" s="460"/>
      <c r="E24" s="229">
        <v>1</v>
      </c>
      <c r="F24" s="92" t="str">
        <f>IF(E24&gt;$R$31,,UPPER(VLOOKUP(E24,'1Q ELO (5)'!$A$7:$O$134,2)))</f>
        <v/>
      </c>
      <c r="G24" s="230"/>
      <c r="H24" s="92"/>
      <c r="I24" s="91"/>
      <c r="J24" s="231" t="s">
        <v>7</v>
      </c>
      <c r="K24" s="226"/>
      <c r="L24" s="232"/>
      <c r="M24" s="226"/>
      <c r="N24" s="233"/>
      <c r="O24" s="234" t="s">
        <v>111</v>
      </c>
      <c r="P24" s="235"/>
      <c r="Q24" s="235"/>
      <c r="R24" s="236"/>
    </row>
    <row r="25" spans="1:20" s="38" customFormat="1" ht="9.6" customHeight="1" x14ac:dyDescent="0.25">
      <c r="A25" s="241" t="s">
        <v>119</v>
      </c>
      <c r="B25" s="239"/>
      <c r="C25" s="453"/>
      <c r="D25" s="242"/>
      <c r="E25" s="229">
        <v>2</v>
      </c>
      <c r="F25" s="92" t="str">
        <f>IF(E25&gt;$R$31,,UPPER(VLOOKUP(E25,'1Q ELO (5)'!$A$7:$O$134,2)))</f>
        <v/>
      </c>
      <c r="G25" s="230"/>
      <c r="H25" s="92"/>
      <c r="I25" s="91"/>
      <c r="J25" s="231" t="s">
        <v>8</v>
      </c>
      <c r="K25" s="226"/>
      <c r="L25" s="232"/>
      <c r="M25" s="226"/>
      <c r="N25" s="233"/>
      <c r="O25" s="237"/>
      <c r="P25" s="238"/>
      <c r="Q25" s="239"/>
      <c r="R25" s="240"/>
    </row>
    <row r="26" spans="1:20" s="38" customFormat="1" ht="9.6" customHeight="1" x14ac:dyDescent="0.25">
      <c r="A26" s="384"/>
      <c r="B26" s="385"/>
      <c r="C26" s="454"/>
      <c r="D26" s="386"/>
      <c r="E26" s="229"/>
      <c r="F26" s="92"/>
      <c r="G26" s="230"/>
      <c r="H26" s="92"/>
      <c r="I26" s="91"/>
      <c r="J26" s="231" t="s">
        <v>9</v>
      </c>
      <c r="K26" s="226"/>
      <c r="L26" s="232"/>
      <c r="M26" s="226"/>
      <c r="N26" s="233"/>
      <c r="O26" s="234" t="s">
        <v>112</v>
      </c>
      <c r="P26" s="235"/>
      <c r="Q26" s="235"/>
      <c r="R26" s="236"/>
    </row>
    <row r="27" spans="1:20" s="38" customFormat="1" ht="9.6" customHeight="1" x14ac:dyDescent="0.25">
      <c r="A27" s="243"/>
      <c r="B27" s="448"/>
      <c r="C27" s="448"/>
      <c r="D27" s="244"/>
      <c r="E27" s="229"/>
      <c r="F27" s="92"/>
      <c r="G27" s="230"/>
      <c r="H27" s="92"/>
      <c r="I27" s="91"/>
      <c r="J27" s="231" t="s">
        <v>10</v>
      </c>
      <c r="K27" s="226"/>
      <c r="L27" s="232"/>
      <c r="M27" s="226"/>
      <c r="N27" s="233"/>
      <c r="O27" s="226"/>
      <c r="P27" s="232"/>
      <c r="Q27" s="226"/>
      <c r="R27" s="233"/>
    </row>
    <row r="28" spans="1:20" s="38" customFormat="1" ht="9.6" customHeight="1" x14ac:dyDescent="0.25">
      <c r="A28" s="371"/>
      <c r="B28" s="387"/>
      <c r="C28" s="387"/>
      <c r="D28" s="455"/>
      <c r="E28" s="229"/>
      <c r="F28" s="92"/>
      <c r="G28" s="230"/>
      <c r="H28" s="92"/>
      <c r="I28" s="91"/>
      <c r="J28" s="231" t="s">
        <v>11</v>
      </c>
      <c r="K28" s="226"/>
      <c r="L28" s="232"/>
      <c r="M28" s="226"/>
      <c r="N28" s="233"/>
      <c r="O28" s="239"/>
      <c r="P28" s="238"/>
      <c r="Q28" s="239"/>
      <c r="R28" s="240"/>
    </row>
    <row r="29" spans="1:20" s="38" customFormat="1" ht="9.6" customHeight="1" x14ac:dyDescent="0.25">
      <c r="A29" s="372"/>
      <c r="B29" s="393"/>
      <c r="C29" s="448"/>
      <c r="D29" s="244"/>
      <c r="E29" s="229"/>
      <c r="F29" s="92"/>
      <c r="G29" s="230"/>
      <c r="H29" s="92"/>
      <c r="I29" s="91"/>
      <c r="J29" s="231" t="s">
        <v>12</v>
      </c>
      <c r="K29" s="226"/>
      <c r="L29" s="232"/>
      <c r="M29" s="226"/>
      <c r="N29" s="233"/>
      <c r="O29" s="234" t="s">
        <v>92</v>
      </c>
      <c r="P29" s="235"/>
      <c r="Q29" s="235"/>
      <c r="R29" s="236"/>
    </row>
    <row r="30" spans="1:20" s="38" customFormat="1" ht="9.6" customHeight="1" x14ac:dyDescent="0.25">
      <c r="A30" s="372"/>
      <c r="B30" s="393"/>
      <c r="C30" s="449"/>
      <c r="D30" s="382"/>
      <c r="E30" s="229"/>
      <c r="F30" s="92"/>
      <c r="G30" s="230"/>
      <c r="H30" s="92"/>
      <c r="I30" s="91"/>
      <c r="J30" s="231" t="s">
        <v>13</v>
      </c>
      <c r="K30" s="226"/>
      <c r="L30" s="232"/>
      <c r="M30" s="226"/>
      <c r="N30" s="233"/>
      <c r="O30" s="226"/>
      <c r="P30" s="232"/>
      <c r="Q30" s="226"/>
      <c r="R30" s="233"/>
    </row>
    <row r="31" spans="1:20" s="38" customFormat="1" ht="9.6" customHeight="1" x14ac:dyDescent="0.25">
      <c r="A31" s="373"/>
      <c r="B31" s="370"/>
      <c r="C31" s="450"/>
      <c r="D31" s="383"/>
      <c r="E31" s="245"/>
      <c r="F31" s="246"/>
      <c r="G31" s="247"/>
      <c r="H31" s="246"/>
      <c r="I31" s="248"/>
      <c r="J31" s="249" t="s">
        <v>14</v>
      </c>
      <c r="K31" s="239"/>
      <c r="L31" s="238"/>
      <c r="M31" s="239"/>
      <c r="N31" s="240"/>
      <c r="O31" s="239" t="str">
        <f>R4</f>
        <v>Lakatosné Klopcsik Diana</v>
      </c>
      <c r="P31" s="238"/>
      <c r="Q31" s="239"/>
      <c r="R31" s="250">
        <f>MIN(6,'1Q ELO (5)'!O5)</f>
        <v>6</v>
      </c>
    </row>
    <row r="32" spans="1:20" s="38" customFormat="1" ht="9.6" customHeight="1" x14ac:dyDescent="0.25"/>
    <row r="33" s="38" customFormat="1" ht="9.6" customHeight="1" x14ac:dyDescent="0.25"/>
    <row r="34" s="38" customFormat="1" ht="9.6" customHeight="1" x14ac:dyDescent="0.25"/>
    <row r="35" s="38" customFormat="1" ht="9.6" customHeight="1" x14ac:dyDescent="0.25"/>
    <row r="36" s="38" customFormat="1" ht="9.6" customHeight="1" x14ac:dyDescent="0.25"/>
    <row r="37" s="38" customFormat="1" ht="9.6" customHeight="1" x14ac:dyDescent="0.25"/>
    <row r="38" s="38" customFormat="1" ht="9.6" customHeight="1" x14ac:dyDescent="0.25"/>
    <row r="39" s="38" customFormat="1" ht="9.6" customHeight="1" x14ac:dyDescent="0.25"/>
    <row r="40" s="38" customFormat="1" ht="9.6" customHeight="1" x14ac:dyDescent="0.25"/>
    <row r="41" s="38" customFormat="1" ht="9.6" customHeight="1" x14ac:dyDescent="0.25"/>
    <row r="42" s="38" customFormat="1" ht="9.6" customHeight="1" x14ac:dyDescent="0.25"/>
    <row r="43" s="38" customFormat="1" ht="9.6" customHeight="1" x14ac:dyDescent="0.25"/>
    <row r="44" s="38" customFormat="1" ht="9.6" customHeight="1" x14ac:dyDescent="0.25"/>
    <row r="45" s="38" customFormat="1" ht="9.6" customHeight="1" x14ac:dyDescent="0.25"/>
    <row r="46" s="38" customFormat="1" ht="9.6" customHeight="1" x14ac:dyDescent="0.25"/>
    <row r="47" s="38" customFormat="1" ht="9.6" customHeight="1" x14ac:dyDescent="0.25"/>
    <row r="48" s="38" customFormat="1" ht="9.6" customHeight="1" x14ac:dyDescent="0.25"/>
    <row r="49" s="38" customFormat="1" ht="9.6" customHeight="1" x14ac:dyDescent="0.25"/>
    <row r="50" s="38" customFormat="1" ht="9.6" customHeight="1" x14ac:dyDescent="0.25"/>
    <row r="51" s="38" customFormat="1" ht="9.6" customHeight="1" x14ac:dyDescent="0.25"/>
    <row r="52" s="38" customFormat="1" ht="9.6" customHeight="1" x14ac:dyDescent="0.25"/>
    <row r="53" s="38" customFormat="1" ht="9.6" customHeight="1" x14ac:dyDescent="0.25"/>
    <row r="54" s="38" customFormat="1" ht="9.6" customHeight="1" x14ac:dyDescent="0.25"/>
    <row r="55" s="38" customFormat="1" ht="9.6" customHeight="1" x14ac:dyDescent="0.25"/>
    <row r="56" s="38" customFormat="1" ht="9.6" customHeight="1" x14ac:dyDescent="0.25"/>
    <row r="57" s="38" customFormat="1" ht="9.6" customHeight="1" x14ac:dyDescent="0.25"/>
    <row r="58" s="38" customFormat="1" ht="9.6" customHeight="1" x14ac:dyDescent="0.25"/>
    <row r="59" s="38" customFormat="1" ht="9.6" customHeight="1" x14ac:dyDescent="0.25"/>
    <row r="60" s="38" customFormat="1" ht="9.6" customHeight="1" x14ac:dyDescent="0.25"/>
    <row r="61" s="38" customFormat="1" ht="9.6" customHeight="1" x14ac:dyDescent="0.25"/>
    <row r="62" s="38" customFormat="1" ht="9.6" customHeight="1" x14ac:dyDescent="0.25"/>
    <row r="63" s="38" customFormat="1" ht="9.6" customHeight="1" x14ac:dyDescent="0.25"/>
    <row r="64" s="38" customFormat="1" ht="9.6" customHeight="1" x14ac:dyDescent="0.25"/>
    <row r="65" spans="1:18" s="38" customFormat="1" ht="9.6" customHeight="1" x14ac:dyDescent="0.25"/>
    <row r="66" spans="1:18" s="38" customFormat="1" ht="9.6" customHeight="1" x14ac:dyDescent="0.25"/>
    <row r="67" spans="1:18" s="38" customFormat="1" ht="9.6" customHeight="1" x14ac:dyDescent="0.25"/>
    <row r="68" spans="1:18" s="38" customFormat="1" ht="9.6" customHeight="1" x14ac:dyDescent="0.25"/>
    <row r="69" spans="1:18" s="38" customFormat="1" ht="9.6" customHeight="1" x14ac:dyDescent="0.25">
      <c r="A69"/>
      <c r="B69"/>
      <c r="C69"/>
      <c r="D69"/>
      <c r="E69"/>
      <c r="F69"/>
      <c r="G69"/>
      <c r="H69"/>
      <c r="I69"/>
      <c r="J69" s="134"/>
      <c r="K69"/>
      <c r="L69" s="134"/>
      <c r="M69"/>
      <c r="N69" s="135"/>
      <c r="O69"/>
      <c r="P69" s="134"/>
      <c r="Q69"/>
      <c r="R69" s="135"/>
    </row>
    <row r="70" spans="1:18" s="38" customFormat="1" ht="9.6" customHeight="1" x14ac:dyDescent="0.25">
      <c r="A70"/>
      <c r="B70"/>
      <c r="C70"/>
      <c r="D70"/>
      <c r="E70"/>
      <c r="F70"/>
      <c r="G70"/>
      <c r="H70"/>
      <c r="I70"/>
      <c r="J70" s="134"/>
      <c r="K70"/>
      <c r="L70" s="134"/>
      <c r="M70"/>
      <c r="N70" s="135"/>
      <c r="O70"/>
      <c r="P70" s="134"/>
      <c r="Q70"/>
      <c r="R70" s="135"/>
    </row>
    <row r="71" spans="1:18" s="2" customFormat="1" ht="6.75" customHeight="1" x14ac:dyDescent="0.25">
      <c r="A71"/>
      <c r="B71"/>
      <c r="C71"/>
      <c r="D71"/>
      <c r="E71"/>
      <c r="F71"/>
      <c r="G71"/>
      <c r="H71"/>
      <c r="I71"/>
      <c r="J71" s="134"/>
      <c r="K71"/>
      <c r="L71" s="134"/>
      <c r="M71"/>
      <c r="N71" s="135"/>
      <c r="O71"/>
      <c r="P71" s="134"/>
      <c r="Q71"/>
      <c r="R71" s="135"/>
    </row>
    <row r="72" spans="1:18" s="18" customFormat="1" ht="10.5" customHeight="1" x14ac:dyDescent="0.25">
      <c r="A72"/>
      <c r="B72"/>
      <c r="C72"/>
      <c r="D72"/>
      <c r="E72"/>
      <c r="F72"/>
      <c r="G72"/>
      <c r="H72"/>
      <c r="I72"/>
      <c r="J72" s="134"/>
      <c r="K72"/>
      <c r="L72" s="134"/>
      <c r="M72"/>
      <c r="N72" s="135"/>
      <c r="O72"/>
      <c r="P72" s="134"/>
      <c r="Q72"/>
      <c r="R72" s="135"/>
    </row>
    <row r="73" spans="1:18" s="18" customFormat="1" ht="9" customHeight="1" x14ac:dyDescent="0.25">
      <c r="A73"/>
      <c r="B73"/>
      <c r="C73"/>
      <c r="D73"/>
      <c r="E73"/>
      <c r="F73"/>
      <c r="G73"/>
      <c r="H73"/>
      <c r="I73"/>
      <c r="J73" s="134"/>
      <c r="K73"/>
      <c r="L73" s="134"/>
      <c r="M73"/>
      <c r="N73" s="135"/>
      <c r="O73"/>
      <c r="P73" s="134"/>
      <c r="Q73"/>
      <c r="R73" s="135"/>
    </row>
    <row r="74" spans="1:18" s="18" customFormat="1" ht="9" customHeight="1" x14ac:dyDescent="0.25">
      <c r="A74"/>
      <c r="B74"/>
      <c r="C74"/>
      <c r="D74"/>
      <c r="E74"/>
      <c r="F74"/>
      <c r="G74"/>
      <c r="H74"/>
      <c r="I74"/>
      <c r="J74" s="134"/>
      <c r="K74"/>
      <c r="L74" s="134"/>
      <c r="M74"/>
      <c r="N74" s="135"/>
      <c r="O74"/>
      <c r="P74" s="134"/>
      <c r="Q74"/>
      <c r="R74" s="135"/>
    </row>
    <row r="75" spans="1:18" s="18" customFormat="1" ht="9" customHeight="1" x14ac:dyDescent="0.25">
      <c r="A75"/>
      <c r="B75"/>
      <c r="C75"/>
      <c r="D75"/>
      <c r="E75"/>
      <c r="F75"/>
      <c r="G75"/>
      <c r="H75"/>
      <c r="I75"/>
      <c r="J75" s="134"/>
      <c r="K75"/>
      <c r="L75" s="134"/>
      <c r="M75"/>
      <c r="N75" s="135"/>
      <c r="O75"/>
      <c r="P75" s="134"/>
      <c r="Q75"/>
      <c r="R75" s="135"/>
    </row>
    <row r="76" spans="1:18" s="18" customFormat="1" ht="9" customHeight="1" x14ac:dyDescent="0.25">
      <c r="A76"/>
      <c r="B76"/>
      <c r="C76"/>
      <c r="D76"/>
      <c r="E76"/>
      <c r="F76"/>
      <c r="G76"/>
      <c r="H76"/>
      <c r="I76"/>
      <c r="J76" s="134"/>
      <c r="K76"/>
      <c r="L76" s="134"/>
      <c r="M76"/>
      <c r="N76" s="135"/>
      <c r="O76"/>
      <c r="P76" s="134"/>
      <c r="Q76"/>
      <c r="R76" s="135"/>
    </row>
    <row r="77" spans="1:18" s="18" customFormat="1" ht="9" customHeight="1" x14ac:dyDescent="0.25">
      <c r="A77"/>
      <c r="B77"/>
      <c r="C77"/>
      <c r="D77"/>
      <c r="E77"/>
      <c r="F77"/>
      <c r="G77"/>
      <c r="H77"/>
      <c r="I77"/>
      <c r="J77" s="134"/>
      <c r="K77"/>
      <c r="L77" s="134"/>
      <c r="M77"/>
      <c r="N77" s="135"/>
      <c r="O77"/>
      <c r="P77" s="134"/>
      <c r="Q77"/>
      <c r="R77" s="135"/>
    </row>
    <row r="78" spans="1:18" s="18" customFormat="1" ht="9" customHeight="1" x14ac:dyDescent="0.25">
      <c r="A78"/>
      <c r="B78"/>
      <c r="C78"/>
      <c r="D78"/>
      <c r="E78"/>
      <c r="F78"/>
      <c r="G78"/>
      <c r="H78"/>
      <c r="I78"/>
      <c r="J78" s="134"/>
      <c r="K78"/>
      <c r="L78" s="134"/>
      <c r="M78"/>
      <c r="N78" s="135"/>
      <c r="O78"/>
      <c r="P78" s="134"/>
      <c r="Q78"/>
      <c r="R78" s="135"/>
    </row>
    <row r="79" spans="1:18" s="18" customFormat="1" ht="9" customHeight="1" x14ac:dyDescent="0.25">
      <c r="A79"/>
      <c r="B79"/>
      <c r="C79"/>
      <c r="D79"/>
      <c r="E79"/>
      <c r="F79"/>
      <c r="G79"/>
      <c r="H79"/>
      <c r="I79"/>
      <c r="J79" s="134"/>
      <c r="K79"/>
      <c r="L79" s="134"/>
      <c r="M79"/>
      <c r="N79" s="135"/>
      <c r="O79"/>
      <c r="P79" s="134"/>
      <c r="Q79"/>
      <c r="R79" s="135"/>
    </row>
    <row r="80" spans="1:18" s="18" customFormat="1" ht="9" customHeight="1" x14ac:dyDescent="0.25">
      <c r="A80"/>
      <c r="B80"/>
      <c r="C80"/>
      <c r="D80"/>
      <c r="E80"/>
      <c r="F80"/>
      <c r="G80"/>
      <c r="H80"/>
      <c r="I80"/>
      <c r="J80" s="134"/>
      <c r="K80"/>
      <c r="L80" s="134"/>
      <c r="M80"/>
      <c r="N80" s="135"/>
      <c r="O80"/>
      <c r="P80" s="134"/>
      <c r="Q80"/>
      <c r="R80" s="135"/>
    </row>
  </sheetData>
  <mergeCells count="1">
    <mergeCell ref="A4:C4"/>
  </mergeCells>
  <conditionalFormatting sqref="H7 H9 H11 H13 H15 H17 H19 H21">
    <cfRule type="expression" dxfId="171" priority="10" stopIfTrue="1">
      <formula>AND($E7&lt;9,$C7&gt;0)</formula>
    </cfRule>
  </conditionalFormatting>
  <conditionalFormatting sqref="I16 I12 K18 K10 I8 I20">
    <cfRule type="expression" dxfId="170" priority="7" stopIfTrue="1">
      <formula>AND($O$1="CU",I8="Umpire")</formula>
    </cfRule>
    <cfRule type="expression" dxfId="169" priority="8" stopIfTrue="1">
      <formula>AND($O$1="CU",I8&lt;&gt;"Umpire",J8&lt;&gt;"")</formula>
    </cfRule>
    <cfRule type="expression" dxfId="168" priority="9" stopIfTrue="1">
      <formula>AND($O$1="CU",I8&lt;&gt;"Umpire")</formula>
    </cfRule>
  </conditionalFormatting>
  <conditionalFormatting sqref="M10 M18 K8 K12 K16 K20">
    <cfRule type="expression" dxfId="167" priority="5" stopIfTrue="1">
      <formula>J8="as"</formula>
    </cfRule>
    <cfRule type="expression" dxfId="166" priority="6" stopIfTrue="1">
      <formula>J8="bs"</formula>
    </cfRule>
  </conditionalFormatting>
  <conditionalFormatting sqref="B22">
    <cfRule type="cellIs" dxfId="165" priority="3" stopIfTrue="1" operator="equal">
      <formula>"QA"</formula>
    </cfRule>
    <cfRule type="cellIs" dxfId="164" priority="4" stopIfTrue="1" operator="equal">
      <formula>"DA"</formula>
    </cfRule>
  </conditionalFormatting>
  <conditionalFormatting sqref="R31 J8 J12 J16 J20 L18 L10">
    <cfRule type="expression" dxfId="163" priority="2" stopIfTrue="1">
      <formula>$O$1="CU"</formula>
    </cfRule>
  </conditionalFormatting>
  <conditionalFormatting sqref="E7 E17 E19 E13 E15">
    <cfRule type="expression" dxfId="162" priority="1" stopIfTrue="1">
      <formula>$E7&lt;5</formula>
    </cfRule>
  </conditionalFormatting>
  <dataValidations count="1">
    <dataValidation type="list" allowBlank="1" showInputMessage="1" sqref="I12 K10 K18 I8 I16 I20" xr:uid="{8593CC19-6114-4E27-912E-10DD689AE04B}">
      <formula1>$U$7:$U$16</formula1>
    </dataValidation>
  </dataValidations>
  <printOptions horizontalCentered="1"/>
  <pageMargins left="0.35" right="0.35" top="0.39" bottom="0.39" header="0" footer="0"/>
  <pageSetup paperSize="9"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1681" r:id="rId4" name="Button 1">
              <controlPr defaultSize="0" print="0" autoFill="0" autoPict="0" macro="[0]!Jun_Show_CU">
                <anchor moveWithCells="1" sizeWithCells="1">
                  <from>
                    <xdr:col>12</xdr:col>
                    <xdr:colOff>533400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711682"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6AEC5-B594-4AFE-8D9A-37FEC7027BF6}">
  <sheetPr codeName="Sheet152">
    <tabColor indexed="19"/>
    <pageSetUpPr fitToPage="1"/>
  </sheetPr>
  <dimension ref="A1:U79"/>
  <sheetViews>
    <sheetView showGridLines="0" showZeros="0" workbookViewId="0">
      <selection activeCell="K2" sqref="K2"/>
    </sheetView>
  </sheetViews>
  <sheetFormatPr defaultRowHeight="13.2" x14ac:dyDescent="0.25"/>
  <cols>
    <col min="1" max="2" width="3.33203125" customWidth="1"/>
    <col min="3" max="3" width="5.5546875" customWidth="1"/>
    <col min="4" max="4" width="5.109375" customWidth="1"/>
    <col min="5" max="5" width="4.33203125" customWidth="1"/>
    <col min="6" max="6" width="12.6640625" customWidth="1"/>
    <col min="7" max="7" width="2.6640625" customWidth="1"/>
    <col min="8" max="8" width="7.6640625" customWidth="1"/>
    <col min="9" max="9" width="5.88671875" customWidth="1"/>
    <col min="10" max="10" width="1.6640625" style="134" customWidth="1"/>
    <col min="11" max="11" width="10.6640625" customWidth="1"/>
    <col min="12" max="12" width="1.6640625" style="134" customWidth="1"/>
    <col min="13" max="13" width="10.6640625" customWidth="1"/>
    <col min="14" max="14" width="1.6640625" style="135" customWidth="1"/>
    <col min="15" max="15" width="10.6640625" customWidth="1"/>
    <col min="16" max="16" width="1.6640625" style="134" customWidth="1"/>
    <col min="17" max="17" width="10.6640625" customWidth="1"/>
    <col min="18" max="18" width="1.6640625" style="135" customWidth="1"/>
    <col min="19" max="19" width="0" hidden="1" customWidth="1"/>
    <col min="20" max="20" width="8.6640625" customWidth="1"/>
    <col min="21" max="21" width="9.109375" hidden="1" customWidth="1"/>
  </cols>
  <sheetData>
    <row r="1" spans="1:21" s="136" customFormat="1" ht="21.75" customHeight="1" x14ac:dyDescent="0.4">
      <c r="A1" s="93" t="str">
        <f>Altalanos!$A$6</f>
        <v xml:space="preserve">Diákolimpia Tolna megye - Paks </v>
      </c>
      <c r="B1" s="93"/>
      <c r="C1" s="139"/>
      <c r="D1" s="139"/>
      <c r="E1" s="139"/>
      <c r="F1" s="139"/>
      <c r="G1" s="139"/>
      <c r="H1" s="139"/>
      <c r="I1" s="389"/>
      <c r="J1" s="140"/>
      <c r="K1" s="443" t="s">
        <v>115</v>
      </c>
      <c r="L1" s="120"/>
      <c r="M1" s="94"/>
      <c r="N1" s="140"/>
      <c r="O1" s="140" t="s">
        <v>3</v>
      </c>
      <c r="P1" s="140"/>
      <c r="Q1" s="139"/>
      <c r="R1" s="140"/>
    </row>
    <row r="2" spans="1:21" s="108" customFormat="1" x14ac:dyDescent="0.25">
      <c r="A2" s="96" t="s">
        <v>122</v>
      </c>
      <c r="B2" s="96"/>
      <c r="C2" s="96"/>
      <c r="D2" s="469"/>
      <c r="E2" s="470">
        <f>Altalanos!$E$8</f>
        <v>0</v>
      </c>
      <c r="F2" s="96"/>
      <c r="G2" s="141"/>
      <c r="H2" s="110"/>
      <c r="I2" s="110"/>
      <c r="J2" s="142"/>
      <c r="K2" s="443" t="s">
        <v>227</v>
      </c>
      <c r="L2" s="120"/>
      <c r="M2" s="120"/>
      <c r="N2" s="142"/>
      <c r="O2" s="110"/>
      <c r="P2" s="142"/>
      <c r="Q2" s="110"/>
      <c r="R2" s="142"/>
    </row>
    <row r="3" spans="1:21" s="19" customFormat="1" ht="11.25" customHeight="1" x14ac:dyDescent="0.25">
      <c r="A3" s="55" t="s">
        <v>82</v>
      </c>
      <c r="B3" s="55"/>
      <c r="C3" s="55"/>
      <c r="D3" s="55"/>
      <c r="E3" s="55"/>
      <c r="F3" s="55"/>
      <c r="G3" s="55" t="s">
        <v>79</v>
      </c>
      <c r="H3" s="55"/>
      <c r="I3" s="55"/>
      <c r="J3" s="144"/>
      <c r="K3" s="55" t="s">
        <v>87</v>
      </c>
      <c r="L3" s="144"/>
      <c r="M3" s="466"/>
      <c r="N3" s="144"/>
      <c r="O3" s="55"/>
      <c r="P3" s="144"/>
      <c r="Q3" s="55"/>
      <c r="R3" s="56" t="s">
        <v>88</v>
      </c>
    </row>
    <row r="4" spans="1:21" s="31" customFormat="1" ht="11.25" customHeight="1" thickBot="1" x14ac:dyDescent="0.3">
      <c r="A4" s="821" t="str">
        <f>Altalanos!$A$10</f>
        <v>2025.04.28-29</v>
      </c>
      <c r="B4" s="821"/>
      <c r="C4" s="821"/>
      <c r="D4" s="437"/>
      <c r="E4" s="146"/>
      <c r="F4" s="146"/>
      <c r="G4" s="146" t="str">
        <f>Altalanos!$C$10</f>
        <v>Paks</v>
      </c>
      <c r="H4" s="100"/>
      <c r="I4" s="146"/>
      <c r="J4" s="147"/>
      <c r="K4" s="148" t="str">
        <f>Altalanos!$D$10</f>
        <v xml:space="preserve">  </v>
      </c>
      <c r="L4" s="147"/>
      <c r="M4" s="468"/>
      <c r="N4" s="147"/>
      <c r="O4" s="146"/>
      <c r="P4" s="147"/>
      <c r="Q4" s="146"/>
      <c r="R4" s="89" t="str">
        <f>Altalanos!$E$10</f>
        <v>Lakatosné Klopcsik Diana</v>
      </c>
    </row>
    <row r="5" spans="1:21" s="19" customFormat="1" ht="9.6" x14ac:dyDescent="0.25">
      <c r="A5" s="150"/>
      <c r="B5" s="151" t="s">
        <v>4</v>
      </c>
      <c r="C5" s="464" t="s">
        <v>105</v>
      </c>
      <c r="D5" s="151" t="s">
        <v>104</v>
      </c>
      <c r="E5" s="151" t="s">
        <v>5</v>
      </c>
      <c r="F5" s="152" t="s">
        <v>85</v>
      </c>
      <c r="G5" s="152" t="s">
        <v>86</v>
      </c>
      <c r="H5" s="152"/>
      <c r="I5" s="152" t="s">
        <v>90</v>
      </c>
      <c r="J5" s="152"/>
      <c r="K5" s="151" t="s">
        <v>103</v>
      </c>
      <c r="L5" s="153"/>
      <c r="M5" s="151"/>
      <c r="N5" s="153"/>
      <c r="O5" s="151"/>
      <c r="P5" s="153"/>
      <c r="Q5" s="151"/>
      <c r="R5" s="154"/>
    </row>
    <row r="6" spans="1:21" s="19" customFormat="1" ht="3.75" customHeight="1" thickBot="1" x14ac:dyDescent="0.3">
      <c r="A6" s="155"/>
      <c r="B6" s="156"/>
      <c r="C6" s="99"/>
      <c r="D6" s="99"/>
      <c r="E6" s="156"/>
      <c r="F6" s="157"/>
      <c r="G6" s="157"/>
      <c r="H6" s="158"/>
      <c r="I6" s="157"/>
      <c r="J6" s="159"/>
      <c r="K6" s="156"/>
      <c r="L6" s="159"/>
      <c r="M6" s="156"/>
      <c r="N6" s="159"/>
      <c r="O6" s="156"/>
      <c r="P6" s="159"/>
      <c r="Q6" s="156"/>
      <c r="R6" s="160"/>
    </row>
    <row r="7" spans="1:21" s="38" customFormat="1" ht="10.5" customHeight="1" x14ac:dyDescent="0.25">
      <c r="A7" s="162">
        <v>1</v>
      </c>
      <c r="B7" s="395" t="str">
        <f>IF($E7="","",VLOOKUP($E7,'1Q ELO (5)'!$A$7:$M$32,12))</f>
        <v/>
      </c>
      <c r="C7" s="395" t="str">
        <f>IF($E7="","",VLOOKUP($E7,'1Q ELO (5)'!$A$7:$M$30,13))</f>
        <v/>
      </c>
      <c r="D7" s="451" t="str">
        <f>IF($E7="","",VLOOKUP($E7,'1Q ELO (5)'!$A$7:$M$30,5))</f>
        <v/>
      </c>
      <c r="E7" s="164"/>
      <c r="F7" s="165" t="str">
        <f>UPPER(IF($E7="","",VLOOKUP($E7,'1Q ELO (5)'!$A$7:$M$38,2)))</f>
        <v/>
      </c>
      <c r="G7" s="165" t="str">
        <f>IF($E7="","",VLOOKUP($E7,'1Q ELO (5)'!$A$7:$M$38,3))</f>
        <v/>
      </c>
      <c r="H7" s="165"/>
      <c r="I7" s="165" t="str">
        <f>IF($E7="","",VLOOKUP($E7,'1Q ELO (5)'!$A$7:$M$38,4))</f>
        <v/>
      </c>
      <c r="J7" s="167"/>
      <c r="K7" s="166"/>
      <c r="L7" s="166"/>
      <c r="M7" s="166"/>
      <c r="N7" s="166"/>
      <c r="O7" s="169"/>
      <c r="P7" s="171"/>
      <c r="Q7" s="172"/>
      <c r="R7" s="173"/>
      <c r="S7" s="174"/>
      <c r="U7" s="175" t="str">
        <f>Birók!P21</f>
        <v>Bíró</v>
      </c>
    </row>
    <row r="8" spans="1:21" s="38" customFormat="1" ht="9.6" customHeight="1" x14ac:dyDescent="0.25">
      <c r="A8" s="176"/>
      <c r="B8" s="465"/>
      <c r="C8" s="465"/>
      <c r="D8" s="461"/>
      <c r="E8" s="177"/>
      <c r="F8" s="178"/>
      <c r="G8" s="178"/>
      <c r="H8" s="179"/>
      <c r="I8" s="180" t="s">
        <v>0</v>
      </c>
      <c r="J8" s="181"/>
      <c r="K8" s="182" t="str">
        <f>UPPER(IF(OR(J8="a",J8="as"),F7,IF(OR(J8="b",J8="bs"),F9,)))</f>
        <v/>
      </c>
      <c r="L8" s="182"/>
      <c r="M8" s="166"/>
      <c r="N8" s="166"/>
      <c r="O8" s="169"/>
      <c r="P8" s="171"/>
      <c r="Q8" s="172"/>
      <c r="R8" s="173"/>
      <c r="S8" s="174"/>
      <c r="U8" s="183" t="str">
        <f>Birók!P22</f>
        <v xml:space="preserve">T Lisztmajer </v>
      </c>
    </row>
    <row r="9" spans="1:21" s="38" customFormat="1" ht="9.6" customHeight="1" x14ac:dyDescent="0.25">
      <c r="A9" s="176">
        <v>2</v>
      </c>
      <c r="B9" s="395" t="str">
        <f>IF($E9="","",VLOOKUP($E9,'1Q ELO (5)'!$A$7:$M$32,12))</f>
        <v/>
      </c>
      <c r="C9" s="395" t="str">
        <f>IF($E9="","",VLOOKUP($E9,'1Q ELO (5)'!$A$7:$M$30,13))</f>
        <v/>
      </c>
      <c r="D9" s="451" t="str">
        <f>IF($E9="","",VLOOKUP($E9,'1Q ELO (5)'!$A$7:$M$30,5))</f>
        <v/>
      </c>
      <c r="E9" s="714"/>
      <c r="F9" s="184" t="str">
        <f>UPPER(IF($E9="","",VLOOKUP($E9,'1Q ELO (5)'!$A$7:$M$38,2)))</f>
        <v/>
      </c>
      <c r="G9" s="184" t="str">
        <f>IF($E9="","",VLOOKUP($E9,'1Q ELO (5)'!$A$7:$M$38,3))</f>
        <v/>
      </c>
      <c r="H9" s="184"/>
      <c r="I9" s="184" t="str">
        <f>IF($E9="","",VLOOKUP($E9,'1Q ELO (5)'!$A$7:$M$38,4))</f>
        <v/>
      </c>
      <c r="J9" s="185"/>
      <c r="K9" s="166"/>
      <c r="L9" s="410"/>
      <c r="M9" s="706"/>
      <c r="N9" s="706"/>
      <c r="O9" s="708"/>
      <c r="P9" s="709"/>
      <c r="Q9" s="419"/>
      <c r="R9" s="173"/>
      <c r="S9" s="174"/>
      <c r="U9" s="183" t="str">
        <f>Birók!P23</f>
        <v xml:space="preserve">P Lisztmajer </v>
      </c>
    </row>
    <row r="10" spans="1:21" s="38" customFormat="1" ht="9.6" customHeight="1" x14ac:dyDescent="0.25">
      <c r="A10" s="176"/>
      <c r="B10" s="465"/>
      <c r="C10" s="465"/>
      <c r="D10" s="461"/>
      <c r="E10" s="187"/>
      <c r="F10" s="178"/>
      <c r="G10" s="178"/>
      <c r="H10" s="179"/>
      <c r="I10" s="178"/>
      <c r="J10" s="188"/>
      <c r="K10" s="180"/>
      <c r="L10" s="704"/>
      <c r="M10" s="706"/>
      <c r="N10" s="705"/>
      <c r="O10" s="705"/>
      <c r="P10" s="705"/>
      <c r="Q10" s="419"/>
      <c r="R10" s="173"/>
      <c r="S10" s="174"/>
      <c r="U10" s="183" t="str">
        <f>Birók!P24</f>
        <v xml:space="preserve">N Németh </v>
      </c>
    </row>
    <row r="11" spans="1:21" s="38" customFormat="1" ht="9.6" customHeight="1" x14ac:dyDescent="0.25">
      <c r="A11" s="586">
        <v>3</v>
      </c>
      <c r="B11" s="395" t="str">
        <f>IF($E11="","",VLOOKUP($E11,'1Q ELO (5)'!$A$7:$M$32,12))</f>
        <v/>
      </c>
      <c r="C11" s="395" t="str">
        <f>IF($E11="","",VLOOKUP($E11,'1Q ELO (5)'!$A$7:$M$30,13))</f>
        <v/>
      </c>
      <c r="D11" s="451" t="str">
        <f>IF($E11="","",VLOOKUP($E11,'1Q ELO (5)'!$A$7:$M$30,5))</f>
        <v/>
      </c>
      <c r="E11" s="164"/>
      <c r="F11" s="695" t="str">
        <f>UPPER(IF($E11="","",VLOOKUP($E11,'1Q ELO (5)'!$A$7:$M$38,2)))</f>
        <v/>
      </c>
      <c r="G11" s="695" t="str">
        <f>IF($E11="","",VLOOKUP($E11,'1Q ELO (5)'!$A$7:$M$38,3))</f>
        <v/>
      </c>
      <c r="H11" s="695"/>
      <c r="I11" s="695" t="str">
        <f>IF($E11="","",VLOOKUP($E11,'1Q ELO (5)'!$A$7:$M$38,4))</f>
        <v/>
      </c>
      <c r="J11" s="167"/>
      <c r="K11" s="166"/>
      <c r="L11" s="706"/>
      <c r="M11" s="706"/>
      <c r="N11" s="705"/>
      <c r="O11" s="705"/>
      <c r="P11" s="705"/>
      <c r="Q11" s="419"/>
      <c r="R11" s="173"/>
      <c r="S11" s="174"/>
      <c r="U11" s="183" t="str">
        <f>Birók!P25</f>
        <v xml:space="preserve">D Gerzsei </v>
      </c>
    </row>
    <row r="12" spans="1:21" s="38" customFormat="1" ht="9.6" customHeight="1" x14ac:dyDescent="0.25">
      <c r="A12" s="176"/>
      <c r="B12" s="465"/>
      <c r="C12" s="465"/>
      <c r="D12" s="461"/>
      <c r="E12" s="187"/>
      <c r="F12" s="178"/>
      <c r="G12" s="178"/>
      <c r="H12" s="179"/>
      <c r="I12" s="180" t="s">
        <v>0</v>
      </c>
      <c r="J12" s="181"/>
      <c r="K12" s="182" t="str">
        <f>UPPER(IF(OR(J12="a",J12="as"),F11,IF(OR(J12="b",J12="bs"),F13,)))</f>
        <v/>
      </c>
      <c r="L12" s="182"/>
      <c r="M12" s="706"/>
      <c r="N12" s="705"/>
      <c r="O12" s="705"/>
      <c r="P12" s="705"/>
      <c r="Q12" s="419"/>
      <c r="R12" s="173"/>
      <c r="S12" s="174"/>
      <c r="U12" s="183" t="str">
        <f>Birók!P26</f>
        <v>G Rosta</v>
      </c>
    </row>
    <row r="13" spans="1:21" s="38" customFormat="1" ht="9.6" customHeight="1" x14ac:dyDescent="0.25">
      <c r="A13" s="176">
        <v>4</v>
      </c>
      <c r="B13" s="395" t="str">
        <f>IF($E13="","",VLOOKUP($E13,'1Q ELO (5)'!$A$7:$M$32,12))</f>
        <v/>
      </c>
      <c r="C13" s="395" t="str">
        <f>IF($E13="","",VLOOKUP($E13,'1Q ELO (5)'!$A$7:$M$30,13))</f>
        <v/>
      </c>
      <c r="D13" s="451" t="str">
        <f>IF($E13="","",VLOOKUP($E13,'1Q ELO (5)'!$A$7:$M$30,5))</f>
        <v/>
      </c>
      <c r="E13" s="164"/>
      <c r="F13" s="184" t="str">
        <f>UPPER(IF($E13="","",VLOOKUP($E13,'1Q ELO (5)'!$A$7:$M$38,2)))</f>
        <v/>
      </c>
      <c r="G13" s="184" t="str">
        <f>IF($E13="","",VLOOKUP($E13,'1Q ELO (5)'!$A$7:$M$38,3))</f>
        <v/>
      </c>
      <c r="H13" s="184"/>
      <c r="I13" s="184" t="str">
        <f>IF($E13="","",VLOOKUP($E13,'1Q ELO (5)'!$A$7:$M$38,4))</f>
        <v/>
      </c>
      <c r="J13" s="195"/>
      <c r="K13" s="166"/>
      <c r="L13" s="166"/>
      <c r="M13" s="706"/>
      <c r="N13" s="705"/>
      <c r="O13" s="705"/>
      <c r="P13" s="705"/>
      <c r="Q13" s="419"/>
      <c r="R13" s="173"/>
      <c r="S13" s="174"/>
      <c r="U13" s="183" t="str">
        <f>Birók!P27</f>
        <v>A Korpácsi</v>
      </c>
    </row>
    <row r="14" spans="1:21" s="38" customFormat="1" ht="9.6" customHeight="1" x14ac:dyDescent="0.25">
      <c r="A14" s="176"/>
      <c r="B14" s="465"/>
      <c r="C14" s="465"/>
      <c r="D14" s="461"/>
      <c r="E14" s="187"/>
      <c r="F14" s="166"/>
      <c r="G14" s="166"/>
      <c r="H14" s="70"/>
      <c r="I14" s="196"/>
      <c r="J14" s="188"/>
      <c r="K14" s="166"/>
      <c r="L14" s="166"/>
      <c r="M14" s="409"/>
      <c r="N14" s="704"/>
      <c r="O14" s="706"/>
      <c r="P14" s="705"/>
      <c r="Q14" s="419"/>
      <c r="R14" s="173"/>
      <c r="S14" s="174"/>
      <c r="U14" s="183" t="str">
        <f>Birók!P28</f>
        <v xml:space="preserve">L Gáspár </v>
      </c>
    </row>
    <row r="15" spans="1:21" s="38" customFormat="1" ht="9.6" customHeight="1" x14ac:dyDescent="0.25">
      <c r="A15" s="586">
        <v>5</v>
      </c>
      <c r="B15" s="395" t="str">
        <f>IF($E15="","",VLOOKUP($E15,'1Q ELO (5)'!$A$7:$M$32,12))</f>
        <v/>
      </c>
      <c r="C15" s="395" t="str">
        <f>IF($E15="","",VLOOKUP($E15,'1Q ELO (5)'!$A$7:$M$30,13))</f>
        <v/>
      </c>
      <c r="D15" s="451" t="str">
        <f>IF($E15="","",VLOOKUP($E15,'1Q ELO (5)'!$A$7:$M$30,5))</f>
        <v/>
      </c>
      <c r="E15" s="164"/>
      <c r="F15" s="695" t="str">
        <f>UPPER(IF($E15="","",VLOOKUP($E15,'1Q ELO (5)'!$A$7:$M$38,2)))</f>
        <v/>
      </c>
      <c r="G15" s="695" t="str">
        <f>IF($E15="","",VLOOKUP($E15,'1Q ELO (5)'!$A$7:$M$38,3))</f>
        <v/>
      </c>
      <c r="H15" s="695"/>
      <c r="I15" s="695" t="str">
        <f>IF($E15="","",VLOOKUP($E15,'1Q ELO (5)'!$A$7:$M$38,4))</f>
        <v/>
      </c>
      <c r="J15" s="733"/>
      <c r="K15" s="166"/>
      <c r="L15" s="166"/>
      <c r="M15" s="706"/>
      <c r="N15" s="705"/>
      <c r="O15" s="706"/>
      <c r="P15" s="705"/>
      <c r="Q15" s="419"/>
      <c r="R15" s="173"/>
      <c r="S15" s="174"/>
      <c r="U15" s="183" t="str">
        <f>Birók!P29</f>
        <v xml:space="preserve"> </v>
      </c>
    </row>
    <row r="16" spans="1:21" s="38" customFormat="1" ht="9.6" customHeight="1" thickBot="1" x14ac:dyDescent="0.3">
      <c r="A16" s="176"/>
      <c r="B16" s="465"/>
      <c r="C16" s="465"/>
      <c r="D16" s="461"/>
      <c r="E16" s="187"/>
      <c r="F16" s="178"/>
      <c r="G16" s="178"/>
      <c r="H16" s="179"/>
      <c r="I16" s="180" t="s">
        <v>0</v>
      </c>
      <c r="J16" s="181"/>
      <c r="K16" s="182" t="str">
        <f>UPPER(IF(OR(J16="a",J16="as"),F15,IF(OR(J16="b",J16="bs"),F17,)))</f>
        <v/>
      </c>
      <c r="L16" s="182"/>
      <c r="M16" s="706"/>
      <c r="N16" s="705"/>
      <c r="O16" s="705"/>
      <c r="P16" s="705"/>
      <c r="Q16" s="419"/>
      <c r="R16" s="173"/>
      <c r="S16" s="174"/>
      <c r="U16" s="198" t="str">
        <f>Birók!P30</f>
        <v>Egyik sem</v>
      </c>
    </row>
    <row r="17" spans="1:19" s="38" customFormat="1" ht="9.6" customHeight="1" x14ac:dyDescent="0.25">
      <c r="A17" s="176">
        <v>6</v>
      </c>
      <c r="B17" s="395" t="str">
        <f>IF($E17="","",VLOOKUP($E17,'1Q ELO (5)'!$A$7:$M$32,12))</f>
        <v/>
      </c>
      <c r="C17" s="395" t="str">
        <f>IF($E17="","",VLOOKUP($E17,'1Q ELO (5)'!$A$7:$M$30,13))</f>
        <v/>
      </c>
      <c r="D17" s="451" t="str">
        <f>IF($E17="","",VLOOKUP($E17,'1Q ELO (5)'!$A$7:$M$30,5))</f>
        <v/>
      </c>
      <c r="E17" s="164"/>
      <c r="F17" s="184" t="str">
        <f>UPPER(IF($E17="","",VLOOKUP($E17,'1Q ELO (5)'!$A$7:$M$38,2)))</f>
        <v/>
      </c>
      <c r="G17" s="184" t="str">
        <f>IF($E17="","",VLOOKUP($E17,'1Q ELO (5)'!$A$7:$M$38,3))</f>
        <v/>
      </c>
      <c r="H17" s="184"/>
      <c r="I17" s="184" t="str">
        <f>IF($E17="","",VLOOKUP($E17,'1Q ELO (5)'!$A$7:$M$38,4))</f>
        <v/>
      </c>
      <c r="J17" s="185"/>
      <c r="K17" s="166"/>
      <c r="L17" s="410"/>
      <c r="M17" s="706"/>
      <c r="N17" s="705"/>
      <c r="O17" s="705"/>
      <c r="P17" s="705"/>
      <c r="Q17" s="419"/>
      <c r="R17" s="173"/>
      <c r="S17" s="174"/>
    </row>
    <row r="18" spans="1:19" s="38" customFormat="1" ht="9.6" customHeight="1" x14ac:dyDescent="0.25">
      <c r="A18" s="176"/>
      <c r="B18" s="465"/>
      <c r="C18" s="465"/>
      <c r="D18" s="461"/>
      <c r="E18" s="187"/>
      <c r="F18" s="178"/>
      <c r="G18" s="178"/>
      <c r="H18" s="179"/>
      <c r="I18" s="166"/>
      <c r="J18" s="188"/>
      <c r="K18" s="180"/>
      <c r="L18" s="704"/>
      <c r="M18" s="706"/>
      <c r="N18" s="705"/>
      <c r="O18" s="705"/>
      <c r="P18" s="705"/>
      <c r="Q18" s="419"/>
      <c r="R18" s="173"/>
      <c r="S18" s="174"/>
    </row>
    <row r="19" spans="1:19" s="38" customFormat="1" ht="9.6" customHeight="1" x14ac:dyDescent="0.25">
      <c r="A19" s="586">
        <v>7</v>
      </c>
      <c r="B19" s="395" t="str">
        <f>IF($E19="","",VLOOKUP($E19,'1Q ELO (5)'!$A$7:$M$32,12))</f>
        <v/>
      </c>
      <c r="C19" s="395" t="str">
        <f>IF($E19="","",VLOOKUP($E19,'1Q ELO (5)'!$A$7:$M$30,13))</f>
        <v/>
      </c>
      <c r="D19" s="451" t="str">
        <f>IF($E19="","",VLOOKUP($E19,'1Q ELO (5)'!$A$7:$M$30,5))</f>
        <v/>
      </c>
      <c r="E19" s="164"/>
      <c r="F19" s="695" t="str">
        <f>UPPER(IF($E19="","",VLOOKUP($E19,'1Q ELO (5)'!$A$7:$M$38,2)))</f>
        <v/>
      </c>
      <c r="G19" s="695" t="str">
        <f>IF($E19="","",VLOOKUP($E19,'1Q ELO (5)'!$A$7:$M$38,3))</f>
        <v/>
      </c>
      <c r="H19" s="695"/>
      <c r="I19" s="695" t="str">
        <f>IF($E19="","",VLOOKUP($E19,'1Q ELO (5)'!$A$7:$M$38,4))</f>
        <v/>
      </c>
      <c r="J19" s="167"/>
      <c r="K19" s="166"/>
      <c r="L19" s="706"/>
      <c r="M19" s="706"/>
      <c r="N19" s="705"/>
      <c r="O19" s="705"/>
      <c r="P19" s="705"/>
      <c r="Q19" s="419"/>
      <c r="R19" s="173"/>
      <c r="S19" s="174"/>
    </row>
    <row r="20" spans="1:19" s="38" customFormat="1" ht="9.6" customHeight="1" x14ac:dyDescent="0.25">
      <c r="A20" s="176"/>
      <c r="B20" s="465"/>
      <c r="C20" s="465"/>
      <c r="D20" s="461"/>
      <c r="E20" s="177"/>
      <c r="F20" s="178"/>
      <c r="G20" s="178"/>
      <c r="H20" s="179"/>
      <c r="I20" s="180" t="s">
        <v>0</v>
      </c>
      <c r="J20" s="181"/>
      <c r="K20" s="182" t="str">
        <f>UPPER(IF(OR(J20="a",J20="as"),F19,IF(OR(J20="b",J20="bs"),F21,)))</f>
        <v/>
      </c>
      <c r="L20" s="182"/>
      <c r="M20" s="706"/>
      <c r="N20" s="705"/>
      <c r="O20" s="705"/>
      <c r="P20" s="705"/>
      <c r="Q20" s="419"/>
      <c r="R20" s="173"/>
      <c r="S20" s="174"/>
    </row>
    <row r="21" spans="1:19" s="38" customFormat="1" ht="9.6" customHeight="1" x14ac:dyDescent="0.25">
      <c r="A21" s="583">
        <v>8</v>
      </c>
      <c r="B21" s="395" t="str">
        <f>IF($E21="","",VLOOKUP($E21,'1Q ELO (5)'!$A$7:$M$32,12))</f>
        <v/>
      </c>
      <c r="C21" s="395" t="str">
        <f>IF($E21="","",VLOOKUP($E21,'1Q ELO (5)'!$A$7:$M$30,13))</f>
        <v/>
      </c>
      <c r="D21" s="451" t="str">
        <f>IF($E21="","",VLOOKUP($E21,'1Q ELO (5)'!$A$7:$M$30,5))</f>
        <v/>
      </c>
      <c r="E21" s="164"/>
      <c r="F21" s="492" t="str">
        <f>UPPER(IF($E21="","",VLOOKUP($E21,'1Q ELO (5)'!$A$7:$M$38,2)))</f>
        <v/>
      </c>
      <c r="G21" s="492" t="str">
        <f>IF($E21="","",VLOOKUP($E21,'1Q ELO (5)'!$A$7:$M$38,3))</f>
        <v/>
      </c>
      <c r="H21" s="492"/>
      <c r="I21" s="492" t="str">
        <f>IF($E21="","",VLOOKUP($E21,'1Q ELO (5)'!$A$7:$M$38,4))</f>
        <v/>
      </c>
      <c r="J21" s="195"/>
      <c r="K21" s="166"/>
      <c r="L21" s="166"/>
      <c r="M21" s="706"/>
      <c r="N21" s="705"/>
      <c r="O21" s="705"/>
      <c r="P21" s="705"/>
      <c r="Q21" s="419"/>
      <c r="R21" s="173"/>
      <c r="S21" s="174"/>
    </row>
    <row r="22" spans="1:19" s="38" customFormat="1" ht="9.6" customHeight="1" x14ac:dyDescent="0.25">
      <c r="A22" s="176"/>
      <c r="B22" s="465"/>
      <c r="C22" s="465"/>
      <c r="D22" s="461"/>
      <c r="E22" s="177"/>
      <c r="F22" s="196"/>
      <c r="G22" s="196"/>
      <c r="H22" s="200"/>
      <c r="I22" s="196"/>
      <c r="J22" s="188"/>
      <c r="K22" s="166"/>
      <c r="L22" s="166"/>
      <c r="M22" s="166"/>
      <c r="N22" s="191"/>
      <c r="O22" s="191"/>
      <c r="P22" s="191"/>
      <c r="Q22" s="172"/>
      <c r="R22" s="173"/>
      <c r="S22" s="174"/>
    </row>
    <row r="23" spans="1:19" s="38" customFormat="1" ht="9.6" customHeight="1" x14ac:dyDescent="0.25">
      <c r="A23" s="208"/>
      <c r="B23" s="208"/>
      <c r="C23" s="208"/>
      <c r="D23" s="208"/>
      <c r="E23" s="208"/>
      <c r="F23" s="209"/>
      <c r="G23" s="209"/>
      <c r="H23" s="209"/>
      <c r="I23" s="209"/>
      <c r="J23" s="210"/>
      <c r="K23" s="211"/>
      <c r="L23" s="212"/>
      <c r="M23" s="211"/>
      <c r="N23" s="212"/>
      <c r="O23" s="211"/>
      <c r="P23" s="212"/>
      <c r="Q23" s="211"/>
      <c r="R23" s="212"/>
      <c r="S23" s="174"/>
    </row>
    <row r="24" spans="1:19" s="38" customFormat="1" ht="9.6" customHeight="1" x14ac:dyDescent="0.25">
      <c r="A24" s="214" t="s">
        <v>105</v>
      </c>
      <c r="B24" s="215"/>
      <c r="C24" s="216"/>
      <c r="D24" s="215"/>
      <c r="E24" s="217" t="s">
        <v>6</v>
      </c>
      <c r="F24" s="218" t="s">
        <v>107</v>
      </c>
      <c r="G24" s="217"/>
      <c r="H24" s="219"/>
      <c r="I24" s="220"/>
      <c r="J24" s="217" t="s">
        <v>6</v>
      </c>
      <c r="K24" s="218" t="s">
        <v>108</v>
      </c>
      <c r="L24" s="221"/>
      <c r="M24" s="218" t="s">
        <v>109</v>
      </c>
      <c r="N24" s="222"/>
      <c r="O24" s="223" t="s">
        <v>110</v>
      </c>
      <c r="P24" s="223"/>
      <c r="Q24" s="224"/>
      <c r="R24" s="225"/>
      <c r="S24" s="174"/>
    </row>
    <row r="25" spans="1:19" s="38" customFormat="1" ht="9.6" customHeight="1" x14ac:dyDescent="0.25">
      <c r="A25" s="227" t="s">
        <v>106</v>
      </c>
      <c r="B25" s="226"/>
      <c r="C25" s="228"/>
      <c r="D25" s="447"/>
      <c r="E25" s="229">
        <v>1</v>
      </c>
      <c r="F25" s="92" t="str">
        <f>IF(E25&gt;$R$32,,UPPER(VLOOKUP(E25,'1Q ELO (5)'!$A$7:$O$134,2)))</f>
        <v/>
      </c>
      <c r="G25" s="230"/>
      <c r="H25" s="92"/>
      <c r="I25" s="91"/>
      <c r="J25" s="231" t="s">
        <v>7</v>
      </c>
      <c r="K25" s="226"/>
      <c r="L25" s="232"/>
      <c r="M25" s="226"/>
      <c r="N25" s="233"/>
      <c r="O25" s="234" t="s">
        <v>111</v>
      </c>
      <c r="P25" s="235"/>
      <c r="Q25" s="235"/>
      <c r="R25" s="236"/>
      <c r="S25" s="174"/>
    </row>
    <row r="26" spans="1:19" s="38" customFormat="1" ht="9.6" customHeight="1" x14ac:dyDescent="0.25">
      <c r="A26" s="241" t="s">
        <v>119</v>
      </c>
      <c r="B26" s="239"/>
      <c r="C26" s="242"/>
      <c r="D26" s="447"/>
      <c r="E26" s="229">
        <v>2</v>
      </c>
      <c r="F26" s="92" t="str">
        <f>IF(E26&gt;$R$32,,UPPER(VLOOKUP(E26,'1Q ELO (5)'!$A$7:$O$134,2)))</f>
        <v/>
      </c>
      <c r="G26" s="230"/>
      <c r="H26" s="92"/>
      <c r="I26" s="91"/>
      <c r="J26" s="231" t="s">
        <v>8</v>
      </c>
      <c r="K26" s="226"/>
      <c r="L26" s="232"/>
      <c r="M26" s="226"/>
      <c r="N26" s="233"/>
      <c r="O26" s="237"/>
      <c r="P26" s="238"/>
      <c r="Q26" s="239"/>
      <c r="R26" s="240"/>
      <c r="S26" s="174"/>
    </row>
    <row r="27" spans="1:19" s="38" customFormat="1" ht="9.6" customHeight="1" x14ac:dyDescent="0.25">
      <c r="A27" s="384"/>
      <c r="B27" s="385"/>
      <c r="C27" s="386"/>
      <c r="D27" s="448"/>
      <c r="E27" s="732">
        <v>3</v>
      </c>
      <c r="F27" s="92" t="str">
        <f>IF(E27&gt;$R$32,,UPPER(VLOOKUP(E27,'1Q ELO (5)'!$A$7:$O$134,2)))</f>
        <v/>
      </c>
      <c r="G27" s="230"/>
      <c r="H27" s="92"/>
      <c r="I27" s="91"/>
      <c r="J27" s="231" t="s">
        <v>9</v>
      </c>
      <c r="K27" s="226"/>
      <c r="L27" s="232"/>
      <c r="M27" s="226"/>
      <c r="N27" s="233"/>
      <c r="O27" s="234" t="s">
        <v>112</v>
      </c>
      <c r="P27" s="235"/>
      <c r="Q27" s="235"/>
      <c r="R27" s="236"/>
      <c r="S27" s="174"/>
    </row>
    <row r="28" spans="1:19" s="38" customFormat="1" ht="9.6" customHeight="1" x14ac:dyDescent="0.25">
      <c r="A28" s="243"/>
      <c r="B28" s="150"/>
      <c r="C28" s="244"/>
      <c r="D28" s="448"/>
      <c r="E28" s="732">
        <v>4</v>
      </c>
      <c r="F28" s="92" t="str">
        <f>IF(E28&gt;$R$32,,UPPER(VLOOKUP(E28,'1Q ELO (5)'!$A$7:$O$134,2)))</f>
        <v/>
      </c>
      <c r="G28" s="230"/>
      <c r="H28" s="92"/>
      <c r="I28" s="91"/>
      <c r="J28" s="231" t="s">
        <v>10</v>
      </c>
      <c r="K28" s="226"/>
      <c r="L28" s="232"/>
      <c r="M28" s="226"/>
      <c r="N28" s="233"/>
      <c r="O28" s="226"/>
      <c r="P28" s="232"/>
      <c r="Q28" s="226"/>
      <c r="R28" s="233"/>
      <c r="S28" s="174"/>
    </row>
    <row r="29" spans="1:19" s="38" customFormat="1" ht="9.6" customHeight="1" x14ac:dyDescent="0.25">
      <c r="A29" s="371"/>
      <c r="B29" s="387"/>
      <c r="C29" s="388"/>
      <c r="D29" s="387"/>
      <c r="E29" s="229"/>
      <c r="F29" s="92"/>
      <c r="G29" s="230"/>
      <c r="H29" s="92"/>
      <c r="I29" s="91"/>
      <c r="J29" s="231" t="s">
        <v>11</v>
      </c>
      <c r="K29" s="226"/>
      <c r="L29" s="232"/>
      <c r="M29" s="226"/>
      <c r="N29" s="233"/>
      <c r="O29" s="239"/>
      <c r="P29" s="238"/>
      <c r="Q29" s="239"/>
      <c r="R29" s="240"/>
      <c r="S29" s="174"/>
    </row>
    <row r="30" spans="1:19" s="38" customFormat="1" ht="9.6" customHeight="1" x14ac:dyDescent="0.25">
      <c r="A30" s="372"/>
      <c r="B30" s="24"/>
      <c r="C30" s="244"/>
      <c r="D30" s="448"/>
      <c r="E30" s="229"/>
      <c r="F30" s="92"/>
      <c r="G30" s="230"/>
      <c r="H30" s="92"/>
      <c r="I30" s="91"/>
      <c r="J30" s="231" t="s">
        <v>12</v>
      </c>
      <c r="K30" s="226"/>
      <c r="L30" s="232"/>
      <c r="M30" s="226"/>
      <c r="N30" s="233"/>
      <c r="O30" s="234" t="s">
        <v>92</v>
      </c>
      <c r="P30" s="235"/>
      <c r="Q30" s="235"/>
      <c r="R30" s="236"/>
      <c r="S30" s="174"/>
    </row>
    <row r="31" spans="1:19" s="38" customFormat="1" ht="9.6" customHeight="1" x14ac:dyDescent="0.25">
      <c r="A31" s="372"/>
      <c r="B31" s="24"/>
      <c r="C31" s="382"/>
      <c r="D31" s="449"/>
      <c r="E31" s="229"/>
      <c r="F31" s="92"/>
      <c r="G31" s="230"/>
      <c r="H31" s="92"/>
      <c r="I31" s="91"/>
      <c r="J31" s="231" t="s">
        <v>13</v>
      </c>
      <c r="K31" s="226"/>
      <c r="L31" s="232"/>
      <c r="M31" s="226"/>
      <c r="N31" s="233"/>
      <c r="O31" s="226"/>
      <c r="P31" s="232"/>
      <c r="Q31" s="226"/>
      <c r="R31" s="233"/>
      <c r="S31" s="174"/>
    </row>
    <row r="32" spans="1:19" s="38" customFormat="1" ht="9.6" customHeight="1" x14ac:dyDescent="0.25">
      <c r="A32" s="373"/>
      <c r="B32" s="370"/>
      <c r="C32" s="383"/>
      <c r="D32" s="450"/>
      <c r="E32" s="245"/>
      <c r="F32" s="246"/>
      <c r="G32" s="247"/>
      <c r="H32" s="246"/>
      <c r="I32" s="248"/>
      <c r="J32" s="249" t="s">
        <v>14</v>
      </c>
      <c r="K32" s="239"/>
      <c r="L32" s="238"/>
      <c r="M32" s="239"/>
      <c r="N32" s="240"/>
      <c r="O32" s="239" t="str">
        <f>R4</f>
        <v>Lakatosné Klopcsik Diana</v>
      </c>
      <c r="P32" s="238"/>
      <c r="Q32" s="239"/>
      <c r="R32" s="250">
        <f>MIN(8,'1Q ELO (5)'!O5)</f>
        <v>8</v>
      </c>
      <c r="S32" s="174"/>
    </row>
    <row r="33" spans="1:19" s="38" customFormat="1" ht="9.6" customHeight="1" x14ac:dyDescent="0.25">
      <c r="A33"/>
      <c r="B33"/>
      <c r="C33"/>
      <c r="D33"/>
      <c r="E33"/>
      <c r="F33"/>
      <c r="G33"/>
      <c r="H33"/>
      <c r="I33"/>
      <c r="J33" s="134"/>
      <c r="K33"/>
      <c r="L33" s="134"/>
      <c r="M33"/>
      <c r="N33" s="135"/>
      <c r="O33"/>
      <c r="P33" s="134"/>
      <c r="Q33"/>
      <c r="R33" s="135"/>
      <c r="S33" s="174"/>
    </row>
    <row r="34" spans="1:19" s="38" customFormat="1" ht="9.6" customHeight="1" x14ac:dyDescent="0.25">
      <c r="A34"/>
      <c r="B34"/>
      <c r="C34"/>
      <c r="D34"/>
      <c r="E34"/>
      <c r="F34"/>
      <c r="G34"/>
      <c r="H34"/>
      <c r="I34"/>
      <c r="J34" s="134"/>
      <c r="K34"/>
      <c r="L34" s="134"/>
      <c r="M34"/>
      <c r="N34" s="135"/>
      <c r="O34"/>
      <c r="P34" s="134"/>
      <c r="Q34"/>
      <c r="R34" s="135"/>
      <c r="S34" s="174"/>
    </row>
    <row r="35" spans="1:19" s="38" customFormat="1" ht="9.6" customHeight="1" x14ac:dyDescent="0.25">
      <c r="A35"/>
      <c r="B35"/>
      <c r="C35"/>
      <c r="D35"/>
      <c r="E35"/>
      <c r="F35"/>
      <c r="G35"/>
      <c r="H35"/>
      <c r="I35"/>
      <c r="J35" s="134"/>
      <c r="K35"/>
      <c r="L35" s="134"/>
      <c r="M35"/>
      <c r="N35" s="135"/>
      <c r="O35"/>
      <c r="P35" s="134"/>
      <c r="Q35"/>
      <c r="R35" s="135"/>
      <c r="S35" s="174"/>
    </row>
    <row r="36" spans="1:19" s="38" customFormat="1" ht="9.6" customHeight="1" x14ac:dyDescent="0.25">
      <c r="A36"/>
      <c r="B36"/>
      <c r="C36"/>
      <c r="D36"/>
      <c r="E36"/>
      <c r="F36"/>
      <c r="G36"/>
      <c r="H36"/>
      <c r="I36"/>
      <c r="J36" s="134"/>
      <c r="K36"/>
      <c r="L36" s="134"/>
      <c r="M36"/>
      <c r="N36" s="135"/>
      <c r="O36"/>
      <c r="P36" s="134"/>
      <c r="Q36"/>
      <c r="R36" s="135"/>
      <c r="S36" s="174"/>
    </row>
    <row r="37" spans="1:19" s="38" customFormat="1" ht="9.6" customHeight="1" x14ac:dyDescent="0.25">
      <c r="A37"/>
      <c r="B37"/>
      <c r="C37"/>
      <c r="D37"/>
      <c r="E37"/>
      <c r="F37"/>
      <c r="G37"/>
      <c r="H37"/>
      <c r="I37"/>
      <c r="J37" s="134"/>
      <c r="K37"/>
      <c r="L37" s="134"/>
      <c r="M37"/>
      <c r="N37" s="135"/>
      <c r="O37"/>
      <c r="P37" s="134"/>
      <c r="Q37"/>
      <c r="R37" s="135"/>
      <c r="S37" s="174"/>
    </row>
    <row r="38" spans="1:19" s="38" customFormat="1" ht="9.6" customHeight="1" x14ac:dyDescent="0.25">
      <c r="A38"/>
      <c r="B38"/>
      <c r="C38"/>
      <c r="D38"/>
      <c r="E38"/>
      <c r="F38"/>
      <c r="G38"/>
      <c r="H38"/>
      <c r="I38"/>
      <c r="J38" s="134"/>
      <c r="K38"/>
      <c r="L38" s="134"/>
      <c r="M38"/>
      <c r="N38" s="135"/>
      <c r="O38"/>
      <c r="P38" s="134"/>
      <c r="Q38"/>
      <c r="R38" s="135"/>
      <c r="S38" s="174"/>
    </row>
    <row r="39" spans="1:19" s="38" customFormat="1" ht="9.6" customHeight="1" x14ac:dyDescent="0.25">
      <c r="A39"/>
      <c r="B39"/>
      <c r="C39"/>
      <c r="D39"/>
      <c r="E39"/>
      <c r="F39"/>
      <c r="G39"/>
      <c r="H39"/>
      <c r="I39"/>
      <c r="J39" s="134"/>
      <c r="K39"/>
      <c r="L39" s="134"/>
      <c r="M39"/>
      <c r="N39" s="135"/>
      <c r="O39"/>
      <c r="P39" s="134"/>
      <c r="Q39"/>
      <c r="R39" s="135"/>
      <c r="S39" s="174"/>
    </row>
    <row r="40" spans="1:19" s="38" customFormat="1" ht="9.6" customHeight="1" x14ac:dyDescent="0.25">
      <c r="A40"/>
      <c r="B40"/>
      <c r="C40"/>
      <c r="D40"/>
      <c r="E40"/>
      <c r="F40"/>
      <c r="G40"/>
      <c r="H40"/>
      <c r="I40"/>
      <c r="J40" s="134"/>
      <c r="K40"/>
      <c r="L40" s="134"/>
      <c r="M40"/>
      <c r="N40" s="135"/>
      <c r="O40"/>
      <c r="P40" s="134"/>
      <c r="Q40"/>
      <c r="R40" s="135"/>
      <c r="S40" s="174"/>
    </row>
    <row r="41" spans="1:19" s="38" customFormat="1" ht="9.6" customHeight="1" x14ac:dyDescent="0.25">
      <c r="A41"/>
      <c r="B41"/>
      <c r="C41"/>
      <c r="D41"/>
      <c r="E41"/>
      <c r="F41"/>
      <c r="G41"/>
      <c r="H41"/>
      <c r="I41"/>
      <c r="J41" s="134"/>
      <c r="K41"/>
      <c r="L41" s="134"/>
      <c r="M41"/>
      <c r="N41" s="135"/>
      <c r="O41"/>
      <c r="P41" s="134"/>
      <c r="Q41"/>
      <c r="R41" s="135"/>
      <c r="S41" s="174"/>
    </row>
    <row r="42" spans="1:19" s="38" customFormat="1" ht="9.6" customHeight="1" x14ac:dyDescent="0.25">
      <c r="A42"/>
      <c r="B42"/>
      <c r="C42"/>
      <c r="D42"/>
      <c r="E42"/>
      <c r="F42"/>
      <c r="G42"/>
      <c r="H42"/>
      <c r="I42"/>
      <c r="J42" s="134"/>
      <c r="K42"/>
      <c r="L42" s="134"/>
      <c r="M42"/>
      <c r="N42" s="135"/>
      <c r="O42"/>
      <c r="P42" s="134"/>
      <c r="Q42"/>
      <c r="R42" s="135"/>
      <c r="S42" s="174"/>
    </row>
    <row r="43" spans="1:19" s="38" customFormat="1" ht="9.6" customHeight="1" x14ac:dyDescent="0.25">
      <c r="A43"/>
      <c r="B43"/>
      <c r="C43"/>
      <c r="D43"/>
      <c r="E43"/>
      <c r="F43"/>
      <c r="G43"/>
      <c r="H43"/>
      <c r="I43"/>
      <c r="J43" s="134"/>
      <c r="K43"/>
      <c r="L43" s="134"/>
      <c r="M43"/>
      <c r="N43" s="135"/>
      <c r="O43"/>
      <c r="P43" s="134"/>
      <c r="Q43"/>
      <c r="R43" s="135"/>
      <c r="S43" s="174"/>
    </row>
    <row r="44" spans="1:19" s="38" customFormat="1" ht="9.6" customHeight="1" x14ac:dyDescent="0.25">
      <c r="A44"/>
      <c r="B44"/>
      <c r="C44"/>
      <c r="D44"/>
      <c r="E44"/>
      <c r="F44"/>
      <c r="G44"/>
      <c r="H44"/>
      <c r="I44"/>
      <c r="J44" s="134"/>
      <c r="K44"/>
      <c r="L44" s="134"/>
      <c r="M44"/>
      <c r="N44" s="135"/>
      <c r="O44"/>
      <c r="P44" s="134"/>
      <c r="Q44"/>
      <c r="R44" s="135"/>
      <c r="S44" s="174"/>
    </row>
    <row r="45" spans="1:19" s="38" customFormat="1" ht="9.6" customHeight="1" x14ac:dyDescent="0.25">
      <c r="A45"/>
      <c r="B45"/>
      <c r="C45"/>
      <c r="D45"/>
      <c r="E45"/>
      <c r="F45"/>
      <c r="G45"/>
      <c r="H45"/>
      <c r="I45"/>
      <c r="J45" s="134"/>
      <c r="K45"/>
      <c r="L45" s="134"/>
      <c r="M45"/>
      <c r="N45" s="135"/>
      <c r="O45"/>
      <c r="P45" s="134"/>
      <c r="Q45"/>
      <c r="R45" s="135"/>
      <c r="S45" s="174"/>
    </row>
    <row r="46" spans="1:19" s="38" customFormat="1" ht="9.6" customHeight="1" x14ac:dyDescent="0.25">
      <c r="A46"/>
      <c r="B46"/>
      <c r="C46"/>
      <c r="D46"/>
      <c r="E46"/>
      <c r="F46"/>
      <c r="G46"/>
      <c r="H46"/>
      <c r="I46"/>
      <c r="J46" s="134"/>
      <c r="K46"/>
      <c r="L46" s="134"/>
      <c r="M46"/>
      <c r="N46" s="135"/>
      <c r="O46"/>
      <c r="P46" s="134"/>
      <c r="Q46"/>
      <c r="R46" s="135"/>
      <c r="S46" s="174"/>
    </row>
    <row r="47" spans="1:19" s="38" customFormat="1" ht="9.6" customHeight="1" x14ac:dyDescent="0.25">
      <c r="A47"/>
      <c r="B47"/>
      <c r="C47"/>
      <c r="D47"/>
      <c r="E47"/>
      <c r="F47"/>
      <c r="G47"/>
      <c r="H47"/>
      <c r="I47"/>
      <c r="J47" s="134"/>
      <c r="K47"/>
      <c r="L47" s="134"/>
      <c r="M47"/>
      <c r="N47" s="135"/>
      <c r="O47"/>
      <c r="P47" s="134"/>
      <c r="Q47"/>
      <c r="R47" s="135"/>
      <c r="S47" s="174"/>
    </row>
    <row r="48" spans="1:19" s="38" customFormat="1" ht="9.6" customHeight="1" x14ac:dyDescent="0.25">
      <c r="A48"/>
      <c r="B48"/>
      <c r="C48"/>
      <c r="D48"/>
      <c r="E48"/>
      <c r="F48"/>
      <c r="G48"/>
      <c r="H48"/>
      <c r="I48"/>
      <c r="J48" s="134"/>
      <c r="K48"/>
      <c r="L48" s="134"/>
      <c r="M48"/>
      <c r="N48" s="135"/>
      <c r="O48"/>
      <c r="P48" s="134"/>
      <c r="Q48"/>
      <c r="R48" s="135"/>
      <c r="S48" s="174"/>
    </row>
    <row r="49" spans="1:19" s="38" customFormat="1" ht="9.6" customHeight="1" x14ac:dyDescent="0.25">
      <c r="A49"/>
      <c r="B49"/>
      <c r="C49"/>
      <c r="D49"/>
      <c r="E49"/>
      <c r="F49"/>
      <c r="G49"/>
      <c r="H49"/>
      <c r="I49"/>
      <c r="J49" s="134"/>
      <c r="K49"/>
      <c r="L49" s="134"/>
      <c r="M49"/>
      <c r="N49" s="135"/>
      <c r="O49"/>
      <c r="P49" s="134"/>
      <c r="Q49"/>
      <c r="R49" s="135"/>
      <c r="S49" s="174"/>
    </row>
    <row r="50" spans="1:19" s="38" customFormat="1" ht="9.6" customHeight="1" x14ac:dyDescent="0.25">
      <c r="A50"/>
      <c r="B50"/>
      <c r="C50"/>
      <c r="D50"/>
      <c r="E50"/>
      <c r="F50"/>
      <c r="G50"/>
      <c r="H50"/>
      <c r="I50"/>
      <c r="J50" s="134"/>
      <c r="K50"/>
      <c r="L50" s="134"/>
      <c r="M50"/>
      <c r="N50" s="135"/>
      <c r="O50"/>
      <c r="P50" s="134"/>
      <c r="Q50"/>
      <c r="R50" s="135"/>
      <c r="S50" s="174"/>
    </row>
    <row r="51" spans="1:19" s="38" customFormat="1" ht="9.6" customHeight="1" x14ac:dyDescent="0.25">
      <c r="A51"/>
      <c r="B51"/>
      <c r="C51"/>
      <c r="D51"/>
      <c r="E51"/>
      <c r="F51"/>
      <c r="G51"/>
      <c r="H51"/>
      <c r="I51"/>
      <c r="J51" s="134"/>
      <c r="K51"/>
      <c r="L51" s="134"/>
      <c r="M51"/>
      <c r="N51" s="135"/>
      <c r="O51"/>
      <c r="P51" s="134"/>
      <c r="Q51"/>
      <c r="R51" s="135"/>
      <c r="S51" s="174"/>
    </row>
    <row r="52" spans="1:19" s="38" customFormat="1" ht="9.6" customHeight="1" x14ac:dyDescent="0.25">
      <c r="A52"/>
      <c r="B52"/>
      <c r="C52"/>
      <c r="D52"/>
      <c r="E52"/>
      <c r="F52"/>
      <c r="G52"/>
      <c r="H52"/>
      <c r="I52"/>
      <c r="J52" s="134"/>
      <c r="K52"/>
      <c r="L52" s="134"/>
      <c r="M52"/>
      <c r="N52" s="135"/>
      <c r="O52"/>
      <c r="P52" s="134"/>
      <c r="Q52"/>
      <c r="R52" s="135"/>
      <c r="S52" s="174"/>
    </row>
    <row r="53" spans="1:19" s="38" customFormat="1" ht="9.6" customHeight="1" x14ac:dyDescent="0.25">
      <c r="A53"/>
      <c r="B53"/>
      <c r="C53"/>
      <c r="D53"/>
      <c r="E53"/>
      <c r="F53"/>
      <c r="G53"/>
      <c r="H53"/>
      <c r="I53"/>
      <c r="J53" s="134"/>
      <c r="K53"/>
      <c r="L53" s="134"/>
      <c r="M53"/>
      <c r="N53" s="135"/>
      <c r="O53"/>
      <c r="P53" s="134"/>
      <c r="Q53"/>
      <c r="R53" s="135"/>
      <c r="S53" s="174"/>
    </row>
    <row r="54" spans="1:19" s="38" customFormat="1" ht="9.6" customHeight="1" x14ac:dyDescent="0.25">
      <c r="A54"/>
      <c r="B54"/>
      <c r="C54"/>
      <c r="D54"/>
      <c r="E54"/>
      <c r="F54"/>
      <c r="G54"/>
      <c r="H54"/>
      <c r="I54"/>
      <c r="J54" s="134"/>
      <c r="K54"/>
      <c r="L54" s="134"/>
      <c r="M54"/>
      <c r="N54" s="135"/>
      <c r="O54"/>
      <c r="P54" s="134"/>
      <c r="Q54"/>
      <c r="R54" s="135"/>
      <c r="S54" s="174"/>
    </row>
    <row r="55" spans="1:19" s="38" customFormat="1" ht="9.6" customHeight="1" x14ac:dyDescent="0.25">
      <c r="A55"/>
      <c r="B55"/>
      <c r="C55"/>
      <c r="D55"/>
      <c r="E55"/>
      <c r="F55"/>
      <c r="G55"/>
      <c r="H55"/>
      <c r="I55"/>
      <c r="J55" s="134"/>
      <c r="K55"/>
      <c r="L55" s="134"/>
      <c r="M55"/>
      <c r="N55" s="135"/>
      <c r="O55"/>
      <c r="P55" s="134"/>
      <c r="Q55"/>
      <c r="R55" s="135"/>
      <c r="S55" s="174"/>
    </row>
    <row r="56" spans="1:19" s="38" customFormat="1" ht="9.6" customHeight="1" x14ac:dyDescent="0.25">
      <c r="A56"/>
      <c r="B56"/>
      <c r="C56"/>
      <c r="D56"/>
      <c r="E56"/>
      <c r="F56"/>
      <c r="G56"/>
      <c r="H56"/>
      <c r="I56"/>
      <c r="J56" s="134"/>
      <c r="K56"/>
      <c r="L56" s="134"/>
      <c r="M56"/>
      <c r="N56" s="135"/>
      <c r="O56"/>
      <c r="P56" s="134"/>
      <c r="Q56"/>
      <c r="R56" s="135"/>
      <c r="S56" s="174"/>
    </row>
    <row r="57" spans="1:19" s="38" customFormat="1" ht="9.6" customHeight="1" x14ac:dyDescent="0.25">
      <c r="A57"/>
      <c r="B57"/>
      <c r="C57"/>
      <c r="D57"/>
      <c r="E57"/>
      <c r="F57"/>
      <c r="G57"/>
      <c r="H57"/>
      <c r="I57"/>
      <c r="J57" s="134"/>
      <c r="K57"/>
      <c r="L57" s="134"/>
      <c r="M57"/>
      <c r="N57" s="135"/>
      <c r="O57"/>
      <c r="P57" s="134"/>
      <c r="Q57"/>
      <c r="R57" s="135"/>
      <c r="S57" s="174"/>
    </row>
    <row r="58" spans="1:19" s="38" customFormat="1" ht="9.6" customHeight="1" x14ac:dyDescent="0.25">
      <c r="A58"/>
      <c r="B58"/>
      <c r="C58"/>
      <c r="D58"/>
      <c r="E58"/>
      <c r="F58"/>
      <c r="G58"/>
      <c r="H58"/>
      <c r="I58"/>
      <c r="J58" s="134"/>
      <c r="K58"/>
      <c r="L58" s="134"/>
      <c r="M58"/>
      <c r="N58" s="135"/>
      <c r="O58"/>
      <c r="P58" s="134"/>
      <c r="Q58"/>
      <c r="R58" s="135"/>
      <c r="S58" s="174"/>
    </row>
    <row r="59" spans="1:19" s="38" customFormat="1" ht="9.6" customHeight="1" x14ac:dyDescent="0.25">
      <c r="A59"/>
      <c r="B59"/>
      <c r="C59"/>
      <c r="D59"/>
      <c r="E59"/>
      <c r="F59"/>
      <c r="G59"/>
      <c r="H59"/>
      <c r="I59"/>
      <c r="J59" s="134"/>
      <c r="K59"/>
      <c r="L59" s="134"/>
      <c r="M59"/>
      <c r="N59" s="135"/>
      <c r="O59"/>
      <c r="P59" s="134"/>
      <c r="Q59"/>
      <c r="R59" s="135"/>
      <c r="S59" s="207"/>
    </row>
    <row r="60" spans="1:19" s="38" customFormat="1" ht="9.6" customHeight="1" x14ac:dyDescent="0.25">
      <c r="A60"/>
      <c r="B60"/>
      <c r="C60"/>
      <c r="D60"/>
      <c r="E60"/>
      <c r="F60"/>
      <c r="G60"/>
      <c r="H60"/>
      <c r="I60"/>
      <c r="J60" s="134"/>
      <c r="K60"/>
      <c r="L60" s="134"/>
      <c r="M60"/>
      <c r="N60" s="135"/>
      <c r="O60"/>
      <c r="P60" s="134"/>
      <c r="Q60"/>
      <c r="R60" s="135"/>
      <c r="S60" s="174"/>
    </row>
    <row r="61" spans="1:19" s="38" customFormat="1" ht="9.6" customHeight="1" x14ac:dyDescent="0.25">
      <c r="A61"/>
      <c r="B61"/>
      <c r="C61"/>
      <c r="D61"/>
      <c r="E61"/>
      <c r="F61"/>
      <c r="G61"/>
      <c r="H61"/>
      <c r="I61"/>
      <c r="J61" s="134"/>
      <c r="K61"/>
      <c r="L61" s="134"/>
      <c r="M61"/>
      <c r="N61" s="135"/>
      <c r="O61"/>
      <c r="P61" s="134"/>
      <c r="Q61"/>
      <c r="R61" s="135"/>
      <c r="S61" s="174"/>
    </row>
    <row r="62" spans="1:19" s="38" customFormat="1" ht="9.6" customHeight="1" x14ac:dyDescent="0.25">
      <c r="A62"/>
      <c r="B62"/>
      <c r="C62"/>
      <c r="D62"/>
      <c r="E62"/>
      <c r="F62"/>
      <c r="G62"/>
      <c r="H62"/>
      <c r="I62"/>
      <c r="J62" s="134"/>
      <c r="K62"/>
      <c r="L62" s="134"/>
      <c r="M62"/>
      <c r="N62" s="135"/>
      <c r="O62"/>
      <c r="P62" s="134"/>
      <c r="Q62"/>
      <c r="R62" s="135"/>
      <c r="S62" s="174"/>
    </row>
    <row r="63" spans="1:19" s="38" customFormat="1" ht="9.6" customHeight="1" x14ac:dyDescent="0.25">
      <c r="A63"/>
      <c r="B63"/>
      <c r="C63"/>
      <c r="D63"/>
      <c r="E63"/>
      <c r="F63"/>
      <c r="G63"/>
      <c r="H63"/>
      <c r="I63"/>
      <c r="J63" s="134"/>
      <c r="K63"/>
      <c r="L63" s="134"/>
      <c r="M63"/>
      <c r="N63" s="135"/>
      <c r="O63"/>
      <c r="P63" s="134"/>
      <c r="Q63"/>
      <c r="R63" s="135"/>
      <c r="S63" s="174"/>
    </row>
    <row r="64" spans="1:19" s="38" customFormat="1" ht="9.6" customHeight="1" x14ac:dyDescent="0.25">
      <c r="A64"/>
      <c r="B64"/>
      <c r="C64"/>
      <c r="D64"/>
      <c r="E64"/>
      <c r="F64"/>
      <c r="G64"/>
      <c r="H64"/>
      <c r="I64"/>
      <c r="J64" s="134"/>
      <c r="K64"/>
      <c r="L64" s="134"/>
      <c r="M64"/>
      <c r="N64" s="135"/>
      <c r="O64"/>
      <c r="P64" s="134"/>
      <c r="Q64"/>
      <c r="R64" s="135"/>
      <c r="S64" s="174"/>
    </row>
    <row r="65" spans="1:19" s="38" customFormat="1" ht="9.6" customHeight="1" x14ac:dyDescent="0.25">
      <c r="A65"/>
      <c r="B65"/>
      <c r="C65"/>
      <c r="D65"/>
      <c r="E65"/>
      <c r="F65"/>
      <c r="G65"/>
      <c r="H65"/>
      <c r="I65"/>
      <c r="J65" s="134"/>
      <c r="K65"/>
      <c r="L65" s="134"/>
      <c r="M65"/>
      <c r="N65" s="135"/>
      <c r="O65"/>
      <c r="P65" s="134"/>
      <c r="Q65"/>
      <c r="R65" s="135"/>
      <c r="S65" s="174"/>
    </row>
    <row r="66" spans="1:19" s="38" customFormat="1" ht="9.6" customHeight="1" x14ac:dyDescent="0.25">
      <c r="A66"/>
      <c r="B66"/>
      <c r="C66"/>
      <c r="D66"/>
      <c r="E66"/>
      <c r="F66"/>
      <c r="G66"/>
      <c r="H66"/>
      <c r="I66"/>
      <c r="J66" s="134"/>
      <c r="K66"/>
      <c r="L66" s="134"/>
      <c r="M66"/>
      <c r="N66" s="135"/>
      <c r="O66"/>
      <c r="P66" s="134"/>
      <c r="Q66"/>
      <c r="R66" s="135"/>
      <c r="S66" s="174"/>
    </row>
    <row r="67" spans="1:19" s="38" customFormat="1" ht="9.6" customHeight="1" x14ac:dyDescent="0.25">
      <c r="A67"/>
      <c r="B67"/>
      <c r="C67"/>
      <c r="D67"/>
      <c r="E67"/>
      <c r="F67"/>
      <c r="G67"/>
      <c r="H67"/>
      <c r="I67"/>
      <c r="J67" s="134"/>
      <c r="K67"/>
      <c r="L67" s="134"/>
      <c r="M67"/>
      <c r="N67" s="135"/>
      <c r="O67"/>
      <c r="P67" s="134"/>
      <c r="Q67"/>
      <c r="R67" s="135"/>
      <c r="S67" s="174"/>
    </row>
    <row r="68" spans="1:19" s="38" customFormat="1" ht="9.6" customHeight="1" x14ac:dyDescent="0.25">
      <c r="A68"/>
      <c r="B68"/>
      <c r="C68"/>
      <c r="D68"/>
      <c r="E68"/>
      <c r="F68"/>
      <c r="G68"/>
      <c r="H68"/>
      <c r="I68"/>
      <c r="J68" s="134"/>
      <c r="K68"/>
      <c r="L68" s="134"/>
      <c r="M68"/>
      <c r="N68" s="135"/>
      <c r="O68"/>
      <c r="P68" s="134"/>
      <c r="Q68"/>
      <c r="R68" s="135"/>
      <c r="S68" s="174"/>
    </row>
    <row r="69" spans="1:19" s="38" customFormat="1" ht="9.6" customHeight="1" x14ac:dyDescent="0.25">
      <c r="A69"/>
      <c r="B69"/>
      <c r="C69"/>
      <c r="D69"/>
      <c r="E69"/>
      <c r="F69"/>
      <c r="G69"/>
      <c r="H69"/>
      <c r="I69"/>
      <c r="J69" s="134"/>
      <c r="K69"/>
      <c r="L69" s="134"/>
      <c r="M69"/>
      <c r="N69" s="135"/>
      <c r="O69"/>
      <c r="P69" s="134"/>
      <c r="Q69"/>
      <c r="R69" s="135"/>
      <c r="S69" s="174"/>
    </row>
    <row r="70" spans="1:19" s="2" customFormat="1" ht="6.75" customHeight="1" x14ac:dyDescent="0.25">
      <c r="A70"/>
      <c r="B70"/>
      <c r="C70"/>
      <c r="D70"/>
      <c r="E70"/>
      <c r="F70"/>
      <c r="G70"/>
      <c r="H70"/>
      <c r="I70"/>
      <c r="J70" s="134"/>
      <c r="K70"/>
      <c r="L70" s="134"/>
      <c r="M70"/>
      <c r="N70" s="135"/>
      <c r="O70"/>
      <c r="P70" s="134"/>
      <c r="Q70"/>
      <c r="R70" s="135"/>
      <c r="S70" s="213"/>
    </row>
    <row r="71" spans="1:19" s="18" customFormat="1" ht="10.5" customHeight="1" x14ac:dyDescent="0.25">
      <c r="A71"/>
      <c r="B71"/>
      <c r="C71"/>
      <c r="D71"/>
      <c r="E71"/>
      <c r="F71"/>
      <c r="G71"/>
      <c r="H71"/>
      <c r="I71"/>
      <c r="J71" s="134"/>
      <c r="K71"/>
      <c r="L71" s="134"/>
      <c r="M71"/>
      <c r="N71" s="135"/>
      <c r="O71"/>
      <c r="P71" s="134"/>
      <c r="Q71"/>
      <c r="R71" s="135"/>
    </row>
    <row r="72" spans="1:19" s="18" customFormat="1" ht="9" customHeight="1" x14ac:dyDescent="0.25">
      <c r="A72"/>
      <c r="B72"/>
      <c r="C72"/>
      <c r="D72"/>
      <c r="E72"/>
      <c r="F72"/>
      <c r="G72"/>
      <c r="H72"/>
      <c r="I72"/>
      <c r="J72" s="134"/>
      <c r="K72"/>
      <c r="L72" s="134"/>
      <c r="M72"/>
      <c r="N72" s="135"/>
      <c r="O72"/>
      <c r="P72" s="134"/>
      <c r="Q72"/>
      <c r="R72" s="135"/>
    </row>
    <row r="73" spans="1:19" s="18" customFormat="1" ht="9" customHeight="1" x14ac:dyDescent="0.25">
      <c r="A73"/>
      <c r="B73"/>
      <c r="C73"/>
      <c r="D73"/>
      <c r="E73"/>
      <c r="F73"/>
      <c r="G73"/>
      <c r="H73"/>
      <c r="I73"/>
      <c r="J73" s="134"/>
      <c r="K73"/>
      <c r="L73" s="134"/>
      <c r="M73"/>
      <c r="N73" s="135"/>
      <c r="O73"/>
      <c r="P73" s="134"/>
      <c r="Q73"/>
      <c r="R73" s="135"/>
    </row>
    <row r="74" spans="1:19" s="18" customFormat="1" ht="9" customHeight="1" x14ac:dyDescent="0.25">
      <c r="A74"/>
      <c r="B74"/>
      <c r="C74"/>
      <c r="D74"/>
      <c r="E74"/>
      <c r="F74"/>
      <c r="G74"/>
      <c r="H74"/>
      <c r="I74"/>
      <c r="J74" s="134"/>
      <c r="K74"/>
      <c r="L74" s="134"/>
      <c r="M74"/>
      <c r="N74" s="135"/>
      <c r="O74"/>
      <c r="P74" s="134"/>
      <c r="Q74"/>
      <c r="R74" s="135"/>
    </row>
    <row r="75" spans="1:19" s="18" customFormat="1" ht="9" customHeight="1" x14ac:dyDescent="0.25">
      <c r="A75"/>
      <c r="B75"/>
      <c r="C75"/>
      <c r="D75"/>
      <c r="E75"/>
      <c r="F75"/>
      <c r="G75"/>
      <c r="H75"/>
      <c r="I75"/>
      <c r="J75" s="134"/>
      <c r="K75"/>
      <c r="L75" s="134"/>
      <c r="M75"/>
      <c r="N75" s="135"/>
      <c r="O75"/>
      <c r="P75" s="134"/>
      <c r="Q75"/>
      <c r="R75" s="135"/>
    </row>
    <row r="76" spans="1:19" s="18" customFormat="1" ht="9" customHeight="1" x14ac:dyDescent="0.25">
      <c r="A76"/>
      <c r="B76"/>
      <c r="C76"/>
      <c r="D76"/>
      <c r="E76"/>
      <c r="F76"/>
      <c r="G76"/>
      <c r="H76"/>
      <c r="I76"/>
      <c r="J76" s="134"/>
      <c r="K76"/>
      <c r="L76" s="134"/>
      <c r="M76"/>
      <c r="N76" s="135"/>
      <c r="O76"/>
      <c r="P76" s="134"/>
      <c r="Q76"/>
      <c r="R76" s="135"/>
    </row>
    <row r="77" spans="1:19" s="18" customFormat="1" ht="9" customHeight="1" x14ac:dyDescent="0.25">
      <c r="A77"/>
      <c r="B77"/>
      <c r="C77"/>
      <c r="D77"/>
      <c r="E77"/>
      <c r="F77"/>
      <c r="G77"/>
      <c r="H77"/>
      <c r="I77"/>
      <c r="J77" s="134"/>
      <c r="K77"/>
      <c r="L77" s="134"/>
      <c r="M77"/>
      <c r="N77" s="135"/>
      <c r="O77"/>
      <c r="P77" s="134"/>
      <c r="Q77"/>
      <c r="R77" s="135"/>
    </row>
    <row r="78" spans="1:19" s="18" customFormat="1" ht="9" customHeight="1" x14ac:dyDescent="0.25">
      <c r="A78"/>
      <c r="B78"/>
      <c r="C78"/>
      <c r="D78"/>
      <c r="E78"/>
      <c r="F78"/>
      <c r="G78"/>
      <c r="H78"/>
      <c r="I78"/>
      <c r="J78" s="134"/>
      <c r="K78"/>
      <c r="L78" s="134"/>
      <c r="M78"/>
      <c r="N78" s="135"/>
      <c r="O78"/>
      <c r="P78" s="134"/>
      <c r="Q78"/>
      <c r="R78" s="135"/>
    </row>
    <row r="79" spans="1:19" s="18" customFormat="1" ht="9" customHeight="1" x14ac:dyDescent="0.25">
      <c r="A79"/>
      <c r="B79"/>
      <c r="C79"/>
      <c r="D79"/>
      <c r="E79"/>
      <c r="F79"/>
      <c r="G79"/>
      <c r="H79"/>
      <c r="I79"/>
      <c r="J79" s="134"/>
      <c r="K79"/>
      <c r="L79" s="134"/>
      <c r="M79"/>
      <c r="N79" s="135"/>
      <c r="O79"/>
      <c r="P79" s="134"/>
      <c r="Q79"/>
      <c r="R79" s="135"/>
    </row>
  </sheetData>
  <mergeCells count="1">
    <mergeCell ref="A4:C4"/>
  </mergeCells>
  <conditionalFormatting sqref="H7 H9 H11 H13 H15 H17 H19 H21">
    <cfRule type="expression" dxfId="161" priority="10" stopIfTrue="1">
      <formula>AND($E7&lt;9,$C7&gt;0)</formula>
    </cfRule>
  </conditionalFormatting>
  <conditionalFormatting sqref="I8 I16 I12 I20">
    <cfRule type="expression" dxfId="160" priority="7" stopIfTrue="1">
      <formula>AND($O$1="CU",I8="Umpire")</formula>
    </cfRule>
    <cfRule type="expression" dxfId="159" priority="8" stopIfTrue="1">
      <formula>AND($O$1="CU",I8&lt;&gt;"Umpire",J8&lt;&gt;"")</formula>
    </cfRule>
    <cfRule type="expression" dxfId="158" priority="9" stopIfTrue="1">
      <formula>AND($O$1="CU",I8&lt;&gt;"Umpire")</formula>
    </cfRule>
  </conditionalFormatting>
  <conditionalFormatting sqref="K20 K12 K16 K8">
    <cfRule type="expression" dxfId="157" priority="5" stopIfTrue="1">
      <formula>J8="as"</formula>
    </cfRule>
    <cfRule type="expression" dxfId="156" priority="6" stopIfTrue="1">
      <formula>J8="bs"</formula>
    </cfRule>
  </conditionalFormatting>
  <conditionalFormatting sqref="B8 B10 B12 B14 B16 B18 B20 B22">
    <cfRule type="cellIs" dxfId="155" priority="3" stopIfTrue="1" operator="equal">
      <formula>"QA"</formula>
    </cfRule>
    <cfRule type="cellIs" dxfId="154" priority="4" stopIfTrue="1" operator="equal">
      <formula>"DA"</formula>
    </cfRule>
  </conditionalFormatting>
  <conditionalFormatting sqref="R32 J8 J12 J16 J20">
    <cfRule type="expression" dxfId="153" priority="2" stopIfTrue="1">
      <formula>$O$1="CU"</formula>
    </cfRule>
  </conditionalFormatting>
  <conditionalFormatting sqref="E7 E15 E11 E19">
    <cfRule type="expression" dxfId="152" priority="1" stopIfTrue="1">
      <formula>$E7&lt;9</formula>
    </cfRule>
  </conditionalFormatting>
  <dataValidations count="1">
    <dataValidation type="list" allowBlank="1" showInputMessage="1" sqref="I8 M14 K10 K18 I20 I16 I12" xr:uid="{0A97F36C-52EE-41F6-BE05-724AA517D6ED}">
      <formula1>$U$7:$U$16</formula1>
    </dataValidation>
  </dataValidations>
  <printOptions horizontalCentered="1"/>
  <pageMargins left="0.35" right="0.35" top="0.39" bottom="0.39" header="0" footer="0"/>
  <pageSetup paperSize="9" orientation="portrait" horizontalDpi="360" verticalDpi="2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712705" r:id="rId3"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712706" r:id="rId4"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03EB3-5632-466E-AB4B-DBB4470732D6}">
  <sheetPr codeName="Sheet153">
    <tabColor indexed="19"/>
    <pageSetUpPr fitToPage="1"/>
  </sheetPr>
  <dimension ref="A1:U47"/>
  <sheetViews>
    <sheetView showGridLines="0" showZeros="0" workbookViewId="0">
      <selection activeCell="E7" sqref="E7"/>
    </sheetView>
  </sheetViews>
  <sheetFormatPr defaultRowHeight="13.2" x14ac:dyDescent="0.25"/>
  <cols>
    <col min="1" max="1" width="2.44140625" customWidth="1"/>
    <col min="2" max="2" width="6.44140625" customWidth="1"/>
    <col min="3" max="3" width="8.44140625" customWidth="1"/>
    <col min="4" max="4" width="5.88671875" customWidth="1"/>
    <col min="5" max="5" width="4.33203125" customWidth="1"/>
    <col min="6" max="6" width="12.6640625" customWidth="1"/>
    <col min="7" max="7" width="2.6640625" customWidth="1"/>
    <col min="8" max="8" width="7.6640625" customWidth="1"/>
    <col min="9" max="9" width="5.88671875" customWidth="1"/>
    <col min="10" max="10" width="1.6640625" style="134" customWidth="1"/>
    <col min="11" max="11" width="10.6640625" customWidth="1"/>
    <col min="12" max="12" width="1.6640625" style="134" customWidth="1"/>
    <col min="13" max="13" width="10.6640625" customWidth="1"/>
    <col min="14" max="14" width="1.6640625" style="135" customWidth="1"/>
    <col min="15" max="15" width="10.6640625" customWidth="1"/>
    <col min="16" max="16" width="1.6640625" style="134" customWidth="1"/>
    <col min="17" max="17" width="5.109375" customWidth="1"/>
    <col min="18" max="18" width="1.6640625" style="135" customWidth="1"/>
    <col min="19" max="19" width="9.109375" hidden="1" customWidth="1"/>
    <col min="20" max="20" width="8.6640625" customWidth="1"/>
    <col min="21" max="21" width="9.109375" hidden="1" customWidth="1"/>
  </cols>
  <sheetData>
    <row r="1" spans="1:21" s="136" customFormat="1" ht="21.75" customHeight="1" x14ac:dyDescent="0.4">
      <c r="A1" s="93" t="str">
        <f>Altalanos!$A$6</f>
        <v xml:space="preserve">Diákolimpia Tolna megye - Paks </v>
      </c>
      <c r="B1" s="93"/>
      <c r="C1" s="139"/>
      <c r="D1" s="139"/>
      <c r="E1" s="139"/>
      <c r="F1" s="139"/>
      <c r="G1" s="139"/>
      <c r="H1" s="139"/>
      <c r="I1" s="389"/>
      <c r="J1" s="140"/>
      <c r="K1" s="120" t="s">
        <v>113</v>
      </c>
      <c r="L1" s="120"/>
      <c r="M1" s="94"/>
      <c r="N1" s="140"/>
      <c r="O1" s="140" t="s">
        <v>71</v>
      </c>
      <c r="P1" s="140"/>
      <c r="Q1" s="139"/>
      <c r="R1" s="140"/>
    </row>
    <row r="2" spans="1:21" s="108" customFormat="1" x14ac:dyDescent="0.25">
      <c r="A2" s="96" t="s">
        <v>122</v>
      </c>
      <c r="B2" s="96"/>
      <c r="C2" s="96"/>
      <c r="D2" s="469"/>
      <c r="E2" s="470">
        <f>Altalanos!$E$8</f>
        <v>0</v>
      </c>
      <c r="F2" s="96"/>
      <c r="G2" s="141"/>
      <c r="H2" s="110"/>
      <c r="I2" s="110"/>
      <c r="J2" s="142"/>
      <c r="K2" s="443" t="s">
        <v>114</v>
      </c>
      <c r="L2" s="120"/>
      <c r="M2" s="120"/>
      <c r="N2" s="142"/>
      <c r="O2" s="110"/>
      <c r="P2" s="142"/>
      <c r="Q2" s="110"/>
      <c r="R2" s="142"/>
    </row>
    <row r="3" spans="1:21" s="19" customFormat="1" ht="11.25" customHeight="1" x14ac:dyDescent="0.25">
      <c r="A3" s="55" t="s">
        <v>82</v>
      </c>
      <c r="B3" s="55"/>
      <c r="C3" s="55"/>
      <c r="D3" s="55"/>
      <c r="E3" s="55"/>
      <c r="F3" s="55"/>
      <c r="G3" s="55" t="s">
        <v>79</v>
      </c>
      <c r="H3" s="55"/>
      <c r="I3" s="55"/>
      <c r="J3" s="144"/>
      <c r="K3" s="55" t="s">
        <v>87</v>
      </c>
      <c r="L3" s="144"/>
      <c r="M3" s="466"/>
      <c r="N3" s="144"/>
      <c r="O3" s="55"/>
      <c r="P3" s="144"/>
      <c r="Q3" s="55"/>
      <c r="R3" s="56" t="s">
        <v>88</v>
      </c>
    </row>
    <row r="4" spans="1:21" s="31" customFormat="1" ht="11.25" customHeight="1" thickBot="1" x14ac:dyDescent="0.3">
      <c r="A4" s="821" t="str">
        <f>Altalanos!$A$10</f>
        <v>2025.04.28-29</v>
      </c>
      <c r="B4" s="821"/>
      <c r="C4" s="821"/>
      <c r="D4" s="437"/>
      <c r="E4" s="146"/>
      <c r="F4" s="146"/>
      <c r="G4" s="146" t="str">
        <f>Altalanos!$C$10</f>
        <v>Paks</v>
      </c>
      <c r="H4" s="100"/>
      <c r="I4" s="146"/>
      <c r="J4" s="147"/>
      <c r="K4" s="148" t="str">
        <f>Altalanos!$D$10</f>
        <v xml:space="preserve">  </v>
      </c>
      <c r="L4" s="147"/>
      <c r="M4" s="468"/>
      <c r="N4" s="147"/>
      <c r="O4" s="146"/>
      <c r="P4" s="147"/>
      <c r="Q4" s="146"/>
      <c r="R4" s="89" t="str">
        <f>Altalanos!$E$10</f>
        <v>Lakatosné Klopcsik Diana</v>
      </c>
    </row>
    <row r="5" spans="1:21" s="19" customFormat="1" ht="9.6" x14ac:dyDescent="0.25">
      <c r="A5" s="150"/>
      <c r="B5" s="151" t="s">
        <v>4</v>
      </c>
      <c r="C5" s="464" t="s">
        <v>105</v>
      </c>
      <c r="D5" s="151" t="s">
        <v>104</v>
      </c>
      <c r="E5" s="151" t="s">
        <v>101</v>
      </c>
      <c r="F5" s="152" t="s">
        <v>85</v>
      </c>
      <c r="G5" s="152" t="s">
        <v>86</v>
      </c>
      <c r="H5" s="152"/>
      <c r="I5" s="152" t="s">
        <v>90</v>
      </c>
      <c r="J5" s="152"/>
      <c r="K5" s="151" t="s">
        <v>129</v>
      </c>
      <c r="L5" s="153"/>
      <c r="M5" s="151" t="s">
        <v>103</v>
      </c>
      <c r="N5" s="153"/>
      <c r="O5" s="151"/>
      <c r="P5" s="153"/>
      <c r="Q5" s="151"/>
      <c r="R5" s="154"/>
    </row>
    <row r="6" spans="1:21" s="19" customFormat="1" ht="10.5" customHeight="1" thickBot="1" x14ac:dyDescent="0.3">
      <c r="A6" s="155"/>
      <c r="B6" s="156"/>
      <c r="C6" s="99"/>
      <c r="D6" s="99"/>
      <c r="E6" s="156"/>
      <c r="F6" s="157"/>
      <c r="G6" s="157"/>
      <c r="H6" s="158"/>
      <c r="I6" s="157"/>
      <c r="J6" s="159"/>
      <c r="K6" s="156"/>
      <c r="L6" s="159"/>
      <c r="M6" s="156"/>
      <c r="N6" s="159"/>
      <c r="O6" s="156"/>
      <c r="P6" s="159"/>
      <c r="Q6" s="156"/>
      <c r="R6" s="160"/>
    </row>
    <row r="7" spans="1:21" s="38" customFormat="1" ht="10.5" customHeight="1" x14ac:dyDescent="0.25">
      <c r="A7" s="162">
        <v>1</v>
      </c>
      <c r="B7" s="395" t="str">
        <f>IF($E7="","",VLOOKUP($E7,'1Q ELO (5)'!$A$7:$M$32,12))</f>
        <v/>
      </c>
      <c r="C7" s="395" t="str">
        <f>IF($E7="","",VLOOKUP($E7,'1Q ELO (5)'!$A$7:$M$32,13))</f>
        <v/>
      </c>
      <c r="D7" s="451" t="str">
        <f>IF($E7="","",VLOOKUP($E7,'1Q ELO (5)'!$A$7:$M$32,5))</f>
        <v/>
      </c>
      <c r="E7" s="164"/>
      <c r="F7" s="695" t="str">
        <f>UPPER(IF($E7="","",VLOOKUP($E7,'1Q ELO (5)'!$A$7:$M$32,2)))</f>
        <v/>
      </c>
      <c r="G7" s="695" t="str">
        <f>IF($E7="","",VLOOKUP($E7,'1Q ELO (5)'!$A$7:$M$32,3))</f>
        <v/>
      </c>
      <c r="H7" s="695"/>
      <c r="I7" s="695" t="str">
        <f>IF($E7="","",VLOOKUP($E7,'1Q ELO (5)'!$A$7:$M$32,4))</f>
        <v/>
      </c>
      <c r="J7" s="167"/>
      <c r="K7" s="166"/>
      <c r="L7" s="166"/>
      <c r="M7" s="166"/>
      <c r="N7" s="166"/>
      <c r="O7" s="169"/>
      <c r="P7" s="171"/>
      <c r="Q7" s="172"/>
      <c r="R7" s="173"/>
      <c r="S7" s="174"/>
      <c r="U7" s="175" t="str">
        <f>Birók!P21</f>
        <v>Bíró</v>
      </c>
    </row>
    <row r="8" spans="1:21" s="38" customFormat="1" ht="9.6" customHeight="1" x14ac:dyDescent="0.25">
      <c r="A8" s="176"/>
      <c r="B8" s="731"/>
      <c r="C8" s="177"/>
      <c r="D8" s="452"/>
      <c r="E8" s="177"/>
      <c r="F8" s="178"/>
      <c r="G8" s="178"/>
      <c r="H8" s="179"/>
      <c r="I8" s="734" t="s">
        <v>0</v>
      </c>
      <c r="J8" s="181"/>
      <c r="K8" s="182" t="str">
        <f>UPPER(IF(OR(J8="a",J8="as"),F7,IF(OR(J8="b",J8="bs"),F9,)))</f>
        <v/>
      </c>
      <c r="L8" s="182"/>
      <c r="M8" s="166"/>
      <c r="N8" s="166"/>
      <c r="O8" s="169"/>
      <c r="P8" s="171"/>
      <c r="Q8" s="172"/>
      <c r="R8" s="173"/>
      <c r="S8" s="174"/>
      <c r="U8" s="183" t="str">
        <f>Birók!P22</f>
        <v xml:space="preserve">T Lisztmajer </v>
      </c>
    </row>
    <row r="9" spans="1:21" s="38" customFormat="1" ht="9.6" customHeight="1" x14ac:dyDescent="0.25">
      <c r="A9" s="176">
        <v>2</v>
      </c>
      <c r="B9" s="395" t="str">
        <f>IF($E9="","",VLOOKUP($E9,'1Q ELO (5)'!$A$7:$M$32,12))</f>
        <v/>
      </c>
      <c r="C9" s="395" t="str">
        <f>IF($E9="","",VLOOKUP($E9,'1Q ELO (5)'!$A$7:$M$32,13))</f>
        <v/>
      </c>
      <c r="D9" s="451" t="str">
        <f>IF($E9="","",VLOOKUP($E9,'1Q ELO (5)'!$A$7:$M$32,5))</f>
        <v/>
      </c>
      <c r="E9" s="164"/>
      <c r="F9" s="492" t="str">
        <f>UPPER(IF($E9="","",VLOOKUP($E9,'1Q ELO (5)'!$A$7:$M$32,2)))</f>
        <v/>
      </c>
      <c r="G9" s="492" t="str">
        <f>IF($E9="","",VLOOKUP($E9,'1Q ELO (5)'!$A$7:$M$32,3))</f>
        <v/>
      </c>
      <c r="H9" s="492"/>
      <c r="I9" s="492" t="str">
        <f>IF($E9="","",VLOOKUP($E9,'1Q ELO (5)'!$A$7:$M$32,4))</f>
        <v/>
      </c>
      <c r="J9" s="185"/>
      <c r="K9" s="166"/>
      <c r="L9" s="186"/>
      <c r="M9" s="166"/>
      <c r="N9" s="166"/>
      <c r="O9" s="169"/>
      <c r="P9" s="171"/>
      <c r="Q9" s="172"/>
      <c r="R9" s="173"/>
      <c r="S9" s="174"/>
      <c r="U9" s="183" t="str">
        <f>Birók!P23</f>
        <v xml:space="preserve">P Lisztmajer </v>
      </c>
    </row>
    <row r="10" spans="1:21" s="38" customFormat="1" ht="9.6" customHeight="1" x14ac:dyDescent="0.25">
      <c r="A10" s="176"/>
      <c r="B10" s="731" t="str">
        <f>IF($E10="","",VLOOKUP($E10,'1Q ELO (5)'!$A$7:$M$32,12))</f>
        <v/>
      </c>
      <c r="C10" s="177"/>
      <c r="D10" s="452"/>
      <c r="E10" s="187"/>
      <c r="F10" s="493"/>
      <c r="G10" s="493"/>
      <c r="H10" s="494"/>
      <c r="I10" s="493"/>
      <c r="J10" s="188"/>
      <c r="K10" s="735" t="s">
        <v>0</v>
      </c>
      <c r="L10" s="189"/>
      <c r="M10" s="182" t="str">
        <f>UPPER(IF(OR(L10="a",L10="as"),K8,IF(OR(L10="b",L10="bs"),K12,)))</f>
        <v/>
      </c>
      <c r="N10" s="190"/>
      <c r="O10" s="191"/>
      <c r="P10" s="191"/>
      <c r="Q10" s="172"/>
      <c r="R10" s="173"/>
      <c r="S10" s="174"/>
      <c r="U10" s="183" t="str">
        <f>Birók!P24</f>
        <v xml:space="preserve">N Németh </v>
      </c>
    </row>
    <row r="11" spans="1:21" s="38" customFormat="1" ht="9.6" customHeight="1" x14ac:dyDescent="0.25">
      <c r="A11" s="176">
        <v>3</v>
      </c>
      <c r="B11" s="395" t="str">
        <f>IF($E11="","",VLOOKUP($E11,'1Q ELO (5)'!$A$7:$M$32,12))</f>
        <v/>
      </c>
      <c r="C11" s="395" t="str">
        <f>IF($E11="","",VLOOKUP($E11,'1Q ELO (5)'!$A$7:$M$32,13))</f>
        <v/>
      </c>
      <c r="D11" s="451" t="str">
        <f>IF($E11="","",VLOOKUP($E11,'1Q ELO (5)'!$A$7:$M$32,5))</f>
        <v/>
      </c>
      <c r="E11" s="164"/>
      <c r="F11" s="492" t="str">
        <f>UPPER(IF($E11="","",VLOOKUP($E11,'1Q ELO (5)'!$A$7:$M$32,2)))</f>
        <v/>
      </c>
      <c r="G11" s="492" t="str">
        <f>IF($E11="","",VLOOKUP($E11,'1Q ELO (5)'!$A$7:$M$32,3))</f>
        <v/>
      </c>
      <c r="H11" s="492"/>
      <c r="I11" s="492" t="str">
        <f>IF($E11="","",VLOOKUP($E11,'1Q ELO (5)'!$A$7:$M$32,4))</f>
        <v/>
      </c>
      <c r="J11" s="167"/>
      <c r="K11" s="166"/>
      <c r="L11" s="192"/>
      <c r="M11" s="166"/>
      <c r="N11" s="705"/>
      <c r="O11" s="705"/>
      <c r="P11" s="705"/>
      <c r="Q11" s="172"/>
      <c r="R11" s="173"/>
      <c r="S11" s="174"/>
      <c r="U11" s="183" t="str">
        <f>Birók!P25</f>
        <v xml:space="preserve">D Gerzsei </v>
      </c>
    </row>
    <row r="12" spans="1:21" s="38" customFormat="1" ht="9.6" customHeight="1" x14ac:dyDescent="0.25">
      <c r="A12" s="176"/>
      <c r="B12" s="731" t="str">
        <f>IF($E12="","",VLOOKUP($E12,'1Q ELO (5)'!$A$7:$M$32,12))</f>
        <v/>
      </c>
      <c r="C12" s="177"/>
      <c r="D12" s="452"/>
      <c r="E12" s="187"/>
      <c r="F12" s="493"/>
      <c r="G12" s="493"/>
      <c r="H12" s="494"/>
      <c r="I12" s="735" t="s">
        <v>0</v>
      </c>
      <c r="J12" s="181"/>
      <c r="K12" s="182" t="str">
        <f>UPPER(IF(OR(J12="a",J12="as"),F11,IF(OR(J12="b",J12="bs"),F13,)))</f>
        <v/>
      </c>
      <c r="L12" s="194"/>
      <c r="M12" s="166"/>
      <c r="N12" s="705"/>
      <c r="O12" s="705"/>
      <c r="P12" s="705"/>
      <c r="Q12" s="172"/>
      <c r="R12" s="173"/>
      <c r="S12" s="174"/>
      <c r="U12" s="183" t="str">
        <f>Birók!P26</f>
        <v>G Rosta</v>
      </c>
    </row>
    <row r="13" spans="1:21" s="38" customFormat="1" ht="9.6" customHeight="1" x14ac:dyDescent="0.25">
      <c r="A13" s="176">
        <v>4</v>
      </c>
      <c r="B13" s="395" t="str">
        <f>IF($E13="","",VLOOKUP($E13,'1Q ELO (5)'!$A$7:$M$32,12))</f>
        <v/>
      </c>
      <c r="C13" s="395" t="str">
        <f>IF($E13="","",VLOOKUP($E13,'1Q ELO (5)'!$A$7:$M$32,13))</f>
        <v/>
      </c>
      <c r="D13" s="451" t="str">
        <f>IF($E13="","",VLOOKUP($E13,'1Q ELO (5)'!$A$7:$M$32,5))</f>
        <v/>
      </c>
      <c r="E13" s="164"/>
      <c r="F13" s="492" t="str">
        <f>UPPER(IF($E13="","",VLOOKUP($E13,'1Q ELO (5)'!$A$7:$M$32,2)))</f>
        <v/>
      </c>
      <c r="G13" s="492" t="str">
        <f>IF($E13="","",VLOOKUP($E13,'1Q ELO (5)'!$A$7:$M$32,3))</f>
        <v/>
      </c>
      <c r="H13" s="492"/>
      <c r="I13" s="492" t="str">
        <f>IF($E13="","",VLOOKUP($E13,'1Q ELO (5)'!$A$7:$M$32,4))</f>
        <v/>
      </c>
      <c r="J13" s="195"/>
      <c r="K13" s="166"/>
      <c r="L13" s="166"/>
      <c r="M13" s="166"/>
      <c r="N13" s="705"/>
      <c r="O13" s="705"/>
      <c r="P13" s="705"/>
      <c r="Q13" s="172"/>
      <c r="R13" s="173"/>
      <c r="S13" s="174"/>
      <c r="U13" s="183" t="str">
        <f>Birók!P27</f>
        <v>A Korpácsi</v>
      </c>
    </row>
    <row r="14" spans="1:21" s="38" customFormat="1" ht="9.6" customHeight="1" x14ac:dyDescent="0.25">
      <c r="A14" s="176"/>
      <c r="B14" s="465" t="str">
        <f>IF($E14="","",VLOOKUP($E14,'1Q ELO (5)'!$A$7:$M$32,12))</f>
        <v/>
      </c>
      <c r="C14" s="177"/>
      <c r="D14" s="452"/>
      <c r="E14" s="187"/>
      <c r="F14" s="493"/>
      <c r="G14" s="493"/>
      <c r="H14" s="494"/>
      <c r="I14" s="493"/>
      <c r="J14" s="188"/>
      <c r="K14" s="166"/>
      <c r="L14" s="166"/>
      <c r="M14" s="180"/>
      <c r="N14" s="707"/>
      <c r="O14" s="706"/>
      <c r="P14" s="705"/>
      <c r="Q14" s="419"/>
      <c r="R14" s="173"/>
      <c r="S14" s="174"/>
      <c r="U14" s="183" t="str">
        <f>Birók!P28</f>
        <v xml:space="preserve">L Gáspár </v>
      </c>
    </row>
    <row r="15" spans="1:21" s="38" customFormat="1" ht="9.6" customHeight="1" x14ac:dyDescent="0.25">
      <c r="A15" s="586">
        <v>5</v>
      </c>
      <c r="B15" s="395" t="str">
        <f>IF($E15="","",VLOOKUP($E15,'1Q ELO (5)'!$A$7:$M$32,12))</f>
        <v/>
      </c>
      <c r="C15" s="395" t="str">
        <f>IF($E15="","",VLOOKUP($E15,'1Q ELO (5)'!$A$7:$M$32,13))</f>
        <v/>
      </c>
      <c r="D15" s="451" t="str">
        <f>IF($E15="","",VLOOKUP($E15,'1Q ELO (5)'!$A$7:$M$32,5))</f>
        <v/>
      </c>
      <c r="E15" s="740"/>
      <c r="F15" s="695" t="str">
        <f>UPPER(IF($E15="","",VLOOKUP($E15,'1Q ELO (5)'!$A$7:$M$32,2)))</f>
        <v/>
      </c>
      <c r="G15" s="695" t="str">
        <f>IF($E15="","",VLOOKUP($E15,'1Q ELO (5)'!$A$7:$M$32,3))</f>
        <v/>
      </c>
      <c r="H15" s="695"/>
      <c r="I15" s="695" t="str">
        <f>IF($E15="","",VLOOKUP($E15,'1Q ELO (5)'!$A$7:$M$32,4))</f>
        <v/>
      </c>
      <c r="J15" s="733"/>
      <c r="K15" s="166"/>
      <c r="L15" s="166"/>
      <c r="M15" s="166"/>
      <c r="N15" s="705"/>
      <c r="O15" s="706"/>
      <c r="P15" s="705"/>
      <c r="Q15" s="419"/>
      <c r="R15" s="173"/>
      <c r="S15" s="174"/>
      <c r="U15" s="183" t="str">
        <f>Birók!P29</f>
        <v xml:space="preserve"> </v>
      </c>
    </row>
    <row r="16" spans="1:21" s="38" customFormat="1" ht="9.6" customHeight="1" thickBot="1" x14ac:dyDescent="0.3">
      <c r="A16" s="176"/>
      <c r="B16" s="465" t="str">
        <f>IF($E16="","",VLOOKUP($E16,'1Q ELO (5)'!$A$7:$M$32,12))</f>
        <v/>
      </c>
      <c r="C16" s="177"/>
      <c r="D16" s="452"/>
      <c r="E16" s="187"/>
      <c r="F16" s="493"/>
      <c r="G16" s="493"/>
      <c r="H16" s="494"/>
      <c r="I16" s="735" t="s">
        <v>0</v>
      </c>
      <c r="J16" s="181"/>
      <c r="K16" s="182" t="str">
        <f>UPPER(IF(OR(J16="a",J16="as"),F15,IF(OR(J16="b",J16="bs"),F17,)))</f>
        <v/>
      </c>
      <c r="L16" s="182"/>
      <c r="M16" s="166"/>
      <c r="N16" s="705"/>
      <c r="O16" s="705"/>
      <c r="P16" s="705"/>
      <c r="Q16" s="419"/>
      <c r="R16" s="173"/>
      <c r="S16" s="174"/>
      <c r="U16" s="198" t="str">
        <f>Birók!P30</f>
        <v>Egyik sem</v>
      </c>
    </row>
    <row r="17" spans="1:19" s="38" customFormat="1" ht="9.6" customHeight="1" x14ac:dyDescent="0.25">
      <c r="A17" s="176">
        <v>6</v>
      </c>
      <c r="B17" s="395" t="str">
        <f>IF($E17="","",VLOOKUP($E17,'1Q ELO (5)'!$A$7:$M$32,12))</f>
        <v/>
      </c>
      <c r="C17" s="395" t="str">
        <f>IF($E17="","",VLOOKUP($E17,'1Q ELO (5)'!$A$7:$M$32,13))</f>
        <v/>
      </c>
      <c r="D17" s="451" t="str">
        <f>IF($E17="","",VLOOKUP($E17,'1Q ELO (5)'!$A$7:$M$32,5))</f>
        <v/>
      </c>
      <c r="E17" s="164"/>
      <c r="F17" s="492" t="str">
        <f>UPPER(IF($E17="","",VLOOKUP($E17,'1Q ELO (5)'!$A$7:$M$32,2)))</f>
        <v/>
      </c>
      <c r="G17" s="492" t="str">
        <f>IF($E17="","",VLOOKUP($E17,'1Q ELO (5)'!$A$7:$M$32,3))</f>
        <v/>
      </c>
      <c r="H17" s="492"/>
      <c r="I17" s="492" t="str">
        <f>IF($E17="","",VLOOKUP($E17,'1Q ELO (5)'!$A$7:$M$32,4))</f>
        <v/>
      </c>
      <c r="J17" s="185"/>
      <c r="K17" s="166"/>
      <c r="L17" s="186"/>
      <c r="M17" s="166"/>
      <c r="N17" s="705"/>
      <c r="O17" s="705"/>
      <c r="P17" s="705"/>
      <c r="Q17" s="419"/>
      <c r="R17" s="173"/>
      <c r="S17" s="174"/>
    </row>
    <row r="18" spans="1:19" s="38" customFormat="1" ht="9.6" customHeight="1" x14ac:dyDescent="0.25">
      <c r="A18" s="176"/>
      <c r="B18" s="465" t="str">
        <f>IF($E18="","",VLOOKUP($E18,'1Q ELO (5)'!$A$7:$M$32,12))</f>
        <v/>
      </c>
      <c r="C18" s="177"/>
      <c r="D18" s="452"/>
      <c r="E18" s="187"/>
      <c r="F18" s="493"/>
      <c r="G18" s="493"/>
      <c r="H18" s="494"/>
      <c r="I18" s="493"/>
      <c r="J18" s="188"/>
      <c r="K18" s="735" t="s">
        <v>0</v>
      </c>
      <c r="L18" s="189"/>
      <c r="M18" s="182" t="str">
        <f>UPPER(IF(OR(L18="a",L18="as"),K16,IF(OR(L18="b",L18="bs"),K20,)))</f>
        <v/>
      </c>
      <c r="N18" s="190"/>
      <c r="O18" s="705"/>
      <c r="P18" s="705"/>
      <c r="Q18" s="419"/>
      <c r="R18" s="173"/>
      <c r="S18" s="174"/>
    </row>
    <row r="19" spans="1:19" s="38" customFormat="1" ht="9.6" customHeight="1" x14ac:dyDescent="0.25">
      <c r="A19" s="176">
        <v>7</v>
      </c>
      <c r="B19" s="395" t="str">
        <f>IF($E19="","",VLOOKUP($E19,'1Q ELO (5)'!$A$7:$M$32,12))</f>
        <v/>
      </c>
      <c r="C19" s="395" t="str">
        <f>IF($E19="","",VLOOKUP($E19,'1Q ELO (5)'!$A$7:$M$32,13))</f>
        <v/>
      </c>
      <c r="D19" s="451" t="str">
        <f>IF($E19="","",VLOOKUP($E19,'1Q ELO (5)'!$A$7:$M$32,5))</f>
        <v/>
      </c>
      <c r="E19" s="164"/>
      <c r="F19" s="492" t="str">
        <f>UPPER(IF($E19="","",VLOOKUP($E19,'1Q ELO (5)'!$A$7:$M$32,2)))</f>
        <v/>
      </c>
      <c r="G19" s="492" t="str">
        <f>IF($E19="","",VLOOKUP($E19,'1Q ELO (5)'!$A$7:$M$32,3))</f>
        <v/>
      </c>
      <c r="H19" s="492"/>
      <c r="I19" s="492" t="str">
        <f>IF($E19="","",VLOOKUP($E19,'1Q ELO (5)'!$A$7:$M$32,4))</f>
        <v/>
      </c>
      <c r="J19" s="167"/>
      <c r="K19" s="166"/>
      <c r="L19" s="192"/>
      <c r="M19" s="166"/>
      <c r="N19" s="191"/>
      <c r="O19" s="705"/>
      <c r="P19" s="705"/>
      <c r="Q19" s="419"/>
      <c r="R19" s="173"/>
      <c r="S19" s="174"/>
    </row>
    <row r="20" spans="1:19" s="38" customFormat="1" ht="9.6" customHeight="1" x14ac:dyDescent="0.25">
      <c r="A20" s="176"/>
      <c r="B20" s="465" t="str">
        <f>IF($E20="","",VLOOKUP($E20,'1Q ELO (5)'!$A$7:$M$32,12))</f>
        <v/>
      </c>
      <c r="C20" s="177"/>
      <c r="D20" s="461"/>
      <c r="E20" s="177"/>
      <c r="F20" s="178"/>
      <c r="G20" s="178"/>
      <c r="H20" s="179"/>
      <c r="I20" s="735" t="s">
        <v>0</v>
      </c>
      <c r="J20" s="181"/>
      <c r="K20" s="182" t="str">
        <f>UPPER(IF(OR(J20="a",J20="as"),F19,IF(OR(J20="b",J20="bs"),F21,)))</f>
        <v/>
      </c>
      <c r="L20" s="194"/>
      <c r="M20" s="166"/>
      <c r="N20" s="191"/>
      <c r="O20" s="705"/>
      <c r="P20" s="705"/>
      <c r="Q20" s="419"/>
      <c r="R20" s="173"/>
      <c r="S20" s="174"/>
    </row>
    <row r="21" spans="1:19" s="38" customFormat="1" ht="9.6" customHeight="1" x14ac:dyDescent="0.25">
      <c r="A21" s="583" t="s">
        <v>14</v>
      </c>
      <c r="B21" s="395" t="str">
        <f>IF($E21="","",VLOOKUP($E21,'1Q ELO (5)'!$A$7:$M$32,12))</f>
        <v/>
      </c>
      <c r="C21" s="395" t="str">
        <f>IF($E21="","",VLOOKUP($E21,'1Q ELO (5)'!$A$7:$M$32,13))</f>
        <v/>
      </c>
      <c r="D21" s="451" t="str">
        <f>IF($E21="","",VLOOKUP($E21,'1Q ELO (5)'!$A$7:$M$32,5))</f>
        <v/>
      </c>
      <c r="E21" s="164"/>
      <c r="F21" s="492" t="str">
        <f>UPPER(IF($E21="","",VLOOKUP($E21,'1Q ELO (5)'!$A$7:$M$32,2)))</f>
        <v/>
      </c>
      <c r="G21" s="492" t="str">
        <f>IF($E21="","",VLOOKUP($E21,'1Q ELO (5)'!$A$7:$M$32,3))</f>
        <v/>
      </c>
      <c r="H21" s="492"/>
      <c r="I21" s="492" t="str">
        <f>IF($E21="","",VLOOKUP($E21,'1Q ELO (5)'!$A$7:$M$32,4))</f>
        <v/>
      </c>
      <c r="J21" s="195"/>
      <c r="K21" s="166"/>
      <c r="L21" s="166"/>
      <c r="M21" s="166"/>
      <c r="N21" s="191"/>
      <c r="O21" s="705"/>
      <c r="P21" s="705"/>
      <c r="Q21" s="419"/>
      <c r="R21" s="173"/>
      <c r="S21" s="174"/>
    </row>
    <row r="22" spans="1:19" s="38" customFormat="1" ht="9.6" customHeight="1" x14ac:dyDescent="0.25">
      <c r="A22" s="176"/>
      <c r="B22" s="465" t="str">
        <f>IF($E22="","",VLOOKUP($E22,'1Q ELO (5)'!$A$7:$M$32,12))</f>
        <v/>
      </c>
      <c r="C22" s="177"/>
      <c r="D22" s="461"/>
      <c r="E22" s="177"/>
      <c r="F22" s="196"/>
      <c r="G22" s="196"/>
      <c r="H22" s="200"/>
      <c r="I22" s="196"/>
      <c r="J22" s="188"/>
      <c r="K22" s="166"/>
      <c r="L22" s="166"/>
      <c r="M22" s="166"/>
      <c r="N22" s="191"/>
      <c r="O22" s="705"/>
      <c r="P22" s="705"/>
      <c r="Q22" s="419"/>
      <c r="R22" s="173"/>
      <c r="S22" s="174"/>
    </row>
    <row r="23" spans="1:19" s="38" customFormat="1" ht="9.6" customHeight="1" x14ac:dyDescent="0.25">
      <c r="A23" s="162">
        <v>9</v>
      </c>
      <c r="B23" s="395" t="str">
        <f>IF($E23="","",VLOOKUP($E23,'1Q ELO (5)'!$A$7:$M$32,12))</f>
        <v/>
      </c>
      <c r="C23" s="395" t="str">
        <f>IF($E23="","",VLOOKUP($E23,'1Q ELO (5)'!$A$7:$M$32,13))</f>
        <v/>
      </c>
      <c r="D23" s="451" t="str">
        <f>IF($E23="","",VLOOKUP($E23,'1Q ELO (5)'!$A$7:$M$32,5))</f>
        <v/>
      </c>
      <c r="E23" s="164"/>
      <c r="F23" s="695" t="str">
        <f>UPPER(IF($E23="","",VLOOKUP($E23,'1Q ELO (5)'!$A$7:$M$32,2)))</f>
        <v/>
      </c>
      <c r="G23" s="695" t="str">
        <f>IF($E23="","",VLOOKUP($E23,'1Q ELO (5)'!$A$7:$M$32,3))</f>
        <v/>
      </c>
      <c r="H23" s="695"/>
      <c r="I23" s="695" t="str">
        <f>IF($E23="","",VLOOKUP($E23,'1Q ELO (5)'!$A$7:$M$32,4))</f>
        <v/>
      </c>
      <c r="J23" s="167"/>
      <c r="K23" s="166"/>
      <c r="L23" s="166"/>
      <c r="M23" s="166"/>
      <c r="N23" s="191"/>
      <c r="O23" s="705"/>
      <c r="P23" s="705"/>
      <c r="Q23" s="419"/>
      <c r="R23" s="173"/>
      <c r="S23" s="174"/>
    </row>
    <row r="24" spans="1:19" s="38" customFormat="1" ht="9.6" customHeight="1" x14ac:dyDescent="0.25">
      <c r="A24" s="176"/>
      <c r="B24" s="731" t="str">
        <f>IF($E24="","",VLOOKUP($E24,'1Q ELO (5)'!$A$7:$M$32,12))</f>
        <v/>
      </c>
      <c r="C24" s="177"/>
      <c r="D24" s="461"/>
      <c r="E24" s="177"/>
      <c r="F24" s="178"/>
      <c r="G24" s="178"/>
      <c r="H24" s="179"/>
      <c r="I24" s="735" t="s">
        <v>0</v>
      </c>
      <c r="J24" s="181"/>
      <c r="K24" s="182" t="str">
        <f>UPPER(IF(OR(J24="a",J24="as"),F23,IF(OR(J24="b",J24="bs"),F25,)))</f>
        <v/>
      </c>
      <c r="L24" s="182"/>
      <c r="M24" s="166"/>
      <c r="N24" s="191"/>
      <c r="O24" s="705"/>
      <c r="P24" s="705"/>
      <c r="Q24" s="419"/>
      <c r="R24" s="173"/>
      <c r="S24" s="174"/>
    </row>
    <row r="25" spans="1:19" s="38" customFormat="1" ht="9.6" customHeight="1" x14ac:dyDescent="0.25">
      <c r="A25" s="176">
        <v>10</v>
      </c>
      <c r="B25" s="395" t="str">
        <f>IF($E25="","",VLOOKUP($E25,'1Q ELO (5)'!$A$7:$M$32,12))</f>
        <v/>
      </c>
      <c r="C25" s="395" t="str">
        <f>IF($E25="","",VLOOKUP($E25,'1Q ELO (5)'!$A$7:$M$32,13))</f>
        <v/>
      </c>
      <c r="D25" s="451" t="str">
        <f>IF($E25="","",VLOOKUP($E25,'1Q ELO (5)'!$A$7:$M$32,5))</f>
        <v/>
      </c>
      <c r="E25" s="164"/>
      <c r="F25" s="492" t="str">
        <f>UPPER(IF($E25="","",VLOOKUP($E25,'1Q ELO (5)'!$A$7:$M$32,2)))</f>
        <v/>
      </c>
      <c r="G25" s="492" t="str">
        <f>IF($E25="","",VLOOKUP($E25,'1Q ELO (5)'!$A$7:$M$32,3))</f>
        <v/>
      </c>
      <c r="H25" s="492"/>
      <c r="I25" s="492" t="str">
        <f>IF($E25="","",VLOOKUP($E25,'1Q ELO (5)'!$A$7:$M$32,4))</f>
        <v/>
      </c>
      <c r="J25" s="185"/>
      <c r="K25" s="166"/>
      <c r="L25" s="186"/>
      <c r="M25" s="166"/>
      <c r="N25" s="191"/>
      <c r="O25" s="705"/>
      <c r="P25" s="705"/>
      <c r="Q25" s="419"/>
      <c r="R25" s="173"/>
      <c r="S25" s="174"/>
    </row>
    <row r="26" spans="1:19" s="38" customFormat="1" ht="9.6" customHeight="1" x14ac:dyDescent="0.25">
      <c r="A26" s="176"/>
      <c r="B26" s="465" t="str">
        <f>IF($E26="","",VLOOKUP($E26,'1Q ELO (5)'!$A$7:$M$32,12))</f>
        <v/>
      </c>
      <c r="C26" s="177"/>
      <c r="D26" s="461"/>
      <c r="E26" s="187"/>
      <c r="F26" s="493"/>
      <c r="G26" s="493"/>
      <c r="H26" s="494"/>
      <c r="I26" s="493"/>
      <c r="J26" s="188"/>
      <c r="K26" s="735" t="s">
        <v>0</v>
      </c>
      <c r="L26" s="189"/>
      <c r="M26" s="182" t="str">
        <f>UPPER(IF(OR(L26="a",L26="as"),K24,IF(OR(L26="b",L26="bs"),K28,)))</f>
        <v/>
      </c>
      <c r="N26" s="190"/>
      <c r="O26" s="705"/>
      <c r="P26" s="705"/>
      <c r="Q26" s="419"/>
      <c r="R26" s="173"/>
      <c r="S26" s="174"/>
    </row>
    <row r="27" spans="1:19" s="38" customFormat="1" ht="9.6" customHeight="1" x14ac:dyDescent="0.25">
      <c r="A27" s="176">
        <v>11</v>
      </c>
      <c r="B27" s="395" t="str">
        <f>IF($E27="","",VLOOKUP($E27,'1Q ELO (5)'!$A$7:$M$32,12))</f>
        <v/>
      </c>
      <c r="C27" s="395" t="str">
        <f>IF($E27="","",VLOOKUP($E27,'1Q ELO (5)'!$A$7:$M$32,13))</f>
        <v/>
      </c>
      <c r="D27" s="451" t="str">
        <f>IF($E27="","",VLOOKUP($E27,'1Q ELO (5)'!$A$7:$M$32,5))</f>
        <v/>
      </c>
      <c r="E27" s="164"/>
      <c r="F27" s="492" t="str">
        <f>UPPER(IF($E27="","",VLOOKUP($E27,'1Q ELO (5)'!$A$7:$M$32,2)))</f>
        <v/>
      </c>
      <c r="G27" s="492" t="str">
        <f>IF($E27="","",VLOOKUP($E27,'1Q ELO (5)'!$A$7:$M$32,3))</f>
        <v/>
      </c>
      <c r="H27" s="492"/>
      <c r="I27" s="492" t="str">
        <f>IF($E27="","",VLOOKUP($E27,'1Q ELO (5)'!$A$7:$M$32,4))</f>
        <v/>
      </c>
      <c r="J27" s="167"/>
      <c r="K27" s="166"/>
      <c r="L27" s="192"/>
      <c r="M27" s="166"/>
      <c r="N27" s="705"/>
      <c r="O27" s="705"/>
      <c r="P27" s="705"/>
      <c r="Q27" s="419"/>
      <c r="R27" s="173"/>
      <c r="S27" s="174"/>
    </row>
    <row r="28" spans="1:19" s="38" customFormat="1" ht="9.6" customHeight="1" x14ac:dyDescent="0.25">
      <c r="A28" s="201"/>
      <c r="B28" s="465" t="str">
        <f>IF($E28="","",VLOOKUP($E28,'1Q ELO (5)'!$A$7:$M$32,12))</f>
        <v/>
      </c>
      <c r="C28" s="177"/>
      <c r="D28" s="461"/>
      <c r="E28" s="187"/>
      <c r="F28" s="493"/>
      <c r="G28" s="493"/>
      <c r="H28" s="494"/>
      <c r="I28" s="735" t="s">
        <v>0</v>
      </c>
      <c r="J28" s="181"/>
      <c r="K28" s="182" t="str">
        <f>UPPER(IF(OR(J28="a",J28="as"),F27,IF(OR(J28="b",J28="bs"),F29,)))</f>
        <v/>
      </c>
      <c r="L28" s="194"/>
      <c r="M28" s="166"/>
      <c r="N28" s="705"/>
      <c r="O28" s="705"/>
      <c r="P28" s="705"/>
      <c r="Q28" s="419"/>
      <c r="R28" s="173"/>
      <c r="S28" s="174"/>
    </row>
    <row r="29" spans="1:19" s="38" customFormat="1" ht="9.6" customHeight="1" x14ac:dyDescent="0.25">
      <c r="A29" s="176">
        <v>12</v>
      </c>
      <c r="B29" s="395" t="str">
        <f>IF($E29="","",VLOOKUP($E29,'1Q ELO (5)'!$A$7:$M$32,12))</f>
        <v/>
      </c>
      <c r="C29" s="395" t="str">
        <f>IF($E29="","",VLOOKUP($E29,'1Q ELO (5)'!$A$7:$M$32,13))</f>
        <v/>
      </c>
      <c r="D29" s="451" t="str">
        <f>IF($E29="","",VLOOKUP($E29,'1Q ELO (5)'!$A$7:$M$32,5))</f>
        <v/>
      </c>
      <c r="E29" s="164"/>
      <c r="F29" s="492" t="str">
        <f>UPPER(IF($E29="","",VLOOKUP($E29,'1Q ELO (5)'!$A$7:$M$32,2)))</f>
        <v/>
      </c>
      <c r="G29" s="492" t="str">
        <f>IF($E29="","",VLOOKUP($E29,'1Q ELO (5)'!$A$7:$M$32,3))</f>
        <v/>
      </c>
      <c r="H29" s="492"/>
      <c r="I29" s="492" t="str">
        <f>IF($E29="","",VLOOKUP($E29,'1Q ELO (5)'!$A$7:$M$32,4))</f>
        <v/>
      </c>
      <c r="J29" s="195"/>
      <c r="K29" s="166"/>
      <c r="L29" s="166"/>
      <c r="M29" s="166"/>
      <c r="N29" s="705"/>
      <c r="O29" s="705"/>
      <c r="P29" s="705"/>
      <c r="Q29" s="419"/>
      <c r="R29" s="173"/>
      <c r="S29" s="174"/>
    </row>
    <row r="30" spans="1:19" s="38" customFormat="1" ht="9.6" customHeight="1" x14ac:dyDescent="0.25">
      <c r="A30" s="176"/>
      <c r="B30" s="465" t="str">
        <f>IF($E30="","",VLOOKUP($E30,'1Q ELO (5)'!$A$7:$M$32,12))</f>
        <v/>
      </c>
      <c r="C30" s="177"/>
      <c r="D30" s="461"/>
      <c r="E30" s="187"/>
      <c r="F30" s="493"/>
      <c r="G30" s="493"/>
      <c r="H30" s="494"/>
      <c r="I30" s="493"/>
      <c r="J30" s="188"/>
      <c r="K30" s="166"/>
      <c r="L30" s="166"/>
      <c r="M30" s="180"/>
      <c r="N30" s="707"/>
      <c r="O30" s="706"/>
      <c r="P30" s="705"/>
      <c r="Q30" s="419"/>
      <c r="R30" s="173"/>
      <c r="S30" s="174"/>
    </row>
    <row r="31" spans="1:19" s="38" customFormat="1" ht="9.6" customHeight="1" x14ac:dyDescent="0.25">
      <c r="A31" s="586">
        <v>13</v>
      </c>
      <c r="B31" s="395" t="str">
        <f>IF($E31="","",VLOOKUP($E31,'1Q ELO (5)'!$A$7:$M$32,12))</f>
        <v/>
      </c>
      <c r="C31" s="395" t="str">
        <f>IF($E31="","",VLOOKUP($E31,'1Q ELO (5)'!$A$7:$M$32,13))</f>
        <v/>
      </c>
      <c r="D31" s="451" t="str">
        <f>IF($E31="","",VLOOKUP($E31,'1Q ELO (5)'!$A$7:$M$32,5))</f>
        <v/>
      </c>
      <c r="E31" s="740"/>
      <c r="F31" s="695" t="str">
        <f>UPPER(IF($E31="","",VLOOKUP($E31,'1Q ELO (5)'!$A$7:$M$32,2)))</f>
        <v/>
      </c>
      <c r="G31" s="695" t="str">
        <f>IF($E31="","",VLOOKUP($E31,'1Q ELO (5)'!$A$7:$M$32,3))</f>
        <v/>
      </c>
      <c r="H31" s="695"/>
      <c r="I31" s="695" t="str">
        <f>IF($E31="","",VLOOKUP($E31,'1Q ELO (5)'!$A$7:$M$32,4))</f>
        <v/>
      </c>
      <c r="J31" s="197"/>
      <c r="K31" s="166"/>
      <c r="L31" s="166"/>
      <c r="M31" s="166"/>
      <c r="N31" s="705"/>
      <c r="O31" s="706"/>
      <c r="P31" s="705"/>
      <c r="Q31" s="419"/>
      <c r="R31" s="173"/>
      <c r="S31" s="174"/>
    </row>
    <row r="32" spans="1:19" s="38" customFormat="1" ht="9.6" customHeight="1" x14ac:dyDescent="0.25">
      <c r="A32" s="176"/>
      <c r="B32" s="731" t="str">
        <f>IF($E32="","",VLOOKUP($E32,'1Q ELO (5)'!$A$7:$M$32,12))</f>
        <v/>
      </c>
      <c r="C32" s="177"/>
      <c r="D32" s="461"/>
      <c r="E32" s="187"/>
      <c r="F32" s="493"/>
      <c r="G32" s="493"/>
      <c r="H32" s="494"/>
      <c r="I32" s="735" t="s">
        <v>0</v>
      </c>
      <c r="J32" s="181"/>
      <c r="K32" s="182" t="str">
        <f>UPPER(IF(OR(J32="a",J32="as"),F31,IF(OR(J32="b",J32="bs"),F33,)))</f>
        <v/>
      </c>
      <c r="L32" s="182"/>
      <c r="M32" s="166"/>
      <c r="N32" s="705"/>
      <c r="O32" s="705"/>
      <c r="P32" s="191"/>
      <c r="Q32" s="172"/>
      <c r="R32" s="173"/>
      <c r="S32" s="174"/>
    </row>
    <row r="33" spans="1:19" s="38" customFormat="1" ht="9.6" customHeight="1" x14ac:dyDescent="0.25">
      <c r="A33" s="176">
        <v>14</v>
      </c>
      <c r="B33" s="395" t="str">
        <f>IF($E33="","",VLOOKUP($E33,'1Q ELO (5)'!$A$7:$M$32,12))</f>
        <v/>
      </c>
      <c r="C33" s="395" t="str">
        <f>IF($E33="","",VLOOKUP($E33,'1Q ELO (5)'!$A$7:$M$32,13))</f>
        <v/>
      </c>
      <c r="D33" s="451" t="str">
        <f>IF($E33="","",VLOOKUP($E33,'1Q ELO (5)'!$A$7:$M$32,5))</f>
        <v/>
      </c>
      <c r="E33" s="164"/>
      <c r="F33" s="492" t="str">
        <f>UPPER(IF($E33="","",VLOOKUP($E33,'1Q ELO (5)'!$A$7:$M$32,2)))</f>
        <v/>
      </c>
      <c r="G33" s="492" t="str">
        <f>IF($E33="","",VLOOKUP($E33,'1Q ELO (5)'!$A$7:$M$32,3))</f>
        <v/>
      </c>
      <c r="H33" s="492"/>
      <c r="I33" s="492" t="str">
        <f>IF($E33="","",VLOOKUP($E33,'1Q ELO (5)'!$A$7:$M$32,4))</f>
        <v/>
      </c>
      <c r="J33" s="185"/>
      <c r="K33" s="166"/>
      <c r="L33" s="186"/>
      <c r="M33" s="166"/>
      <c r="N33" s="705"/>
      <c r="O33" s="705"/>
      <c r="P33" s="191"/>
      <c r="Q33" s="172"/>
      <c r="R33" s="173"/>
      <c r="S33" s="174"/>
    </row>
    <row r="34" spans="1:19" s="38" customFormat="1" ht="9.6" customHeight="1" x14ac:dyDescent="0.25">
      <c r="A34" s="176"/>
      <c r="B34" s="731" t="str">
        <f>IF($E34="","",VLOOKUP($E34,'1Q ELO (5)'!$A$7:$M$32,12))</f>
        <v/>
      </c>
      <c r="C34" s="177"/>
      <c r="D34" s="461"/>
      <c r="E34" s="187"/>
      <c r="F34" s="493"/>
      <c r="G34" s="493"/>
      <c r="H34" s="494"/>
      <c r="I34" s="493"/>
      <c r="J34" s="188"/>
      <c r="K34" s="735" t="s">
        <v>0</v>
      </c>
      <c r="L34" s="189"/>
      <c r="M34" s="182" t="str">
        <f>UPPER(IF(OR(L34="a",L34="as"),K32,IF(OR(L34="b",L34="bs"),K36,)))</f>
        <v/>
      </c>
      <c r="N34" s="190"/>
      <c r="O34" s="705"/>
      <c r="P34" s="191"/>
      <c r="Q34" s="172"/>
      <c r="R34" s="173"/>
      <c r="S34" s="174"/>
    </row>
    <row r="35" spans="1:19" s="38" customFormat="1" ht="9.6" customHeight="1" x14ac:dyDescent="0.25">
      <c r="A35" s="176">
        <v>15</v>
      </c>
      <c r="B35" s="395" t="str">
        <f>IF($E35="","",VLOOKUP($E35,'1Q ELO (5)'!$A$7:$M$32,12))</f>
        <v/>
      </c>
      <c r="C35" s="395" t="str">
        <f>IF($E35="","",VLOOKUP($E35,'1Q ELO (5)'!$A$7:$M$32,13))</f>
        <v/>
      </c>
      <c r="D35" s="451" t="str">
        <f>IF($E35="","",VLOOKUP($E35,'1Q ELO (5)'!$A$7:$M$32,5))</f>
        <v/>
      </c>
      <c r="E35" s="164"/>
      <c r="F35" s="492" t="str">
        <f>UPPER(IF($E35="","",VLOOKUP($E35,'1Q ELO (5)'!$A$7:$M$32,2)))</f>
        <v/>
      </c>
      <c r="G35" s="492" t="str">
        <f>IF($E35="","",VLOOKUP($E35,'1Q ELO (5)'!$A$7:$M$32,3))</f>
        <v/>
      </c>
      <c r="H35" s="492"/>
      <c r="I35" s="492" t="str">
        <f>IF($E35="","",VLOOKUP($E35,'1Q ELO (5)'!$A$7:$M$32,4))</f>
        <v/>
      </c>
      <c r="J35" s="167"/>
      <c r="K35" s="166"/>
      <c r="L35" s="192"/>
      <c r="M35" s="166"/>
      <c r="N35" s="191"/>
      <c r="O35" s="191"/>
      <c r="P35" s="191"/>
      <c r="Q35" s="172"/>
      <c r="R35" s="173"/>
      <c r="S35" s="174"/>
    </row>
    <row r="36" spans="1:19" s="38" customFormat="1" ht="9.6" customHeight="1" x14ac:dyDescent="0.25">
      <c r="A36" s="176"/>
      <c r="B36" s="731" t="str">
        <f>IF($E36="","",VLOOKUP($E36,'1Q ELO (5)'!$A$7:$M$32,12))</f>
        <v/>
      </c>
      <c r="C36" s="177"/>
      <c r="D36" s="461"/>
      <c r="E36" s="177"/>
      <c r="F36" s="178"/>
      <c r="G36" s="178"/>
      <c r="H36" s="179"/>
      <c r="I36" s="735" t="s">
        <v>0</v>
      </c>
      <c r="J36" s="181"/>
      <c r="K36" s="182" t="str">
        <f>UPPER(IF(OR(J36="a",J36="as"),F35,IF(OR(J36="b",J36="bs"),F37,)))</f>
        <v/>
      </c>
      <c r="L36" s="194"/>
      <c r="M36" s="166"/>
      <c r="N36" s="191"/>
      <c r="O36" s="191"/>
      <c r="P36" s="191"/>
      <c r="Q36" s="172"/>
      <c r="R36" s="173"/>
      <c r="S36" s="174"/>
    </row>
    <row r="37" spans="1:19" s="38" customFormat="1" ht="9.6" customHeight="1" x14ac:dyDescent="0.25">
      <c r="A37" s="583">
        <v>16</v>
      </c>
      <c r="B37" s="395" t="str">
        <f>IF($E37="","",VLOOKUP($E37,'1Q ELO (5)'!$A$7:$M$32,12))</f>
        <v/>
      </c>
      <c r="C37" s="395" t="str">
        <f>IF($E37="","",VLOOKUP($E37,'1Q ELO (5)'!$A$7:$M$32,13))</f>
        <v/>
      </c>
      <c r="D37" s="451" t="str">
        <f>IF($E37="","",VLOOKUP($E37,'1Q ELO (5)'!$A$7:$M$32,5))</f>
        <v/>
      </c>
      <c r="E37" s="164"/>
      <c r="F37" s="492" t="str">
        <f>UPPER(IF($E37="","",VLOOKUP($E37,'1Q ELO (5)'!$A$7:$M$32,2)))</f>
        <v/>
      </c>
      <c r="G37" s="492" t="str">
        <f>IF($E37="","",VLOOKUP($E37,'1Q ELO (5)'!$A$7:$M$32,3))</f>
        <v/>
      </c>
      <c r="H37" s="492"/>
      <c r="I37" s="492" t="str">
        <f>IF($E37="","",VLOOKUP($E37,'1Q ELO (5)'!$A$7:$M$32,4))</f>
        <v/>
      </c>
      <c r="J37" s="195"/>
      <c r="K37" s="166"/>
      <c r="L37" s="166"/>
      <c r="M37" s="166"/>
      <c r="N37" s="191"/>
      <c r="O37" s="191"/>
      <c r="P37" s="191"/>
      <c r="Q37" s="172"/>
      <c r="R37" s="173"/>
      <c r="S37" s="174"/>
    </row>
    <row r="38" spans="1:19" s="38" customFormat="1" ht="9.6" customHeight="1" x14ac:dyDescent="0.25">
      <c r="A38" s="202"/>
      <c r="B38" s="177"/>
      <c r="C38" s="177"/>
      <c r="D38" s="177"/>
      <c r="E38" s="177"/>
      <c r="F38" s="196"/>
      <c r="G38" s="196"/>
      <c r="H38" s="200"/>
      <c r="I38" s="166"/>
      <c r="J38" s="188"/>
      <c r="K38" s="166"/>
      <c r="L38" s="166"/>
      <c r="M38" s="166"/>
      <c r="N38" s="191"/>
      <c r="O38" s="191"/>
      <c r="P38" s="191"/>
      <c r="Q38" s="172"/>
      <c r="R38" s="173"/>
      <c r="S38" s="174"/>
    </row>
    <row r="39" spans="1:19" s="18" customFormat="1" ht="10.5" customHeight="1" x14ac:dyDescent="0.25">
      <c r="A39" s="214" t="s">
        <v>105</v>
      </c>
      <c r="B39" s="215"/>
      <c r="C39" s="215"/>
      <c r="D39" s="456"/>
      <c r="E39" s="217" t="s">
        <v>6</v>
      </c>
      <c r="F39" s="218" t="s">
        <v>107</v>
      </c>
      <c r="G39" s="217"/>
      <c r="H39" s="219"/>
      <c r="I39" s="220"/>
      <c r="J39" s="217" t="s">
        <v>6</v>
      </c>
      <c r="K39" s="218" t="s">
        <v>108</v>
      </c>
      <c r="L39" s="221"/>
      <c r="M39" s="218" t="s">
        <v>109</v>
      </c>
      <c r="N39" s="222"/>
      <c r="O39" s="223" t="s">
        <v>110</v>
      </c>
      <c r="P39" s="223"/>
      <c r="Q39" s="224"/>
      <c r="R39" s="225"/>
    </row>
    <row r="40" spans="1:19" s="18" customFormat="1" ht="9" customHeight="1" x14ac:dyDescent="0.25">
      <c r="A40" s="457" t="s">
        <v>106</v>
      </c>
      <c r="B40" s="458"/>
      <c r="C40" s="459"/>
      <c r="D40" s="460"/>
      <c r="E40" s="229">
        <v>1</v>
      </c>
      <c r="F40" s="92" t="str">
        <f>IF(E40&gt;$R$47,,UPPER(VLOOKUP(E40,'1Q ELO (5)'!$A$7:$O$134,2)))</f>
        <v/>
      </c>
      <c r="G40" s="230"/>
      <c r="H40" s="92"/>
      <c r="I40" s="91"/>
      <c r="J40" s="231" t="s">
        <v>7</v>
      </c>
      <c r="K40" s="226"/>
      <c r="L40" s="232"/>
      <c r="M40" s="226"/>
      <c r="N40" s="233"/>
      <c r="O40" s="234" t="s">
        <v>111</v>
      </c>
      <c r="P40" s="235"/>
      <c r="Q40" s="235"/>
      <c r="R40" s="236"/>
    </row>
    <row r="41" spans="1:19" s="18" customFormat="1" ht="9" customHeight="1" x14ac:dyDescent="0.25">
      <c r="A41" s="241" t="s">
        <v>119</v>
      </c>
      <c r="B41" s="239"/>
      <c r="C41" s="453"/>
      <c r="D41" s="242"/>
      <c r="E41" s="229">
        <v>2</v>
      </c>
      <c r="F41" s="92" t="str">
        <f>IF(E41&gt;$R$47,,UPPER(VLOOKUP(E41,'1Q ELO (5)'!$A$7:$O$134,2)))</f>
        <v/>
      </c>
      <c r="G41" s="230"/>
      <c r="H41" s="92"/>
      <c r="I41" s="91"/>
      <c r="J41" s="231" t="s">
        <v>8</v>
      </c>
      <c r="K41" s="226"/>
      <c r="L41" s="232"/>
      <c r="M41" s="226"/>
      <c r="N41" s="233"/>
      <c r="O41" s="237"/>
      <c r="P41" s="238"/>
      <c r="Q41" s="239"/>
      <c r="R41" s="240"/>
    </row>
    <row r="42" spans="1:19" s="18" customFormat="1" ht="9" customHeight="1" x14ac:dyDescent="0.25">
      <c r="A42" s="384"/>
      <c r="B42" s="385"/>
      <c r="C42" s="454"/>
      <c r="D42" s="386"/>
      <c r="E42" s="229">
        <v>3</v>
      </c>
      <c r="F42" s="92" t="str">
        <f>IF(E42&gt;$R$47,,UPPER(VLOOKUP(E42,'1Q ELO (5)'!$A$7:$O$134,2)))</f>
        <v/>
      </c>
      <c r="G42" s="230"/>
      <c r="H42" s="92"/>
      <c r="I42" s="91"/>
      <c r="J42" s="231" t="s">
        <v>9</v>
      </c>
      <c r="K42" s="226"/>
      <c r="L42" s="232"/>
      <c r="M42" s="226"/>
      <c r="N42" s="233"/>
      <c r="O42" s="234" t="s">
        <v>112</v>
      </c>
      <c r="P42" s="235"/>
      <c r="Q42" s="235"/>
      <c r="R42" s="236"/>
    </row>
    <row r="43" spans="1:19" s="18" customFormat="1" ht="9" customHeight="1" x14ac:dyDescent="0.25">
      <c r="A43" s="243"/>
      <c r="B43" s="448"/>
      <c r="C43" s="448"/>
      <c r="D43" s="244"/>
      <c r="E43" s="229">
        <v>4</v>
      </c>
      <c r="F43" s="92" t="str">
        <f>IF(E43&gt;$R$47,,UPPER(VLOOKUP(E43,'1Q ELO (5)'!$A$7:$O$134,2)))</f>
        <v/>
      </c>
      <c r="G43" s="230"/>
      <c r="H43" s="92"/>
      <c r="I43" s="91"/>
      <c r="J43" s="231" t="s">
        <v>10</v>
      </c>
      <c r="K43" s="226"/>
      <c r="L43" s="232"/>
      <c r="M43" s="226"/>
      <c r="N43" s="233"/>
      <c r="O43" s="226"/>
      <c r="P43" s="232"/>
      <c r="Q43" s="226"/>
      <c r="R43" s="233"/>
    </row>
    <row r="44" spans="1:19" s="18" customFormat="1" ht="9" customHeight="1" x14ac:dyDescent="0.25">
      <c r="A44" s="371"/>
      <c r="B44" s="387"/>
      <c r="C44" s="387"/>
      <c r="D44" s="455"/>
      <c r="E44" s="229"/>
      <c r="F44" s="92"/>
      <c r="G44" s="230"/>
      <c r="H44" s="92"/>
      <c r="I44" s="91"/>
      <c r="J44" s="231" t="s">
        <v>11</v>
      </c>
      <c r="K44" s="226"/>
      <c r="L44" s="232"/>
      <c r="M44" s="226"/>
      <c r="N44" s="233"/>
      <c r="O44" s="239"/>
      <c r="P44" s="238"/>
      <c r="Q44" s="239"/>
      <c r="R44" s="240"/>
    </row>
    <row r="45" spans="1:19" s="18" customFormat="1" ht="9" customHeight="1" x14ac:dyDescent="0.25">
      <c r="A45" s="372"/>
      <c r="B45" s="393"/>
      <c r="C45" s="448"/>
      <c r="D45" s="244"/>
      <c r="E45" s="229"/>
      <c r="F45" s="92"/>
      <c r="G45" s="230"/>
      <c r="H45" s="92"/>
      <c r="I45" s="91"/>
      <c r="J45" s="231" t="s">
        <v>12</v>
      </c>
      <c r="K45" s="226"/>
      <c r="L45" s="232"/>
      <c r="M45" s="226"/>
      <c r="N45" s="233"/>
      <c r="O45" s="234" t="s">
        <v>92</v>
      </c>
      <c r="P45" s="235"/>
      <c r="Q45" s="235"/>
      <c r="R45" s="236"/>
    </row>
    <row r="46" spans="1:19" s="18" customFormat="1" ht="9" customHeight="1" x14ac:dyDescent="0.25">
      <c r="A46" s="372"/>
      <c r="B46" s="393"/>
      <c r="C46" s="449"/>
      <c r="D46" s="382"/>
      <c r="E46" s="229"/>
      <c r="F46" s="92"/>
      <c r="G46" s="230"/>
      <c r="H46" s="92"/>
      <c r="I46" s="91"/>
      <c r="J46" s="231" t="s">
        <v>13</v>
      </c>
      <c r="K46" s="226"/>
      <c r="L46" s="232"/>
      <c r="M46" s="226"/>
      <c r="N46" s="233"/>
      <c r="O46" s="226"/>
      <c r="P46" s="232"/>
      <c r="Q46" s="226"/>
      <c r="R46" s="233"/>
    </row>
    <row r="47" spans="1:19" s="18" customFormat="1" ht="9" customHeight="1" x14ac:dyDescent="0.25">
      <c r="A47" s="373"/>
      <c r="B47" s="370"/>
      <c r="C47" s="450"/>
      <c r="D47" s="383"/>
      <c r="E47" s="245"/>
      <c r="F47" s="246"/>
      <c r="G47" s="247"/>
      <c r="H47" s="246"/>
      <c r="I47" s="248"/>
      <c r="J47" s="249" t="s">
        <v>14</v>
      </c>
      <c r="K47" s="239"/>
      <c r="L47" s="238"/>
      <c r="M47" s="239"/>
      <c r="N47" s="240"/>
      <c r="O47" s="239" t="str">
        <f>R4</f>
        <v>Lakatosné Klopcsik Diana</v>
      </c>
      <c r="P47" s="238"/>
      <c r="Q47" s="239"/>
      <c r="R47" s="250">
        <f>MIN(4,'1Q ELO (5)'!O5)</f>
        <v>4</v>
      </c>
    </row>
  </sheetData>
  <mergeCells count="1">
    <mergeCell ref="A4:C4"/>
  </mergeCells>
  <conditionalFormatting sqref="H21 H23 H25 H27 H29 H31 H33 H35 H7 H19 H9 H11 H13 H15 H17 H37">
    <cfRule type="expression" dxfId="151" priority="9" stopIfTrue="1">
      <formula>AND($E7&lt;9,$C7&gt;0)</formula>
    </cfRule>
  </conditionalFormatting>
  <conditionalFormatting sqref="M14 M30 I8 I12 I16 I20 I24 I28 I32 I36 K34 K26 K18 K10">
    <cfRule type="expression" dxfId="150" priority="6" stopIfTrue="1">
      <formula>AND($O$1="CU",I8="Umpire")</formula>
    </cfRule>
    <cfRule type="expression" dxfId="149" priority="7" stopIfTrue="1">
      <formula>AND($O$1="CU",I8&lt;&gt;"Umpire",J8&lt;&gt;"")</formula>
    </cfRule>
    <cfRule type="expression" dxfId="148" priority="8" stopIfTrue="1">
      <formula>AND($O$1="CU",I8&lt;&gt;"Umpire")</formula>
    </cfRule>
  </conditionalFormatting>
  <conditionalFormatting sqref="M10 M18 M26 M34 O30 O14 K8 K12 K16 K20 K24 K28 K32 K36">
    <cfRule type="expression" dxfId="147" priority="4" stopIfTrue="1">
      <formula>J8="as"</formula>
    </cfRule>
    <cfRule type="expression" dxfId="146" priority="5" stopIfTrue="1">
      <formula>J8="bs"</formula>
    </cfRule>
  </conditionalFormatting>
  <conditionalFormatting sqref="R47 J8 J12 J16 J20 J24 J28 J32 J36 N30 N14 L10 L34 L18 L26">
    <cfRule type="expression" dxfId="145" priority="3" stopIfTrue="1">
      <formula>$O$1="CU"</formula>
    </cfRule>
  </conditionalFormatting>
  <conditionalFormatting sqref="F33 F35 F23 F31 F29 F27 F25 F21 F17 F19 F7 F15 F13 F11 F9 F37">
    <cfRule type="cellIs" dxfId="144" priority="2" stopIfTrue="1" operator="equal">
      <formula>"Bye"</formula>
    </cfRule>
  </conditionalFormatting>
  <conditionalFormatting sqref="E7 E21 E23 E19 E15 E17">
    <cfRule type="expression" dxfId="143" priority="1" stopIfTrue="1">
      <formula>$E7&lt;5</formula>
    </cfRule>
  </conditionalFormatting>
  <dataValidations count="1">
    <dataValidation type="list" allowBlank="1" showInputMessage="1" sqref="I32 I20 I24 I28 I16 I8 I12 M14 M30 I36 K34 K26 K18 K10" xr:uid="{6A49C1C9-0AB1-4C48-8E49-9DD029469F0C}">
      <formula1>$U$7:$U$16</formula1>
    </dataValidation>
  </dataValidations>
  <printOptions horizontalCentered="1"/>
  <pageMargins left="0.35" right="0.35" top="0.39" bottom="0.39" header="0" footer="0"/>
  <pageSetup paperSize="9"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3729"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713730"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2E5D65-9A1F-4DF1-876A-3743A0DDB421}">
  <sheetPr codeName="Sheet19">
    <tabColor indexed="42"/>
  </sheetPr>
  <dimension ref="A1:Q156"/>
  <sheetViews>
    <sheetView showGridLines="0" showZeros="0" workbookViewId="0">
      <pane ySplit="6" topLeftCell="A7" activePane="bottomLeft" state="frozen"/>
      <selection activeCell="F2" sqref="F2"/>
      <selection pane="bottomLeft" activeCell="B7" sqref="B7"/>
    </sheetView>
  </sheetViews>
  <sheetFormatPr defaultRowHeight="13.2" x14ac:dyDescent="0.25"/>
  <cols>
    <col min="1" max="1" width="3.88671875" customWidth="1"/>
    <col min="2" max="2" width="14.33203125" customWidth="1"/>
    <col min="3" max="3" width="12" customWidth="1"/>
    <col min="4" max="4" width="11.109375" style="45" customWidth="1"/>
    <col min="5" max="5" width="9.33203125" style="742" customWidth="1"/>
    <col min="6" max="6" width="6.109375" style="102" hidden="1" customWidth="1"/>
    <col min="7" max="7" width="33.88671875" style="102" customWidth="1"/>
    <col min="8" max="8" width="7.6640625" style="45" customWidth="1"/>
    <col min="9" max="13" width="7.44140625" style="45" hidden="1" customWidth="1"/>
    <col min="14" max="15" width="7.44140625" style="45" customWidth="1"/>
    <col min="16" max="16" width="7.44140625" style="45" hidden="1" customWidth="1"/>
    <col min="17" max="17" width="7.44140625" style="45" customWidth="1"/>
  </cols>
  <sheetData>
    <row r="1" spans="1:17" ht="24.6" x14ac:dyDescent="0.4">
      <c r="A1" s="399" t="str">
        <f>Altalanos!$A$6</f>
        <v xml:space="preserve">Diákolimpia Tolna megye - Paks </v>
      </c>
      <c r="B1" s="93"/>
      <c r="C1" s="93"/>
      <c r="D1" s="389"/>
      <c r="E1" s="443" t="s">
        <v>123</v>
      </c>
      <c r="F1" s="432"/>
      <c r="G1" s="433"/>
      <c r="H1" s="434"/>
      <c r="I1" s="434"/>
      <c r="J1" s="435"/>
      <c r="K1" s="435"/>
      <c r="L1" s="435"/>
      <c r="M1" s="435"/>
      <c r="N1" s="435"/>
      <c r="O1" s="435"/>
      <c r="P1" s="435"/>
      <c r="Q1" s="436"/>
    </row>
    <row r="2" spans="1:17" ht="13.8" thickBot="1" x14ac:dyDescent="0.3">
      <c r="B2" s="96" t="s">
        <v>122</v>
      </c>
      <c r="C2" s="470">
        <f>Altalanos!$E$8</f>
        <v>0</v>
      </c>
      <c r="D2" s="120"/>
      <c r="E2" s="443" t="s">
        <v>94</v>
      </c>
      <c r="F2" s="103"/>
      <c r="G2" s="103"/>
      <c r="H2" s="718"/>
      <c r="I2" s="718"/>
      <c r="J2" s="94"/>
      <c r="K2" s="94"/>
      <c r="L2" s="94"/>
      <c r="M2" s="94"/>
      <c r="N2" s="111"/>
      <c r="O2" s="86"/>
      <c r="P2" s="86"/>
      <c r="Q2" s="111"/>
    </row>
    <row r="3" spans="1:17" s="2" customFormat="1" ht="13.8" thickBot="1" x14ac:dyDescent="0.3">
      <c r="A3" s="697" t="s">
        <v>121</v>
      </c>
      <c r="B3" s="716"/>
      <c r="C3" s="716"/>
      <c r="D3" s="716"/>
      <c r="E3" s="716"/>
      <c r="F3" s="716"/>
      <c r="G3" s="716"/>
      <c r="H3" s="716"/>
      <c r="I3" s="717"/>
      <c r="J3" s="112"/>
      <c r="K3" s="123"/>
      <c r="L3" s="123"/>
      <c r="M3" s="123"/>
      <c r="N3" s="490" t="s">
        <v>92</v>
      </c>
      <c r="O3" s="113"/>
      <c r="P3" s="124"/>
      <c r="Q3" s="444"/>
    </row>
    <row r="4" spans="1:17" s="2" customFormat="1" x14ac:dyDescent="0.25">
      <c r="A4" s="55" t="s">
        <v>82</v>
      </c>
      <c r="B4" s="55"/>
      <c r="C4" s="53" t="s">
        <v>79</v>
      </c>
      <c r="D4" s="55" t="s">
        <v>87</v>
      </c>
      <c r="E4" s="88"/>
      <c r="G4" s="125"/>
      <c r="H4" s="752" t="s">
        <v>88</v>
      </c>
      <c r="I4" s="727"/>
      <c r="J4" s="126"/>
      <c r="K4" s="127"/>
      <c r="L4" s="127"/>
      <c r="M4" s="127"/>
      <c r="N4" s="126"/>
      <c r="O4" s="445"/>
      <c r="P4" s="445"/>
      <c r="Q4" s="128"/>
    </row>
    <row r="5" spans="1:17" s="2" customFormat="1" ht="13.8" thickBot="1" x14ac:dyDescent="0.3">
      <c r="A5" s="437" t="str">
        <f>Altalanos!$A$10</f>
        <v>2025.04.28-29</v>
      </c>
      <c r="B5" s="437"/>
      <c r="C5" s="97" t="str">
        <f>Altalanos!$C$10</f>
        <v>Paks</v>
      </c>
      <c r="D5" s="98" t="str">
        <f>Altalanos!$D$10</f>
        <v xml:space="preserve">  </v>
      </c>
      <c r="E5" s="98"/>
      <c r="F5" s="98"/>
      <c r="G5" s="98"/>
      <c r="H5" s="475" t="str">
        <f>Altalanos!$E$10</f>
        <v>Lakatosné Klopcsik Diana</v>
      </c>
      <c r="I5" s="753"/>
      <c r="J5" s="129"/>
      <c r="K5" s="89"/>
      <c r="L5" s="89"/>
      <c r="M5" s="89"/>
      <c r="N5" s="129"/>
      <c r="O5" s="98"/>
      <c r="P5" s="98"/>
      <c r="Q5" s="770"/>
    </row>
    <row r="6" spans="1:17" ht="30" customHeight="1" thickBot="1" x14ac:dyDescent="0.3">
      <c r="A6" s="397" t="s">
        <v>95</v>
      </c>
      <c r="B6" s="115" t="s">
        <v>85</v>
      </c>
      <c r="C6" s="115" t="s">
        <v>86</v>
      </c>
      <c r="D6" s="115" t="s">
        <v>90</v>
      </c>
      <c r="E6" s="116" t="s">
        <v>91</v>
      </c>
      <c r="F6" s="116" t="s">
        <v>96</v>
      </c>
      <c r="G6" s="116" t="s">
        <v>213</v>
      </c>
      <c r="H6" s="719" t="s">
        <v>97</v>
      </c>
      <c r="I6" s="720"/>
      <c r="J6" s="427" t="s">
        <v>74</v>
      </c>
      <c r="K6" s="117" t="s">
        <v>72</v>
      </c>
      <c r="L6" s="429" t="s">
        <v>1</v>
      </c>
      <c r="M6" s="299" t="s">
        <v>73</v>
      </c>
      <c r="N6" s="462" t="s">
        <v>117</v>
      </c>
      <c r="O6" s="441" t="s">
        <v>99</v>
      </c>
      <c r="P6" s="442" t="s">
        <v>2</v>
      </c>
      <c r="Q6" s="116" t="s">
        <v>100</v>
      </c>
    </row>
    <row r="7" spans="1:17" s="11" customFormat="1" ht="18.899999999999999" customHeight="1" x14ac:dyDescent="0.25">
      <c r="A7" s="431">
        <v>1</v>
      </c>
      <c r="B7" s="105"/>
      <c r="C7" s="105"/>
      <c r="D7" s="106"/>
      <c r="E7" s="446"/>
      <c r="F7" s="700"/>
      <c r="G7" s="701"/>
      <c r="H7" s="106"/>
      <c r="I7" s="106"/>
      <c r="J7" s="428"/>
      <c r="K7" s="426"/>
      <c r="L7" s="430"/>
      <c r="M7" s="426"/>
      <c r="N7" s="392"/>
      <c r="O7" s="782"/>
      <c r="P7" s="133"/>
      <c r="Q7" s="107"/>
    </row>
    <row r="8" spans="1:17" s="11" customFormat="1" ht="18.899999999999999" customHeight="1" x14ac:dyDescent="0.25">
      <c r="A8" s="431">
        <v>2</v>
      </c>
      <c r="B8" s="105"/>
      <c r="C8" s="105"/>
      <c r="D8" s="106"/>
      <c r="E8" s="446"/>
      <c r="F8" s="702"/>
      <c r="G8" s="703"/>
      <c r="H8" s="106"/>
      <c r="I8" s="106"/>
      <c r="J8" s="428"/>
      <c r="K8" s="426"/>
      <c r="L8" s="430"/>
      <c r="M8" s="426"/>
      <c r="N8" s="392"/>
      <c r="O8" s="106"/>
      <c r="P8" s="133"/>
      <c r="Q8" s="107"/>
    </row>
    <row r="9" spans="1:17" s="11" customFormat="1" ht="18.899999999999999" customHeight="1" x14ac:dyDescent="0.25">
      <c r="A9" s="431">
        <v>3</v>
      </c>
      <c r="B9" s="105"/>
      <c r="C9" s="105"/>
      <c r="D9" s="106"/>
      <c r="E9" s="446"/>
      <c r="F9" s="702"/>
      <c r="G9" s="703"/>
      <c r="H9" s="106"/>
      <c r="I9" s="106"/>
      <c r="J9" s="428"/>
      <c r="K9" s="426"/>
      <c r="L9" s="430"/>
      <c r="M9" s="426"/>
      <c r="N9" s="392"/>
      <c r="O9" s="106"/>
      <c r="P9" s="729"/>
      <c r="Q9" s="463"/>
    </row>
    <row r="10" spans="1:17" s="11" customFormat="1" ht="18.899999999999999" customHeight="1" x14ac:dyDescent="0.25">
      <c r="A10" s="431">
        <v>4</v>
      </c>
      <c r="B10" s="105"/>
      <c r="C10" s="105"/>
      <c r="D10" s="106"/>
      <c r="E10" s="446"/>
      <c r="F10" s="702"/>
      <c r="G10" s="703"/>
      <c r="H10" s="106"/>
      <c r="I10" s="106"/>
      <c r="J10" s="428"/>
      <c r="K10" s="426"/>
      <c r="L10" s="430"/>
      <c r="M10" s="426"/>
      <c r="N10" s="392"/>
      <c r="O10" s="106"/>
      <c r="P10" s="728"/>
      <c r="Q10" s="721"/>
    </row>
    <row r="11" spans="1:17" s="11" customFormat="1" ht="18.899999999999999" customHeight="1" x14ac:dyDescent="0.25">
      <c r="A11" s="431">
        <v>5</v>
      </c>
      <c r="B11" s="105"/>
      <c r="C11" s="105"/>
      <c r="D11" s="106"/>
      <c r="E11" s="446"/>
      <c r="F11" s="702"/>
      <c r="G11" s="703"/>
      <c r="H11" s="106"/>
      <c r="I11" s="106"/>
      <c r="J11" s="428"/>
      <c r="K11" s="426"/>
      <c r="L11" s="430"/>
      <c r="M11" s="426"/>
      <c r="N11" s="392"/>
      <c r="O11" s="106"/>
      <c r="P11" s="728"/>
      <c r="Q11" s="721"/>
    </row>
    <row r="12" spans="1:17" s="11" customFormat="1" ht="18.899999999999999" customHeight="1" x14ac:dyDescent="0.25">
      <c r="A12" s="431">
        <v>6</v>
      </c>
      <c r="B12" s="105"/>
      <c r="C12" s="105"/>
      <c r="D12" s="106"/>
      <c r="E12" s="446"/>
      <c r="F12" s="702"/>
      <c r="G12" s="703"/>
      <c r="H12" s="106"/>
      <c r="I12" s="106"/>
      <c r="J12" s="428"/>
      <c r="K12" s="426"/>
      <c r="L12" s="430"/>
      <c r="M12" s="426"/>
      <c r="N12" s="392"/>
      <c r="O12" s="106"/>
      <c r="P12" s="728"/>
      <c r="Q12" s="721"/>
    </row>
    <row r="13" spans="1:17" s="11" customFormat="1" ht="18.899999999999999" customHeight="1" x14ac:dyDescent="0.25">
      <c r="A13" s="431">
        <v>7</v>
      </c>
      <c r="B13" s="105"/>
      <c r="C13" s="105"/>
      <c r="D13" s="106"/>
      <c r="E13" s="446"/>
      <c r="F13" s="702"/>
      <c r="G13" s="703"/>
      <c r="H13" s="106"/>
      <c r="I13" s="106"/>
      <c r="J13" s="428"/>
      <c r="K13" s="426"/>
      <c r="L13" s="430"/>
      <c r="M13" s="426"/>
      <c r="N13" s="392"/>
      <c r="O13" s="106"/>
      <c r="P13" s="728"/>
      <c r="Q13" s="721"/>
    </row>
    <row r="14" spans="1:17" s="11" customFormat="1" ht="18.899999999999999" customHeight="1" x14ac:dyDescent="0.25">
      <c r="A14" s="431">
        <v>8</v>
      </c>
      <c r="B14" s="105"/>
      <c r="C14" s="105"/>
      <c r="D14" s="106"/>
      <c r="E14" s="446"/>
      <c r="F14" s="702"/>
      <c r="G14" s="703"/>
      <c r="H14" s="106"/>
      <c r="I14" s="106"/>
      <c r="J14" s="428"/>
      <c r="K14" s="426"/>
      <c r="L14" s="430"/>
      <c r="M14" s="426"/>
      <c r="N14" s="392"/>
      <c r="O14" s="106"/>
      <c r="P14" s="728"/>
      <c r="Q14" s="721"/>
    </row>
    <row r="15" spans="1:17" s="11" customFormat="1" ht="18.899999999999999" customHeight="1" x14ac:dyDescent="0.25">
      <c r="A15" s="431">
        <v>9</v>
      </c>
      <c r="B15" s="105"/>
      <c r="C15" s="105"/>
      <c r="D15" s="106"/>
      <c r="E15" s="446"/>
      <c r="F15" s="132"/>
      <c r="G15" s="132"/>
      <c r="H15" s="106"/>
      <c r="I15" s="106"/>
      <c r="J15" s="428"/>
      <c r="K15" s="426"/>
      <c r="L15" s="430"/>
      <c r="M15" s="471"/>
      <c r="N15" s="392"/>
      <c r="O15" s="106"/>
      <c r="P15" s="107"/>
      <c r="Q15" s="107"/>
    </row>
    <row r="16" spans="1:17" s="11" customFormat="1" ht="18.899999999999999" customHeight="1" x14ac:dyDescent="0.25">
      <c r="A16" s="431">
        <v>10</v>
      </c>
      <c r="B16" s="780"/>
      <c r="C16" s="105"/>
      <c r="D16" s="106"/>
      <c r="E16" s="446"/>
      <c r="F16" s="132"/>
      <c r="G16" s="132"/>
      <c r="H16" s="106"/>
      <c r="I16" s="106"/>
      <c r="J16" s="428"/>
      <c r="K16" s="426"/>
      <c r="L16" s="430"/>
      <c r="M16" s="471"/>
      <c r="N16" s="392"/>
      <c r="O16" s="106"/>
      <c r="P16" s="133"/>
      <c r="Q16" s="107"/>
    </row>
    <row r="17" spans="1:17" s="11" customFormat="1" ht="18.899999999999999" customHeight="1" x14ac:dyDescent="0.25">
      <c r="A17" s="431">
        <v>11</v>
      </c>
      <c r="B17" s="105"/>
      <c r="C17" s="105"/>
      <c r="D17" s="106"/>
      <c r="E17" s="446"/>
      <c r="F17" s="132"/>
      <c r="G17" s="132"/>
      <c r="H17" s="106"/>
      <c r="I17" s="106"/>
      <c r="J17" s="428"/>
      <c r="K17" s="426"/>
      <c r="L17" s="430"/>
      <c r="M17" s="471"/>
      <c r="N17" s="392"/>
      <c r="O17" s="106"/>
      <c r="P17" s="133"/>
      <c r="Q17" s="107"/>
    </row>
    <row r="18" spans="1:17" s="11" customFormat="1" ht="18.899999999999999" customHeight="1" x14ac:dyDescent="0.25">
      <c r="A18" s="431">
        <v>12</v>
      </c>
      <c r="B18" s="105"/>
      <c r="C18" s="105"/>
      <c r="D18" s="106"/>
      <c r="E18" s="446"/>
      <c r="F18" s="132"/>
      <c r="G18" s="132"/>
      <c r="H18" s="106"/>
      <c r="I18" s="106"/>
      <c r="J18" s="428"/>
      <c r="K18" s="426"/>
      <c r="L18" s="430"/>
      <c r="M18" s="471"/>
      <c r="N18" s="392"/>
      <c r="O18" s="106"/>
      <c r="P18" s="133"/>
      <c r="Q18" s="107"/>
    </row>
    <row r="19" spans="1:17" s="11" customFormat="1" ht="18.899999999999999" customHeight="1" x14ac:dyDescent="0.25">
      <c r="A19" s="431">
        <v>13</v>
      </c>
      <c r="B19" s="105"/>
      <c r="C19" s="105"/>
      <c r="D19" s="106"/>
      <c r="E19" s="446"/>
      <c r="F19" s="132"/>
      <c r="G19" s="132"/>
      <c r="H19" s="106"/>
      <c r="I19" s="106"/>
      <c r="J19" s="428"/>
      <c r="K19" s="426"/>
      <c r="L19" s="430"/>
      <c r="M19" s="471"/>
      <c r="N19" s="392"/>
      <c r="O19" s="106"/>
      <c r="P19" s="133"/>
      <c r="Q19" s="107"/>
    </row>
    <row r="20" spans="1:17" s="11" customFormat="1" ht="18.899999999999999" customHeight="1" x14ac:dyDescent="0.25">
      <c r="A20" s="431">
        <v>14</v>
      </c>
      <c r="B20" s="105"/>
      <c r="C20" s="105"/>
      <c r="D20" s="106"/>
      <c r="E20" s="446"/>
      <c r="F20" s="132"/>
      <c r="G20" s="132"/>
      <c r="H20" s="106"/>
      <c r="I20" s="106"/>
      <c r="J20" s="428"/>
      <c r="K20" s="426"/>
      <c r="L20" s="430"/>
      <c r="M20" s="471"/>
      <c r="N20" s="392"/>
      <c r="O20" s="106"/>
      <c r="P20" s="133"/>
      <c r="Q20" s="107"/>
    </row>
    <row r="21" spans="1:17" s="11" customFormat="1" ht="18.899999999999999" customHeight="1" x14ac:dyDescent="0.25">
      <c r="A21" s="431">
        <v>15</v>
      </c>
      <c r="B21" s="105"/>
      <c r="C21" s="105"/>
      <c r="D21" s="106"/>
      <c r="E21" s="446"/>
      <c r="F21" s="132"/>
      <c r="G21" s="132"/>
      <c r="H21" s="106"/>
      <c r="I21" s="106"/>
      <c r="J21" s="428"/>
      <c r="K21" s="426"/>
      <c r="L21" s="430"/>
      <c r="M21" s="471"/>
      <c r="N21" s="392"/>
      <c r="O21" s="106"/>
      <c r="P21" s="133"/>
      <c r="Q21" s="107"/>
    </row>
    <row r="22" spans="1:17" s="11" customFormat="1" ht="18.899999999999999" customHeight="1" x14ac:dyDescent="0.25">
      <c r="A22" s="431">
        <v>16</v>
      </c>
      <c r="B22" s="105"/>
      <c r="C22" s="105"/>
      <c r="D22" s="106"/>
      <c r="E22" s="446"/>
      <c r="F22" s="132"/>
      <c r="G22" s="132"/>
      <c r="H22" s="106"/>
      <c r="I22" s="106"/>
      <c r="J22" s="428"/>
      <c r="K22" s="426"/>
      <c r="L22" s="430"/>
      <c r="M22" s="471"/>
      <c r="N22" s="392"/>
      <c r="O22" s="106"/>
      <c r="P22" s="133"/>
      <c r="Q22" s="107"/>
    </row>
    <row r="23" spans="1:17" s="11" customFormat="1" ht="18.899999999999999" customHeight="1" x14ac:dyDescent="0.25">
      <c r="A23" s="431">
        <v>17</v>
      </c>
      <c r="B23" s="105"/>
      <c r="C23" s="105"/>
      <c r="D23" s="106"/>
      <c r="E23" s="446"/>
      <c r="F23" s="132"/>
      <c r="G23" s="132"/>
      <c r="H23" s="106"/>
      <c r="I23" s="106"/>
      <c r="J23" s="428"/>
      <c r="K23" s="426"/>
      <c r="L23" s="430"/>
      <c r="M23" s="471"/>
      <c r="N23" s="392"/>
      <c r="O23" s="106"/>
      <c r="P23" s="133"/>
      <c r="Q23" s="107"/>
    </row>
    <row r="24" spans="1:17" s="11" customFormat="1" ht="18.899999999999999" customHeight="1" x14ac:dyDescent="0.25">
      <c r="A24" s="431">
        <v>18</v>
      </c>
      <c r="B24" s="105"/>
      <c r="C24" s="105"/>
      <c r="D24" s="106"/>
      <c r="E24" s="446"/>
      <c r="F24" s="132"/>
      <c r="G24" s="132"/>
      <c r="H24" s="106"/>
      <c r="I24" s="106"/>
      <c r="J24" s="428"/>
      <c r="K24" s="426"/>
      <c r="L24" s="430"/>
      <c r="M24" s="471"/>
      <c r="N24" s="392"/>
      <c r="O24" s="106"/>
      <c r="P24" s="133"/>
      <c r="Q24" s="107"/>
    </row>
    <row r="25" spans="1:17" s="11" customFormat="1" ht="18.899999999999999" customHeight="1" x14ac:dyDescent="0.25">
      <c r="A25" s="431">
        <v>19</v>
      </c>
      <c r="B25" s="105"/>
      <c r="C25" s="105"/>
      <c r="D25" s="106"/>
      <c r="E25" s="446"/>
      <c r="F25" s="132"/>
      <c r="G25" s="132"/>
      <c r="H25" s="106"/>
      <c r="I25" s="106"/>
      <c r="J25" s="428"/>
      <c r="K25" s="426"/>
      <c r="L25" s="430"/>
      <c r="M25" s="471"/>
      <c r="N25" s="392"/>
      <c r="O25" s="106"/>
      <c r="P25" s="133"/>
      <c r="Q25" s="107"/>
    </row>
    <row r="26" spans="1:17" s="11" customFormat="1" ht="18.899999999999999" customHeight="1" x14ac:dyDescent="0.25">
      <c r="A26" s="431">
        <v>20</v>
      </c>
      <c r="B26" s="105"/>
      <c r="C26" s="105"/>
      <c r="D26" s="106"/>
      <c r="E26" s="446"/>
      <c r="F26" s="132"/>
      <c r="G26" s="132"/>
      <c r="H26" s="106"/>
      <c r="I26" s="106"/>
      <c r="J26" s="428"/>
      <c r="K26" s="426"/>
      <c r="L26" s="430"/>
      <c r="M26" s="471"/>
      <c r="N26" s="392"/>
      <c r="O26" s="106"/>
      <c r="P26" s="133"/>
      <c r="Q26" s="107"/>
    </row>
    <row r="27" spans="1:17" s="11" customFormat="1" ht="18.899999999999999" customHeight="1" x14ac:dyDescent="0.25">
      <c r="A27" s="431">
        <v>21</v>
      </c>
      <c r="B27" s="105"/>
      <c r="C27" s="105"/>
      <c r="D27" s="106"/>
      <c r="E27" s="446"/>
      <c r="F27" s="132"/>
      <c r="G27" s="132"/>
      <c r="H27" s="106"/>
      <c r="I27" s="106"/>
      <c r="J27" s="428"/>
      <c r="K27" s="426"/>
      <c r="L27" s="430"/>
      <c r="M27" s="471"/>
      <c r="N27" s="392"/>
      <c r="O27" s="106"/>
      <c r="P27" s="133"/>
      <c r="Q27" s="107"/>
    </row>
    <row r="28" spans="1:17" s="11" customFormat="1" ht="18.899999999999999" customHeight="1" x14ac:dyDescent="0.25">
      <c r="A28" s="431">
        <v>22</v>
      </c>
      <c r="B28" s="105"/>
      <c r="C28" s="105"/>
      <c r="D28" s="106"/>
      <c r="E28" s="788"/>
      <c r="F28" s="754"/>
      <c r="G28" s="755"/>
      <c r="H28" s="106"/>
      <c r="I28" s="106"/>
      <c r="J28" s="428"/>
      <c r="K28" s="426"/>
      <c r="L28" s="430"/>
      <c r="M28" s="471"/>
      <c r="N28" s="392"/>
      <c r="O28" s="106"/>
      <c r="P28" s="133"/>
      <c r="Q28" s="107"/>
    </row>
    <row r="29" spans="1:17" s="11" customFormat="1" ht="18.899999999999999" customHeight="1" x14ac:dyDescent="0.25">
      <c r="A29" s="431">
        <v>23</v>
      </c>
      <c r="B29" s="105"/>
      <c r="C29" s="105"/>
      <c r="D29" s="106"/>
      <c r="E29" s="789"/>
      <c r="F29" s="132"/>
      <c r="G29" s="132"/>
      <c r="H29" s="106"/>
      <c r="I29" s="106"/>
      <c r="J29" s="428"/>
      <c r="K29" s="426"/>
      <c r="L29" s="430"/>
      <c r="M29" s="471"/>
      <c r="N29" s="392"/>
      <c r="O29" s="106"/>
      <c r="P29" s="133"/>
      <c r="Q29" s="107"/>
    </row>
    <row r="30" spans="1:17" s="11" customFormat="1" ht="18.899999999999999" customHeight="1" x14ac:dyDescent="0.25">
      <c r="A30" s="431">
        <v>24</v>
      </c>
      <c r="B30" s="105"/>
      <c r="C30" s="105"/>
      <c r="D30" s="106"/>
      <c r="E30" s="446"/>
      <c r="F30" s="132"/>
      <c r="G30" s="132"/>
      <c r="H30" s="106"/>
      <c r="I30" s="106"/>
      <c r="J30" s="428"/>
      <c r="K30" s="426"/>
      <c r="L30" s="430"/>
      <c r="M30" s="471"/>
      <c r="N30" s="392"/>
      <c r="O30" s="106"/>
      <c r="P30" s="133"/>
      <c r="Q30" s="107"/>
    </row>
    <row r="31" spans="1:17" s="11" customFormat="1" ht="18.899999999999999" customHeight="1" x14ac:dyDescent="0.25">
      <c r="A31" s="431">
        <v>25</v>
      </c>
      <c r="B31" s="105"/>
      <c r="C31" s="105"/>
      <c r="D31" s="106"/>
      <c r="E31" s="446"/>
      <c r="F31" s="132"/>
      <c r="G31" s="132"/>
      <c r="H31" s="106"/>
      <c r="I31" s="106"/>
      <c r="J31" s="428"/>
      <c r="K31" s="426"/>
      <c r="L31" s="430"/>
      <c r="M31" s="471"/>
      <c r="N31" s="392"/>
      <c r="O31" s="106"/>
      <c r="P31" s="133"/>
      <c r="Q31" s="107"/>
    </row>
    <row r="32" spans="1:17" s="11" customFormat="1" ht="18.899999999999999" customHeight="1" x14ac:dyDescent="0.25">
      <c r="A32" s="431">
        <v>26</v>
      </c>
      <c r="B32" s="105"/>
      <c r="C32" s="105"/>
      <c r="D32" s="106"/>
      <c r="E32" s="751"/>
      <c r="F32" s="132"/>
      <c r="G32" s="132"/>
      <c r="H32" s="106"/>
      <c r="I32" s="106"/>
      <c r="J32" s="428"/>
      <c r="K32" s="426"/>
      <c r="L32" s="430"/>
      <c r="M32" s="471"/>
      <c r="N32" s="392"/>
      <c r="O32" s="106"/>
      <c r="P32" s="133"/>
      <c r="Q32" s="107"/>
    </row>
    <row r="33" spans="1:17" s="11" customFormat="1" ht="18.899999999999999" customHeight="1" x14ac:dyDescent="0.25">
      <c r="A33" s="431">
        <v>27</v>
      </c>
      <c r="B33" s="105"/>
      <c r="C33" s="105"/>
      <c r="D33" s="106"/>
      <c r="E33" s="446"/>
      <c r="F33" s="132"/>
      <c r="G33" s="132"/>
      <c r="H33" s="106"/>
      <c r="I33" s="106"/>
      <c r="J33" s="428"/>
      <c r="K33" s="426"/>
      <c r="L33" s="430"/>
      <c r="M33" s="471"/>
      <c r="N33" s="392"/>
      <c r="O33" s="106"/>
      <c r="P33" s="133"/>
      <c r="Q33" s="107"/>
    </row>
    <row r="34" spans="1:17" s="11" customFormat="1" ht="18.899999999999999" customHeight="1" x14ac:dyDescent="0.25">
      <c r="A34" s="431">
        <v>28</v>
      </c>
      <c r="B34" s="105"/>
      <c r="C34" s="105"/>
      <c r="D34" s="106"/>
      <c r="E34" s="446"/>
      <c r="F34" s="132"/>
      <c r="G34" s="132"/>
      <c r="H34" s="106"/>
      <c r="I34" s="106"/>
      <c r="J34" s="428"/>
      <c r="K34" s="426"/>
      <c r="L34" s="430"/>
      <c r="M34" s="471"/>
      <c r="N34" s="392"/>
      <c r="O34" s="106"/>
      <c r="P34" s="133"/>
      <c r="Q34" s="107"/>
    </row>
    <row r="35" spans="1:17" s="11" customFormat="1" ht="18.899999999999999" customHeight="1" x14ac:dyDescent="0.25">
      <c r="A35" s="431">
        <v>29</v>
      </c>
      <c r="B35" s="105"/>
      <c r="C35" s="105"/>
      <c r="D35" s="106"/>
      <c r="E35" s="446"/>
      <c r="F35" s="132"/>
      <c r="G35" s="132"/>
      <c r="H35" s="106"/>
      <c r="I35" s="106"/>
      <c r="J35" s="428"/>
      <c r="K35" s="426"/>
      <c r="L35" s="430"/>
      <c r="M35" s="471"/>
      <c r="N35" s="392"/>
      <c r="O35" s="106"/>
      <c r="P35" s="133"/>
      <c r="Q35" s="107"/>
    </row>
    <row r="36" spans="1:17" s="11" customFormat="1" ht="18.899999999999999" customHeight="1" x14ac:dyDescent="0.25">
      <c r="A36" s="431">
        <v>30</v>
      </c>
      <c r="B36" s="105"/>
      <c r="C36" s="105"/>
      <c r="D36" s="106"/>
      <c r="E36" s="446"/>
      <c r="F36" s="132"/>
      <c r="G36" s="132"/>
      <c r="H36" s="106"/>
      <c r="I36" s="106"/>
      <c r="J36" s="428"/>
      <c r="K36" s="426"/>
      <c r="L36" s="430"/>
      <c r="M36" s="471"/>
      <c r="N36" s="392"/>
      <c r="O36" s="106"/>
      <c r="P36" s="133"/>
      <c r="Q36" s="107"/>
    </row>
    <row r="37" spans="1:17" s="11" customFormat="1" ht="18.899999999999999" customHeight="1" x14ac:dyDescent="0.25">
      <c r="A37" s="431">
        <v>31</v>
      </c>
      <c r="B37" s="105"/>
      <c r="C37" s="105"/>
      <c r="D37" s="106"/>
      <c r="E37" s="446"/>
      <c r="F37" s="132"/>
      <c r="G37" s="132"/>
      <c r="H37" s="106"/>
      <c r="I37" s="106"/>
      <c r="J37" s="428"/>
      <c r="K37" s="426"/>
      <c r="L37" s="430"/>
      <c r="M37" s="471"/>
      <c r="N37" s="392"/>
      <c r="O37" s="106"/>
      <c r="P37" s="133"/>
      <c r="Q37" s="107"/>
    </row>
    <row r="38" spans="1:17" s="11" customFormat="1" ht="18.899999999999999" customHeight="1" x14ac:dyDescent="0.25">
      <c r="A38" s="431">
        <v>32</v>
      </c>
      <c r="B38" s="105"/>
      <c r="C38" s="105"/>
      <c r="D38" s="106"/>
      <c r="E38" s="446"/>
      <c r="F38" s="132"/>
      <c r="G38" s="132"/>
      <c r="H38" s="722"/>
      <c r="I38" s="474"/>
      <c r="J38" s="428"/>
      <c r="K38" s="426"/>
      <c r="L38" s="430"/>
      <c r="M38" s="471"/>
      <c r="N38" s="392"/>
      <c r="O38" s="107"/>
      <c r="P38" s="133"/>
      <c r="Q38" s="107"/>
    </row>
    <row r="39" spans="1:17" s="11" customFormat="1" ht="18.899999999999999" customHeight="1" x14ac:dyDescent="0.25">
      <c r="A39" s="431">
        <v>33</v>
      </c>
      <c r="B39" s="105"/>
      <c r="C39" s="105"/>
      <c r="D39" s="106"/>
      <c r="E39" s="446"/>
      <c r="F39" s="132"/>
      <c r="G39" s="132"/>
      <c r="H39" s="722"/>
      <c r="I39" s="474"/>
      <c r="J39" s="428"/>
      <c r="K39" s="426"/>
      <c r="L39" s="430"/>
      <c r="M39" s="471"/>
      <c r="N39" s="463"/>
      <c r="O39" s="398"/>
      <c r="P39" s="133"/>
      <c r="Q39" s="107"/>
    </row>
    <row r="40" spans="1:17" s="11" customFormat="1" ht="18.899999999999999" customHeight="1" x14ac:dyDescent="0.25">
      <c r="A40" s="431">
        <v>34</v>
      </c>
      <c r="B40" s="105"/>
      <c r="C40" s="105"/>
      <c r="D40" s="106"/>
      <c r="E40" s="446"/>
      <c r="F40" s="132"/>
      <c r="G40" s="132"/>
      <c r="H40" s="722"/>
      <c r="I40" s="474"/>
      <c r="J40" s="428" t="e">
        <f>IF(AND(Q40="",#REF!&gt;0,#REF!&lt;5),K40,)</f>
        <v>#REF!</v>
      </c>
      <c r="K40" s="426" t="str">
        <f>IF(D40="","ZZZ9",IF(AND(#REF!&gt;0,#REF!&lt;5),D40&amp;#REF!,D40&amp;"9"))</f>
        <v>ZZZ9</v>
      </c>
      <c r="L40" s="430">
        <f t="shared" ref="L40:L103" si="0">IF(Q40="",999,Q40)</f>
        <v>999</v>
      </c>
      <c r="M40" s="471">
        <f t="shared" ref="M40:M103" si="1">IF(P40=999,999,1)</f>
        <v>999</v>
      </c>
      <c r="N40" s="463"/>
      <c r="O40" s="398"/>
      <c r="P40" s="133">
        <f t="shared" ref="P40:P103" si="2">IF(N40="DA",1,IF(N40="WC",2,IF(N40="SE",3,IF(N40="Q",4,IF(N40="LL",5,999)))))</f>
        <v>999</v>
      </c>
      <c r="Q40" s="107"/>
    </row>
    <row r="41" spans="1:17" s="11" customFormat="1" ht="18.899999999999999" customHeight="1" x14ac:dyDescent="0.25">
      <c r="A41" s="431">
        <v>35</v>
      </c>
      <c r="B41" s="105"/>
      <c r="C41" s="105"/>
      <c r="D41" s="106"/>
      <c r="E41" s="446"/>
      <c r="F41" s="132"/>
      <c r="G41" s="132"/>
      <c r="H41" s="722"/>
      <c r="I41" s="474"/>
      <c r="J41" s="428" t="e">
        <f>IF(AND(Q41="",#REF!&gt;0,#REF!&lt;5),K41,)</f>
        <v>#REF!</v>
      </c>
      <c r="K41" s="426" t="str">
        <f>IF(D41="","ZZZ9",IF(AND(#REF!&gt;0,#REF!&lt;5),D41&amp;#REF!,D41&amp;"9"))</f>
        <v>ZZZ9</v>
      </c>
      <c r="L41" s="430">
        <f t="shared" si="0"/>
        <v>999</v>
      </c>
      <c r="M41" s="471">
        <f t="shared" si="1"/>
        <v>999</v>
      </c>
      <c r="N41" s="463"/>
      <c r="O41" s="398"/>
      <c r="P41" s="133">
        <f t="shared" si="2"/>
        <v>999</v>
      </c>
      <c r="Q41" s="107"/>
    </row>
    <row r="42" spans="1:17" s="11" customFormat="1" ht="18.899999999999999" customHeight="1" x14ac:dyDescent="0.25">
      <c r="A42" s="431">
        <v>36</v>
      </c>
      <c r="B42" s="105"/>
      <c r="C42" s="105"/>
      <c r="D42" s="106"/>
      <c r="E42" s="446"/>
      <c r="F42" s="132"/>
      <c r="G42" s="132"/>
      <c r="H42" s="722"/>
      <c r="I42" s="474"/>
      <c r="J42" s="428" t="e">
        <f>IF(AND(Q42="",#REF!&gt;0,#REF!&lt;5),K42,)</f>
        <v>#REF!</v>
      </c>
      <c r="K42" s="426" t="str">
        <f>IF(D42="","ZZZ9",IF(AND(#REF!&gt;0,#REF!&lt;5),D42&amp;#REF!,D42&amp;"9"))</f>
        <v>ZZZ9</v>
      </c>
      <c r="L42" s="430">
        <f t="shared" si="0"/>
        <v>999</v>
      </c>
      <c r="M42" s="471">
        <f t="shared" si="1"/>
        <v>999</v>
      </c>
      <c r="N42" s="463"/>
      <c r="O42" s="398"/>
      <c r="P42" s="133">
        <f t="shared" si="2"/>
        <v>999</v>
      </c>
      <c r="Q42" s="107"/>
    </row>
    <row r="43" spans="1:17" s="11" customFormat="1" ht="18.899999999999999" customHeight="1" x14ac:dyDescent="0.25">
      <c r="A43" s="431">
        <v>37</v>
      </c>
      <c r="B43" s="105"/>
      <c r="C43" s="105"/>
      <c r="D43" s="106"/>
      <c r="E43" s="446"/>
      <c r="F43" s="132"/>
      <c r="G43" s="132"/>
      <c r="H43" s="722"/>
      <c r="I43" s="474"/>
      <c r="J43" s="428" t="e">
        <f>IF(AND(Q43="",#REF!&gt;0,#REF!&lt;5),K43,)</f>
        <v>#REF!</v>
      </c>
      <c r="K43" s="426" t="str">
        <f>IF(D43="","ZZZ9",IF(AND(#REF!&gt;0,#REF!&lt;5),D43&amp;#REF!,D43&amp;"9"))</f>
        <v>ZZZ9</v>
      </c>
      <c r="L43" s="430">
        <f t="shared" si="0"/>
        <v>999</v>
      </c>
      <c r="M43" s="471">
        <f t="shared" si="1"/>
        <v>999</v>
      </c>
      <c r="N43" s="463"/>
      <c r="O43" s="398"/>
      <c r="P43" s="133">
        <f t="shared" si="2"/>
        <v>999</v>
      </c>
      <c r="Q43" s="107"/>
    </row>
    <row r="44" spans="1:17" s="11" customFormat="1" ht="18.899999999999999" customHeight="1" x14ac:dyDescent="0.25">
      <c r="A44" s="431">
        <v>38</v>
      </c>
      <c r="B44" s="105"/>
      <c r="C44" s="105"/>
      <c r="D44" s="106"/>
      <c r="E44" s="446"/>
      <c r="F44" s="132"/>
      <c r="G44" s="132"/>
      <c r="H44" s="722"/>
      <c r="I44" s="474"/>
      <c r="J44" s="428" t="e">
        <f>IF(AND(Q44="",#REF!&gt;0,#REF!&lt;5),K44,)</f>
        <v>#REF!</v>
      </c>
      <c r="K44" s="426" t="str">
        <f>IF(D44="","ZZZ9",IF(AND(#REF!&gt;0,#REF!&lt;5),D44&amp;#REF!,D44&amp;"9"))</f>
        <v>ZZZ9</v>
      </c>
      <c r="L44" s="430">
        <f t="shared" si="0"/>
        <v>999</v>
      </c>
      <c r="M44" s="471">
        <f t="shared" si="1"/>
        <v>999</v>
      </c>
      <c r="N44" s="463"/>
      <c r="O44" s="398"/>
      <c r="P44" s="133">
        <f t="shared" si="2"/>
        <v>999</v>
      </c>
      <c r="Q44" s="107"/>
    </row>
    <row r="45" spans="1:17" s="11" customFormat="1" ht="18.899999999999999" customHeight="1" x14ac:dyDescent="0.25">
      <c r="A45" s="431">
        <v>39</v>
      </c>
      <c r="B45" s="105"/>
      <c r="C45" s="105"/>
      <c r="D45" s="106"/>
      <c r="E45" s="446"/>
      <c r="F45" s="132"/>
      <c r="G45" s="132"/>
      <c r="H45" s="722"/>
      <c r="I45" s="474"/>
      <c r="J45" s="428" t="e">
        <f>IF(AND(Q45="",#REF!&gt;0,#REF!&lt;5),K45,)</f>
        <v>#REF!</v>
      </c>
      <c r="K45" s="426" t="str">
        <f>IF(D45="","ZZZ9",IF(AND(#REF!&gt;0,#REF!&lt;5),D45&amp;#REF!,D45&amp;"9"))</f>
        <v>ZZZ9</v>
      </c>
      <c r="L45" s="430">
        <f t="shared" si="0"/>
        <v>999</v>
      </c>
      <c r="M45" s="471">
        <f t="shared" si="1"/>
        <v>999</v>
      </c>
      <c r="N45" s="463"/>
      <c r="O45" s="398"/>
      <c r="P45" s="133">
        <f t="shared" si="2"/>
        <v>999</v>
      </c>
      <c r="Q45" s="107"/>
    </row>
    <row r="46" spans="1:17" s="11" customFormat="1" ht="18.899999999999999" customHeight="1" x14ac:dyDescent="0.25">
      <c r="A46" s="431">
        <v>40</v>
      </c>
      <c r="B46" s="105"/>
      <c r="C46" s="105"/>
      <c r="D46" s="106"/>
      <c r="E46" s="446"/>
      <c r="F46" s="132"/>
      <c r="G46" s="132"/>
      <c r="H46" s="722"/>
      <c r="I46" s="474"/>
      <c r="J46" s="428" t="e">
        <f>IF(AND(Q46="",#REF!&gt;0,#REF!&lt;5),K46,)</f>
        <v>#REF!</v>
      </c>
      <c r="K46" s="426" t="str">
        <f>IF(D46="","ZZZ9",IF(AND(#REF!&gt;0,#REF!&lt;5),D46&amp;#REF!,D46&amp;"9"))</f>
        <v>ZZZ9</v>
      </c>
      <c r="L46" s="430">
        <f t="shared" si="0"/>
        <v>999</v>
      </c>
      <c r="M46" s="471">
        <f t="shared" si="1"/>
        <v>999</v>
      </c>
      <c r="N46" s="463"/>
      <c r="O46" s="398"/>
      <c r="P46" s="133">
        <f t="shared" si="2"/>
        <v>999</v>
      </c>
      <c r="Q46" s="107"/>
    </row>
    <row r="47" spans="1:17" s="11" customFormat="1" ht="18.899999999999999" customHeight="1" x14ac:dyDescent="0.25">
      <c r="A47" s="431">
        <v>41</v>
      </c>
      <c r="B47" s="105"/>
      <c r="C47" s="105"/>
      <c r="D47" s="106"/>
      <c r="E47" s="446"/>
      <c r="F47" s="132"/>
      <c r="G47" s="132"/>
      <c r="H47" s="722"/>
      <c r="I47" s="474"/>
      <c r="J47" s="428" t="e">
        <f>IF(AND(Q47="",#REF!&gt;0,#REF!&lt;5),K47,)</f>
        <v>#REF!</v>
      </c>
      <c r="K47" s="426" t="str">
        <f>IF(D47="","ZZZ9",IF(AND(#REF!&gt;0,#REF!&lt;5),D47&amp;#REF!,D47&amp;"9"))</f>
        <v>ZZZ9</v>
      </c>
      <c r="L47" s="430">
        <f t="shared" si="0"/>
        <v>999</v>
      </c>
      <c r="M47" s="471">
        <f t="shared" si="1"/>
        <v>999</v>
      </c>
      <c r="N47" s="463"/>
      <c r="O47" s="398"/>
      <c r="P47" s="133">
        <f t="shared" si="2"/>
        <v>999</v>
      </c>
      <c r="Q47" s="107"/>
    </row>
    <row r="48" spans="1:17" s="11" customFormat="1" ht="18.899999999999999" customHeight="1" x14ac:dyDescent="0.25">
      <c r="A48" s="431">
        <v>42</v>
      </c>
      <c r="B48" s="105"/>
      <c r="C48" s="105"/>
      <c r="D48" s="106"/>
      <c r="E48" s="446"/>
      <c r="F48" s="132"/>
      <c r="G48" s="132"/>
      <c r="H48" s="722"/>
      <c r="I48" s="474"/>
      <c r="J48" s="428" t="e">
        <f>IF(AND(Q48="",#REF!&gt;0,#REF!&lt;5),K48,)</f>
        <v>#REF!</v>
      </c>
      <c r="K48" s="426" t="str">
        <f>IF(D48="","ZZZ9",IF(AND(#REF!&gt;0,#REF!&lt;5),D48&amp;#REF!,D48&amp;"9"))</f>
        <v>ZZZ9</v>
      </c>
      <c r="L48" s="430">
        <f t="shared" si="0"/>
        <v>999</v>
      </c>
      <c r="M48" s="471">
        <f t="shared" si="1"/>
        <v>999</v>
      </c>
      <c r="N48" s="463"/>
      <c r="O48" s="398"/>
      <c r="P48" s="133">
        <f t="shared" si="2"/>
        <v>999</v>
      </c>
      <c r="Q48" s="107"/>
    </row>
    <row r="49" spans="1:17" s="11" customFormat="1" ht="18.899999999999999" customHeight="1" x14ac:dyDescent="0.25">
      <c r="A49" s="431">
        <v>43</v>
      </c>
      <c r="B49" s="105"/>
      <c r="C49" s="105"/>
      <c r="D49" s="106"/>
      <c r="E49" s="446"/>
      <c r="F49" s="132"/>
      <c r="G49" s="132"/>
      <c r="H49" s="722"/>
      <c r="I49" s="474"/>
      <c r="J49" s="428" t="e">
        <f>IF(AND(Q49="",#REF!&gt;0,#REF!&lt;5),K49,)</f>
        <v>#REF!</v>
      </c>
      <c r="K49" s="426" t="str">
        <f>IF(D49="","ZZZ9",IF(AND(#REF!&gt;0,#REF!&lt;5),D49&amp;#REF!,D49&amp;"9"))</f>
        <v>ZZZ9</v>
      </c>
      <c r="L49" s="430">
        <f t="shared" si="0"/>
        <v>999</v>
      </c>
      <c r="M49" s="471">
        <f t="shared" si="1"/>
        <v>999</v>
      </c>
      <c r="N49" s="463"/>
      <c r="O49" s="398"/>
      <c r="P49" s="133">
        <f t="shared" si="2"/>
        <v>999</v>
      </c>
      <c r="Q49" s="107"/>
    </row>
    <row r="50" spans="1:17" s="11" customFormat="1" ht="18.899999999999999" customHeight="1" x14ac:dyDescent="0.25">
      <c r="A50" s="431">
        <v>44</v>
      </c>
      <c r="B50" s="105"/>
      <c r="C50" s="105"/>
      <c r="D50" s="106"/>
      <c r="E50" s="446"/>
      <c r="F50" s="132"/>
      <c r="G50" s="132"/>
      <c r="H50" s="722"/>
      <c r="I50" s="474"/>
      <c r="J50" s="428" t="e">
        <f>IF(AND(Q50="",#REF!&gt;0,#REF!&lt;5),K50,)</f>
        <v>#REF!</v>
      </c>
      <c r="K50" s="426" t="str">
        <f>IF(D50="","ZZZ9",IF(AND(#REF!&gt;0,#REF!&lt;5),D50&amp;#REF!,D50&amp;"9"))</f>
        <v>ZZZ9</v>
      </c>
      <c r="L50" s="430">
        <f t="shared" si="0"/>
        <v>999</v>
      </c>
      <c r="M50" s="471">
        <f t="shared" si="1"/>
        <v>999</v>
      </c>
      <c r="N50" s="463"/>
      <c r="O50" s="398"/>
      <c r="P50" s="133">
        <f t="shared" si="2"/>
        <v>999</v>
      </c>
      <c r="Q50" s="107"/>
    </row>
    <row r="51" spans="1:17" s="11" customFormat="1" ht="18.899999999999999" customHeight="1" x14ac:dyDescent="0.25">
      <c r="A51" s="431">
        <v>45</v>
      </c>
      <c r="B51" s="105"/>
      <c r="C51" s="105"/>
      <c r="D51" s="106"/>
      <c r="E51" s="446"/>
      <c r="F51" s="132"/>
      <c r="G51" s="132"/>
      <c r="H51" s="722"/>
      <c r="I51" s="474"/>
      <c r="J51" s="428" t="e">
        <f>IF(AND(Q51="",#REF!&gt;0,#REF!&lt;5),K51,)</f>
        <v>#REF!</v>
      </c>
      <c r="K51" s="426" t="str">
        <f>IF(D51="","ZZZ9",IF(AND(#REF!&gt;0,#REF!&lt;5),D51&amp;#REF!,D51&amp;"9"))</f>
        <v>ZZZ9</v>
      </c>
      <c r="L51" s="430">
        <f t="shared" si="0"/>
        <v>999</v>
      </c>
      <c r="M51" s="471">
        <f t="shared" si="1"/>
        <v>999</v>
      </c>
      <c r="N51" s="463"/>
      <c r="O51" s="398"/>
      <c r="P51" s="133">
        <f t="shared" si="2"/>
        <v>999</v>
      </c>
      <c r="Q51" s="107"/>
    </row>
    <row r="52" spans="1:17" s="11" customFormat="1" ht="18.899999999999999" customHeight="1" x14ac:dyDescent="0.25">
      <c r="A52" s="431">
        <v>46</v>
      </c>
      <c r="B52" s="105"/>
      <c r="C52" s="105"/>
      <c r="D52" s="106"/>
      <c r="E52" s="446"/>
      <c r="F52" s="132"/>
      <c r="G52" s="132"/>
      <c r="H52" s="722"/>
      <c r="I52" s="474"/>
      <c r="J52" s="428" t="e">
        <f>IF(AND(Q52="",#REF!&gt;0,#REF!&lt;5),K52,)</f>
        <v>#REF!</v>
      </c>
      <c r="K52" s="426" t="str">
        <f>IF(D52="","ZZZ9",IF(AND(#REF!&gt;0,#REF!&lt;5),D52&amp;#REF!,D52&amp;"9"))</f>
        <v>ZZZ9</v>
      </c>
      <c r="L52" s="430">
        <f t="shared" si="0"/>
        <v>999</v>
      </c>
      <c r="M52" s="471">
        <f t="shared" si="1"/>
        <v>999</v>
      </c>
      <c r="N52" s="463"/>
      <c r="O52" s="398"/>
      <c r="P52" s="133">
        <f t="shared" si="2"/>
        <v>999</v>
      </c>
      <c r="Q52" s="107"/>
    </row>
    <row r="53" spans="1:17" s="11" customFormat="1" ht="18.899999999999999" customHeight="1" x14ac:dyDescent="0.25">
      <c r="A53" s="431">
        <v>47</v>
      </c>
      <c r="B53" s="105"/>
      <c r="C53" s="105"/>
      <c r="D53" s="106"/>
      <c r="E53" s="446"/>
      <c r="F53" s="132"/>
      <c r="G53" s="132"/>
      <c r="H53" s="722"/>
      <c r="I53" s="474"/>
      <c r="J53" s="428" t="e">
        <f>IF(AND(Q53="",#REF!&gt;0,#REF!&lt;5),K53,)</f>
        <v>#REF!</v>
      </c>
      <c r="K53" s="426" t="str">
        <f>IF(D53="","ZZZ9",IF(AND(#REF!&gt;0,#REF!&lt;5),D53&amp;#REF!,D53&amp;"9"))</f>
        <v>ZZZ9</v>
      </c>
      <c r="L53" s="430">
        <f t="shared" si="0"/>
        <v>999</v>
      </c>
      <c r="M53" s="471">
        <f t="shared" si="1"/>
        <v>999</v>
      </c>
      <c r="N53" s="463"/>
      <c r="O53" s="398"/>
      <c r="P53" s="133">
        <f t="shared" si="2"/>
        <v>999</v>
      </c>
      <c r="Q53" s="107"/>
    </row>
    <row r="54" spans="1:17" s="11" customFormat="1" ht="18.899999999999999" customHeight="1" x14ac:dyDescent="0.25">
      <c r="A54" s="431">
        <v>48</v>
      </c>
      <c r="B54" s="105"/>
      <c r="C54" s="105"/>
      <c r="D54" s="106"/>
      <c r="E54" s="446"/>
      <c r="F54" s="132"/>
      <c r="G54" s="132"/>
      <c r="H54" s="722"/>
      <c r="I54" s="474"/>
      <c r="J54" s="428" t="e">
        <f>IF(AND(Q54="",#REF!&gt;0,#REF!&lt;5),K54,)</f>
        <v>#REF!</v>
      </c>
      <c r="K54" s="426" t="str">
        <f>IF(D54="","ZZZ9",IF(AND(#REF!&gt;0,#REF!&lt;5),D54&amp;#REF!,D54&amp;"9"))</f>
        <v>ZZZ9</v>
      </c>
      <c r="L54" s="430">
        <f t="shared" si="0"/>
        <v>999</v>
      </c>
      <c r="M54" s="471">
        <f t="shared" si="1"/>
        <v>999</v>
      </c>
      <c r="N54" s="463"/>
      <c r="O54" s="398"/>
      <c r="P54" s="133">
        <f t="shared" si="2"/>
        <v>999</v>
      </c>
      <c r="Q54" s="107"/>
    </row>
    <row r="55" spans="1:17" s="11" customFormat="1" ht="18.899999999999999" customHeight="1" x14ac:dyDescent="0.25">
      <c r="A55" s="431">
        <v>49</v>
      </c>
      <c r="B55" s="105"/>
      <c r="C55" s="105"/>
      <c r="D55" s="106"/>
      <c r="E55" s="446"/>
      <c r="F55" s="132"/>
      <c r="G55" s="132"/>
      <c r="H55" s="722"/>
      <c r="I55" s="474"/>
      <c r="J55" s="428" t="e">
        <f>IF(AND(Q55="",#REF!&gt;0,#REF!&lt;5),K55,)</f>
        <v>#REF!</v>
      </c>
      <c r="K55" s="426" t="str">
        <f>IF(D55="","ZZZ9",IF(AND(#REF!&gt;0,#REF!&lt;5),D55&amp;#REF!,D55&amp;"9"))</f>
        <v>ZZZ9</v>
      </c>
      <c r="L55" s="430">
        <f t="shared" si="0"/>
        <v>999</v>
      </c>
      <c r="M55" s="471">
        <f t="shared" si="1"/>
        <v>999</v>
      </c>
      <c r="N55" s="463"/>
      <c r="O55" s="398"/>
      <c r="P55" s="133">
        <f t="shared" si="2"/>
        <v>999</v>
      </c>
      <c r="Q55" s="107"/>
    </row>
    <row r="56" spans="1:17" s="11" customFormat="1" ht="18.899999999999999" customHeight="1" x14ac:dyDescent="0.25">
      <c r="A56" s="431">
        <v>50</v>
      </c>
      <c r="B56" s="105"/>
      <c r="C56" s="105"/>
      <c r="D56" s="106"/>
      <c r="E56" s="446"/>
      <c r="F56" s="132"/>
      <c r="G56" s="132"/>
      <c r="H56" s="722"/>
      <c r="I56" s="474"/>
      <c r="J56" s="428" t="e">
        <f>IF(AND(Q56="",#REF!&gt;0,#REF!&lt;5),K56,)</f>
        <v>#REF!</v>
      </c>
      <c r="K56" s="426" t="str">
        <f>IF(D56="","ZZZ9",IF(AND(#REF!&gt;0,#REF!&lt;5),D56&amp;#REF!,D56&amp;"9"))</f>
        <v>ZZZ9</v>
      </c>
      <c r="L56" s="430">
        <f t="shared" si="0"/>
        <v>999</v>
      </c>
      <c r="M56" s="471">
        <f t="shared" si="1"/>
        <v>999</v>
      </c>
      <c r="N56" s="463"/>
      <c r="O56" s="398"/>
      <c r="P56" s="133">
        <f t="shared" si="2"/>
        <v>999</v>
      </c>
      <c r="Q56" s="107"/>
    </row>
    <row r="57" spans="1:17" s="11" customFormat="1" ht="18.899999999999999" customHeight="1" x14ac:dyDescent="0.25">
      <c r="A57" s="431">
        <v>51</v>
      </c>
      <c r="B57" s="105"/>
      <c r="C57" s="105"/>
      <c r="D57" s="106"/>
      <c r="E57" s="446"/>
      <c r="F57" s="132"/>
      <c r="G57" s="132"/>
      <c r="H57" s="722"/>
      <c r="I57" s="474"/>
      <c r="J57" s="428" t="e">
        <f>IF(AND(Q57="",#REF!&gt;0,#REF!&lt;5),K57,)</f>
        <v>#REF!</v>
      </c>
      <c r="K57" s="426" t="str">
        <f>IF(D57="","ZZZ9",IF(AND(#REF!&gt;0,#REF!&lt;5),D57&amp;#REF!,D57&amp;"9"))</f>
        <v>ZZZ9</v>
      </c>
      <c r="L57" s="430">
        <f t="shared" si="0"/>
        <v>999</v>
      </c>
      <c r="M57" s="471">
        <f t="shared" si="1"/>
        <v>999</v>
      </c>
      <c r="N57" s="463"/>
      <c r="O57" s="398"/>
      <c r="P57" s="133">
        <f t="shared" si="2"/>
        <v>999</v>
      </c>
      <c r="Q57" s="107"/>
    </row>
    <row r="58" spans="1:17" s="11" customFormat="1" ht="18.899999999999999" customHeight="1" x14ac:dyDescent="0.25">
      <c r="A58" s="431">
        <v>52</v>
      </c>
      <c r="B58" s="105"/>
      <c r="C58" s="105"/>
      <c r="D58" s="106"/>
      <c r="E58" s="446"/>
      <c r="F58" s="132"/>
      <c r="G58" s="132"/>
      <c r="H58" s="722"/>
      <c r="I58" s="474"/>
      <c r="J58" s="428" t="e">
        <f>IF(AND(Q58="",#REF!&gt;0,#REF!&lt;5),K58,)</f>
        <v>#REF!</v>
      </c>
      <c r="K58" s="426" t="str">
        <f>IF(D58="","ZZZ9",IF(AND(#REF!&gt;0,#REF!&lt;5),D58&amp;#REF!,D58&amp;"9"))</f>
        <v>ZZZ9</v>
      </c>
      <c r="L58" s="430">
        <f t="shared" si="0"/>
        <v>999</v>
      </c>
      <c r="M58" s="471">
        <f t="shared" si="1"/>
        <v>999</v>
      </c>
      <c r="N58" s="463"/>
      <c r="O58" s="398"/>
      <c r="P58" s="133">
        <f t="shared" si="2"/>
        <v>999</v>
      </c>
      <c r="Q58" s="107"/>
    </row>
    <row r="59" spans="1:17" s="11" customFormat="1" ht="18.899999999999999" customHeight="1" x14ac:dyDescent="0.25">
      <c r="A59" s="431">
        <v>53</v>
      </c>
      <c r="B59" s="105"/>
      <c r="C59" s="105"/>
      <c r="D59" s="106"/>
      <c r="E59" s="446"/>
      <c r="F59" s="132"/>
      <c r="G59" s="132"/>
      <c r="H59" s="722"/>
      <c r="I59" s="474"/>
      <c r="J59" s="428" t="e">
        <f>IF(AND(Q59="",#REF!&gt;0,#REF!&lt;5),K59,)</f>
        <v>#REF!</v>
      </c>
      <c r="K59" s="426" t="str">
        <f>IF(D59="","ZZZ9",IF(AND(#REF!&gt;0,#REF!&lt;5),D59&amp;#REF!,D59&amp;"9"))</f>
        <v>ZZZ9</v>
      </c>
      <c r="L59" s="430">
        <f t="shared" si="0"/>
        <v>999</v>
      </c>
      <c r="M59" s="471">
        <f t="shared" si="1"/>
        <v>999</v>
      </c>
      <c r="N59" s="463"/>
      <c r="O59" s="398"/>
      <c r="P59" s="133">
        <f t="shared" si="2"/>
        <v>999</v>
      </c>
      <c r="Q59" s="107"/>
    </row>
    <row r="60" spans="1:17" s="11" customFormat="1" ht="18.899999999999999" customHeight="1" x14ac:dyDescent="0.25">
      <c r="A60" s="431">
        <v>54</v>
      </c>
      <c r="B60" s="105"/>
      <c r="C60" s="105"/>
      <c r="D60" s="106"/>
      <c r="E60" s="446"/>
      <c r="F60" s="132"/>
      <c r="G60" s="132"/>
      <c r="H60" s="722"/>
      <c r="I60" s="474"/>
      <c r="J60" s="428" t="e">
        <f>IF(AND(Q60="",#REF!&gt;0,#REF!&lt;5),K60,)</f>
        <v>#REF!</v>
      </c>
      <c r="K60" s="426" t="str">
        <f>IF(D60="","ZZZ9",IF(AND(#REF!&gt;0,#REF!&lt;5),D60&amp;#REF!,D60&amp;"9"))</f>
        <v>ZZZ9</v>
      </c>
      <c r="L60" s="430">
        <f t="shared" si="0"/>
        <v>999</v>
      </c>
      <c r="M60" s="471">
        <f t="shared" si="1"/>
        <v>999</v>
      </c>
      <c r="N60" s="463"/>
      <c r="O60" s="398"/>
      <c r="P60" s="133">
        <f t="shared" si="2"/>
        <v>999</v>
      </c>
      <c r="Q60" s="107"/>
    </row>
    <row r="61" spans="1:17" s="11" customFormat="1" ht="18.899999999999999" customHeight="1" x14ac:dyDescent="0.25">
      <c r="A61" s="431">
        <v>55</v>
      </c>
      <c r="B61" s="105"/>
      <c r="C61" s="105"/>
      <c r="D61" s="106"/>
      <c r="E61" s="446"/>
      <c r="F61" s="132"/>
      <c r="G61" s="132"/>
      <c r="H61" s="722"/>
      <c r="I61" s="474"/>
      <c r="J61" s="428" t="e">
        <f>IF(AND(Q61="",#REF!&gt;0,#REF!&lt;5),K61,)</f>
        <v>#REF!</v>
      </c>
      <c r="K61" s="426" t="str">
        <f>IF(D61="","ZZZ9",IF(AND(#REF!&gt;0,#REF!&lt;5),D61&amp;#REF!,D61&amp;"9"))</f>
        <v>ZZZ9</v>
      </c>
      <c r="L61" s="430">
        <f t="shared" si="0"/>
        <v>999</v>
      </c>
      <c r="M61" s="471">
        <f t="shared" si="1"/>
        <v>999</v>
      </c>
      <c r="N61" s="463"/>
      <c r="O61" s="398"/>
      <c r="P61" s="133">
        <f t="shared" si="2"/>
        <v>999</v>
      </c>
      <c r="Q61" s="107"/>
    </row>
    <row r="62" spans="1:17" s="11" customFormat="1" ht="18.899999999999999" customHeight="1" x14ac:dyDescent="0.25">
      <c r="A62" s="431">
        <v>56</v>
      </c>
      <c r="B62" s="105"/>
      <c r="C62" s="105"/>
      <c r="D62" s="106"/>
      <c r="E62" s="446"/>
      <c r="F62" s="132"/>
      <c r="G62" s="132"/>
      <c r="H62" s="722"/>
      <c r="I62" s="474"/>
      <c r="J62" s="428" t="e">
        <f>IF(AND(Q62="",#REF!&gt;0,#REF!&lt;5),K62,)</f>
        <v>#REF!</v>
      </c>
      <c r="K62" s="426" t="str">
        <f>IF(D62="","ZZZ9",IF(AND(#REF!&gt;0,#REF!&lt;5),D62&amp;#REF!,D62&amp;"9"))</f>
        <v>ZZZ9</v>
      </c>
      <c r="L62" s="430">
        <f t="shared" si="0"/>
        <v>999</v>
      </c>
      <c r="M62" s="471">
        <f t="shared" si="1"/>
        <v>999</v>
      </c>
      <c r="N62" s="463"/>
      <c r="O62" s="398"/>
      <c r="P62" s="133">
        <f t="shared" si="2"/>
        <v>999</v>
      </c>
      <c r="Q62" s="107"/>
    </row>
    <row r="63" spans="1:17" s="11" customFormat="1" ht="18.899999999999999" customHeight="1" x14ac:dyDescent="0.25">
      <c r="A63" s="431">
        <v>57</v>
      </c>
      <c r="B63" s="105"/>
      <c r="C63" s="105"/>
      <c r="D63" s="106"/>
      <c r="E63" s="446"/>
      <c r="F63" s="132"/>
      <c r="G63" s="132"/>
      <c r="H63" s="722"/>
      <c r="I63" s="474"/>
      <c r="J63" s="428" t="e">
        <f>IF(AND(Q63="",#REF!&gt;0,#REF!&lt;5),K63,)</f>
        <v>#REF!</v>
      </c>
      <c r="K63" s="426" t="str">
        <f>IF(D63="","ZZZ9",IF(AND(#REF!&gt;0,#REF!&lt;5),D63&amp;#REF!,D63&amp;"9"))</f>
        <v>ZZZ9</v>
      </c>
      <c r="L63" s="430">
        <f t="shared" si="0"/>
        <v>999</v>
      </c>
      <c r="M63" s="471">
        <f t="shared" si="1"/>
        <v>999</v>
      </c>
      <c r="N63" s="463"/>
      <c r="O63" s="398"/>
      <c r="P63" s="133">
        <f t="shared" si="2"/>
        <v>999</v>
      </c>
      <c r="Q63" s="107"/>
    </row>
    <row r="64" spans="1:17" s="11" customFormat="1" ht="18.899999999999999" customHeight="1" x14ac:dyDescent="0.25">
      <c r="A64" s="431">
        <v>58</v>
      </c>
      <c r="B64" s="105"/>
      <c r="C64" s="105"/>
      <c r="D64" s="106"/>
      <c r="E64" s="446"/>
      <c r="F64" s="132"/>
      <c r="G64" s="132"/>
      <c r="H64" s="722"/>
      <c r="I64" s="474"/>
      <c r="J64" s="428" t="e">
        <f>IF(AND(Q64="",#REF!&gt;0,#REF!&lt;5),K64,)</f>
        <v>#REF!</v>
      </c>
      <c r="K64" s="426" t="str">
        <f>IF(D64="","ZZZ9",IF(AND(#REF!&gt;0,#REF!&lt;5),D64&amp;#REF!,D64&amp;"9"))</f>
        <v>ZZZ9</v>
      </c>
      <c r="L64" s="430">
        <f t="shared" si="0"/>
        <v>999</v>
      </c>
      <c r="M64" s="471">
        <f t="shared" si="1"/>
        <v>999</v>
      </c>
      <c r="N64" s="463"/>
      <c r="O64" s="398"/>
      <c r="P64" s="133">
        <f t="shared" si="2"/>
        <v>999</v>
      </c>
      <c r="Q64" s="107"/>
    </row>
    <row r="65" spans="1:17" s="11" customFormat="1" ht="18.899999999999999" customHeight="1" x14ac:dyDescent="0.25">
      <c r="A65" s="431">
        <v>59</v>
      </c>
      <c r="B65" s="105"/>
      <c r="C65" s="105"/>
      <c r="D65" s="106"/>
      <c r="E65" s="446"/>
      <c r="F65" s="132"/>
      <c r="G65" s="132"/>
      <c r="H65" s="722"/>
      <c r="I65" s="474"/>
      <c r="J65" s="428" t="e">
        <f>IF(AND(Q65="",#REF!&gt;0,#REF!&lt;5),K65,)</f>
        <v>#REF!</v>
      </c>
      <c r="K65" s="426" t="str">
        <f>IF(D65="","ZZZ9",IF(AND(#REF!&gt;0,#REF!&lt;5),D65&amp;#REF!,D65&amp;"9"))</f>
        <v>ZZZ9</v>
      </c>
      <c r="L65" s="430">
        <f t="shared" si="0"/>
        <v>999</v>
      </c>
      <c r="M65" s="471">
        <f t="shared" si="1"/>
        <v>999</v>
      </c>
      <c r="N65" s="463"/>
      <c r="O65" s="398"/>
      <c r="P65" s="133">
        <f t="shared" si="2"/>
        <v>999</v>
      </c>
      <c r="Q65" s="107"/>
    </row>
    <row r="66" spans="1:17" s="11" customFormat="1" ht="18.899999999999999" customHeight="1" x14ac:dyDescent="0.25">
      <c r="A66" s="431">
        <v>60</v>
      </c>
      <c r="B66" s="105"/>
      <c r="C66" s="105"/>
      <c r="D66" s="106"/>
      <c r="E66" s="446"/>
      <c r="F66" s="132"/>
      <c r="G66" s="132"/>
      <c r="H66" s="722"/>
      <c r="I66" s="474"/>
      <c r="J66" s="428" t="e">
        <f>IF(AND(Q66="",#REF!&gt;0,#REF!&lt;5),K66,)</f>
        <v>#REF!</v>
      </c>
      <c r="K66" s="426" t="str">
        <f>IF(D66="","ZZZ9",IF(AND(#REF!&gt;0,#REF!&lt;5),D66&amp;#REF!,D66&amp;"9"))</f>
        <v>ZZZ9</v>
      </c>
      <c r="L66" s="430">
        <f t="shared" si="0"/>
        <v>999</v>
      </c>
      <c r="M66" s="471">
        <f t="shared" si="1"/>
        <v>999</v>
      </c>
      <c r="N66" s="463"/>
      <c r="O66" s="398"/>
      <c r="P66" s="133">
        <f t="shared" si="2"/>
        <v>999</v>
      </c>
      <c r="Q66" s="107"/>
    </row>
    <row r="67" spans="1:17" s="11" customFormat="1" ht="18.899999999999999" customHeight="1" x14ac:dyDescent="0.25">
      <c r="A67" s="431">
        <v>61</v>
      </c>
      <c r="B67" s="105"/>
      <c r="C67" s="105"/>
      <c r="D67" s="106"/>
      <c r="E67" s="446"/>
      <c r="F67" s="132"/>
      <c r="G67" s="132"/>
      <c r="H67" s="722"/>
      <c r="I67" s="474"/>
      <c r="J67" s="428" t="e">
        <f>IF(AND(Q67="",#REF!&gt;0,#REF!&lt;5),K67,)</f>
        <v>#REF!</v>
      </c>
      <c r="K67" s="426" t="str">
        <f>IF(D67="","ZZZ9",IF(AND(#REF!&gt;0,#REF!&lt;5),D67&amp;#REF!,D67&amp;"9"))</f>
        <v>ZZZ9</v>
      </c>
      <c r="L67" s="430">
        <f t="shared" si="0"/>
        <v>999</v>
      </c>
      <c r="M67" s="471">
        <f t="shared" si="1"/>
        <v>999</v>
      </c>
      <c r="N67" s="463"/>
      <c r="O67" s="398"/>
      <c r="P67" s="133">
        <f t="shared" si="2"/>
        <v>999</v>
      </c>
      <c r="Q67" s="107"/>
    </row>
    <row r="68" spans="1:17" s="11" customFormat="1" ht="18.899999999999999" customHeight="1" x14ac:dyDescent="0.25">
      <c r="A68" s="431">
        <v>62</v>
      </c>
      <c r="B68" s="105"/>
      <c r="C68" s="105"/>
      <c r="D68" s="106"/>
      <c r="E68" s="446"/>
      <c r="F68" s="132"/>
      <c r="G68" s="132"/>
      <c r="H68" s="722"/>
      <c r="I68" s="474"/>
      <c r="J68" s="428" t="e">
        <f>IF(AND(Q68="",#REF!&gt;0,#REF!&lt;5),K68,)</f>
        <v>#REF!</v>
      </c>
      <c r="K68" s="426" t="str">
        <f>IF(D68="","ZZZ9",IF(AND(#REF!&gt;0,#REF!&lt;5),D68&amp;#REF!,D68&amp;"9"))</f>
        <v>ZZZ9</v>
      </c>
      <c r="L68" s="430">
        <f t="shared" si="0"/>
        <v>999</v>
      </c>
      <c r="M68" s="471">
        <f t="shared" si="1"/>
        <v>999</v>
      </c>
      <c r="N68" s="463"/>
      <c r="O68" s="398"/>
      <c r="P68" s="133">
        <f t="shared" si="2"/>
        <v>999</v>
      </c>
      <c r="Q68" s="107"/>
    </row>
    <row r="69" spans="1:17" s="11" customFormat="1" ht="18.899999999999999" customHeight="1" x14ac:dyDescent="0.25">
      <c r="A69" s="431">
        <v>63</v>
      </c>
      <c r="B69" s="105"/>
      <c r="C69" s="105"/>
      <c r="D69" s="106"/>
      <c r="E69" s="446"/>
      <c r="F69" s="132"/>
      <c r="G69" s="132"/>
      <c r="H69" s="722"/>
      <c r="I69" s="474"/>
      <c r="J69" s="428" t="e">
        <f>IF(AND(Q69="",#REF!&gt;0,#REF!&lt;5),K69,)</f>
        <v>#REF!</v>
      </c>
      <c r="K69" s="426" t="str">
        <f>IF(D69="","ZZZ9",IF(AND(#REF!&gt;0,#REF!&lt;5),D69&amp;#REF!,D69&amp;"9"))</f>
        <v>ZZZ9</v>
      </c>
      <c r="L69" s="430">
        <f t="shared" si="0"/>
        <v>999</v>
      </c>
      <c r="M69" s="471">
        <f t="shared" si="1"/>
        <v>999</v>
      </c>
      <c r="N69" s="463"/>
      <c r="O69" s="398"/>
      <c r="P69" s="133">
        <f t="shared" si="2"/>
        <v>999</v>
      </c>
      <c r="Q69" s="107"/>
    </row>
    <row r="70" spans="1:17" s="11" customFormat="1" ht="18.899999999999999" customHeight="1" x14ac:dyDescent="0.25">
      <c r="A70" s="431">
        <v>64</v>
      </c>
      <c r="B70" s="105"/>
      <c r="C70" s="105"/>
      <c r="D70" s="106"/>
      <c r="E70" s="446"/>
      <c r="F70" s="132"/>
      <c r="G70" s="132"/>
      <c r="H70" s="722"/>
      <c r="I70" s="474"/>
      <c r="J70" s="428" t="e">
        <f>IF(AND(Q70="",#REF!&gt;0,#REF!&lt;5),K70,)</f>
        <v>#REF!</v>
      </c>
      <c r="K70" s="426" t="str">
        <f>IF(D70="","ZZZ9",IF(AND(#REF!&gt;0,#REF!&lt;5),D70&amp;#REF!,D70&amp;"9"))</f>
        <v>ZZZ9</v>
      </c>
      <c r="L70" s="430">
        <f t="shared" si="0"/>
        <v>999</v>
      </c>
      <c r="M70" s="471">
        <f t="shared" si="1"/>
        <v>999</v>
      </c>
      <c r="N70" s="463"/>
      <c r="O70" s="398"/>
      <c r="P70" s="133">
        <f t="shared" si="2"/>
        <v>999</v>
      </c>
      <c r="Q70" s="107"/>
    </row>
    <row r="71" spans="1:17" s="11" customFormat="1" ht="18.899999999999999" customHeight="1" x14ac:dyDescent="0.25">
      <c r="A71" s="431">
        <v>65</v>
      </c>
      <c r="B71" s="105"/>
      <c r="C71" s="105"/>
      <c r="D71" s="106"/>
      <c r="E71" s="446"/>
      <c r="F71" s="132"/>
      <c r="G71" s="132"/>
      <c r="H71" s="722"/>
      <c r="I71" s="474"/>
      <c r="J71" s="428" t="e">
        <f>IF(AND(Q71="",#REF!&gt;0,#REF!&lt;5),K71,)</f>
        <v>#REF!</v>
      </c>
      <c r="K71" s="426" t="str">
        <f>IF(D71="","ZZZ9",IF(AND(#REF!&gt;0,#REF!&lt;5),D71&amp;#REF!,D71&amp;"9"))</f>
        <v>ZZZ9</v>
      </c>
      <c r="L71" s="430">
        <f t="shared" si="0"/>
        <v>999</v>
      </c>
      <c r="M71" s="471">
        <f t="shared" si="1"/>
        <v>999</v>
      </c>
      <c r="N71" s="463"/>
      <c r="O71" s="398"/>
      <c r="P71" s="133">
        <f t="shared" si="2"/>
        <v>999</v>
      </c>
      <c r="Q71" s="107"/>
    </row>
    <row r="72" spans="1:17" s="11" customFormat="1" ht="18.899999999999999" customHeight="1" x14ac:dyDescent="0.25">
      <c r="A72" s="431">
        <v>66</v>
      </c>
      <c r="B72" s="105"/>
      <c r="C72" s="105"/>
      <c r="D72" s="106"/>
      <c r="E72" s="446"/>
      <c r="F72" s="132"/>
      <c r="G72" s="132"/>
      <c r="H72" s="722"/>
      <c r="I72" s="474"/>
      <c r="J72" s="428" t="e">
        <f>IF(AND(Q72="",#REF!&gt;0,#REF!&lt;5),K72,)</f>
        <v>#REF!</v>
      </c>
      <c r="K72" s="426" t="str">
        <f>IF(D72="","ZZZ9",IF(AND(#REF!&gt;0,#REF!&lt;5),D72&amp;#REF!,D72&amp;"9"))</f>
        <v>ZZZ9</v>
      </c>
      <c r="L72" s="430">
        <f t="shared" si="0"/>
        <v>999</v>
      </c>
      <c r="M72" s="471">
        <f t="shared" si="1"/>
        <v>999</v>
      </c>
      <c r="N72" s="463"/>
      <c r="O72" s="398"/>
      <c r="P72" s="133">
        <f t="shared" si="2"/>
        <v>999</v>
      </c>
      <c r="Q72" s="107"/>
    </row>
    <row r="73" spans="1:17" s="11" customFormat="1" ht="18.899999999999999" customHeight="1" x14ac:dyDescent="0.25">
      <c r="A73" s="431">
        <v>67</v>
      </c>
      <c r="B73" s="105"/>
      <c r="C73" s="105"/>
      <c r="D73" s="106"/>
      <c r="E73" s="446"/>
      <c r="F73" s="132"/>
      <c r="G73" s="132"/>
      <c r="H73" s="722"/>
      <c r="I73" s="474"/>
      <c r="J73" s="428" t="e">
        <f>IF(AND(Q73="",#REF!&gt;0,#REF!&lt;5),K73,)</f>
        <v>#REF!</v>
      </c>
      <c r="K73" s="426" t="str">
        <f>IF(D73="","ZZZ9",IF(AND(#REF!&gt;0,#REF!&lt;5),D73&amp;#REF!,D73&amp;"9"))</f>
        <v>ZZZ9</v>
      </c>
      <c r="L73" s="430">
        <f t="shared" si="0"/>
        <v>999</v>
      </c>
      <c r="M73" s="471">
        <f t="shared" si="1"/>
        <v>999</v>
      </c>
      <c r="N73" s="463"/>
      <c r="O73" s="398"/>
      <c r="P73" s="133">
        <f t="shared" si="2"/>
        <v>999</v>
      </c>
      <c r="Q73" s="107"/>
    </row>
    <row r="74" spans="1:17" s="11" customFormat="1" ht="18.899999999999999" customHeight="1" x14ac:dyDescent="0.25">
      <c r="A74" s="431">
        <v>68</v>
      </c>
      <c r="B74" s="105"/>
      <c r="C74" s="105"/>
      <c r="D74" s="106"/>
      <c r="E74" s="446"/>
      <c r="F74" s="132"/>
      <c r="G74" s="132"/>
      <c r="H74" s="722"/>
      <c r="I74" s="474"/>
      <c r="J74" s="428" t="e">
        <f>IF(AND(Q74="",#REF!&gt;0,#REF!&lt;5),K74,)</f>
        <v>#REF!</v>
      </c>
      <c r="K74" s="426" t="str">
        <f>IF(D74="","ZZZ9",IF(AND(#REF!&gt;0,#REF!&lt;5),D74&amp;#REF!,D74&amp;"9"))</f>
        <v>ZZZ9</v>
      </c>
      <c r="L74" s="430">
        <f t="shared" si="0"/>
        <v>999</v>
      </c>
      <c r="M74" s="471">
        <f t="shared" si="1"/>
        <v>999</v>
      </c>
      <c r="N74" s="463"/>
      <c r="O74" s="398"/>
      <c r="P74" s="133">
        <f t="shared" si="2"/>
        <v>999</v>
      </c>
      <c r="Q74" s="107"/>
    </row>
    <row r="75" spans="1:17" s="11" customFormat="1" ht="18.899999999999999" customHeight="1" x14ac:dyDescent="0.25">
      <c r="A75" s="431">
        <v>69</v>
      </c>
      <c r="B75" s="105"/>
      <c r="C75" s="105"/>
      <c r="D75" s="106"/>
      <c r="E75" s="446"/>
      <c r="F75" s="132"/>
      <c r="G75" s="132"/>
      <c r="H75" s="722"/>
      <c r="I75" s="474"/>
      <c r="J75" s="428" t="e">
        <f>IF(AND(Q75="",#REF!&gt;0,#REF!&lt;5),K75,)</f>
        <v>#REF!</v>
      </c>
      <c r="K75" s="426" t="str">
        <f>IF(D75="","ZZZ9",IF(AND(#REF!&gt;0,#REF!&lt;5),D75&amp;#REF!,D75&amp;"9"))</f>
        <v>ZZZ9</v>
      </c>
      <c r="L75" s="430">
        <f t="shared" si="0"/>
        <v>999</v>
      </c>
      <c r="M75" s="471">
        <f t="shared" si="1"/>
        <v>999</v>
      </c>
      <c r="N75" s="463"/>
      <c r="O75" s="398"/>
      <c r="P75" s="133">
        <f t="shared" si="2"/>
        <v>999</v>
      </c>
      <c r="Q75" s="107"/>
    </row>
    <row r="76" spans="1:17" s="11" customFormat="1" ht="18.899999999999999" customHeight="1" x14ac:dyDescent="0.25">
      <c r="A76" s="431">
        <v>70</v>
      </c>
      <c r="B76" s="105"/>
      <c r="C76" s="105"/>
      <c r="D76" s="106"/>
      <c r="E76" s="446"/>
      <c r="F76" s="132"/>
      <c r="G76" s="132"/>
      <c r="H76" s="722"/>
      <c r="I76" s="474"/>
      <c r="J76" s="428" t="e">
        <f>IF(AND(Q76="",#REF!&gt;0,#REF!&lt;5),K76,)</f>
        <v>#REF!</v>
      </c>
      <c r="K76" s="426" t="str">
        <f>IF(D76="","ZZZ9",IF(AND(#REF!&gt;0,#REF!&lt;5),D76&amp;#REF!,D76&amp;"9"))</f>
        <v>ZZZ9</v>
      </c>
      <c r="L76" s="430">
        <f t="shared" si="0"/>
        <v>999</v>
      </c>
      <c r="M76" s="471">
        <f t="shared" si="1"/>
        <v>999</v>
      </c>
      <c r="N76" s="463"/>
      <c r="O76" s="398"/>
      <c r="P76" s="133">
        <f t="shared" si="2"/>
        <v>999</v>
      </c>
      <c r="Q76" s="107"/>
    </row>
    <row r="77" spans="1:17" s="11" customFormat="1" ht="18.899999999999999" customHeight="1" x14ac:dyDescent="0.25">
      <c r="A77" s="431">
        <v>71</v>
      </c>
      <c r="B77" s="105"/>
      <c r="C77" s="105"/>
      <c r="D77" s="106"/>
      <c r="E77" s="446"/>
      <c r="F77" s="132"/>
      <c r="G77" s="132"/>
      <c r="H77" s="722"/>
      <c r="I77" s="474"/>
      <c r="J77" s="428" t="e">
        <f>IF(AND(Q77="",#REF!&gt;0,#REF!&lt;5),K77,)</f>
        <v>#REF!</v>
      </c>
      <c r="K77" s="426" t="str">
        <f>IF(D77="","ZZZ9",IF(AND(#REF!&gt;0,#REF!&lt;5),D77&amp;#REF!,D77&amp;"9"))</f>
        <v>ZZZ9</v>
      </c>
      <c r="L77" s="430">
        <f t="shared" si="0"/>
        <v>999</v>
      </c>
      <c r="M77" s="471">
        <f t="shared" si="1"/>
        <v>999</v>
      </c>
      <c r="N77" s="463"/>
      <c r="O77" s="398"/>
      <c r="P77" s="133">
        <f t="shared" si="2"/>
        <v>999</v>
      </c>
      <c r="Q77" s="107"/>
    </row>
    <row r="78" spans="1:17" s="11" customFormat="1" ht="18.899999999999999" customHeight="1" x14ac:dyDescent="0.25">
      <c r="A78" s="431">
        <v>72</v>
      </c>
      <c r="B78" s="105"/>
      <c r="C78" s="105"/>
      <c r="D78" s="106"/>
      <c r="E78" s="446"/>
      <c r="F78" s="132"/>
      <c r="G78" s="132"/>
      <c r="H78" s="722"/>
      <c r="I78" s="474"/>
      <c r="J78" s="428" t="e">
        <f>IF(AND(Q78="",#REF!&gt;0,#REF!&lt;5),K78,)</f>
        <v>#REF!</v>
      </c>
      <c r="K78" s="426" t="str">
        <f>IF(D78="","ZZZ9",IF(AND(#REF!&gt;0,#REF!&lt;5),D78&amp;#REF!,D78&amp;"9"))</f>
        <v>ZZZ9</v>
      </c>
      <c r="L78" s="430">
        <f t="shared" si="0"/>
        <v>999</v>
      </c>
      <c r="M78" s="471">
        <f t="shared" si="1"/>
        <v>999</v>
      </c>
      <c r="N78" s="463"/>
      <c r="O78" s="398"/>
      <c r="P78" s="133">
        <f t="shared" si="2"/>
        <v>999</v>
      </c>
      <c r="Q78" s="107"/>
    </row>
    <row r="79" spans="1:17" s="11" customFormat="1" ht="18.899999999999999" customHeight="1" x14ac:dyDescent="0.25">
      <c r="A79" s="431">
        <v>73</v>
      </c>
      <c r="B79" s="105"/>
      <c r="C79" s="105"/>
      <c r="D79" s="106"/>
      <c r="E79" s="446"/>
      <c r="F79" s="132"/>
      <c r="G79" s="132"/>
      <c r="H79" s="722"/>
      <c r="I79" s="474"/>
      <c r="J79" s="428" t="e">
        <f>IF(AND(Q79="",#REF!&gt;0,#REF!&lt;5),K79,)</f>
        <v>#REF!</v>
      </c>
      <c r="K79" s="426" t="str">
        <f>IF(D79="","ZZZ9",IF(AND(#REF!&gt;0,#REF!&lt;5),D79&amp;#REF!,D79&amp;"9"))</f>
        <v>ZZZ9</v>
      </c>
      <c r="L79" s="430">
        <f t="shared" si="0"/>
        <v>999</v>
      </c>
      <c r="M79" s="471">
        <f t="shared" si="1"/>
        <v>999</v>
      </c>
      <c r="N79" s="463"/>
      <c r="O79" s="398"/>
      <c r="P79" s="133">
        <f t="shared" si="2"/>
        <v>999</v>
      </c>
      <c r="Q79" s="107"/>
    </row>
    <row r="80" spans="1:17" s="11" customFormat="1" ht="18.899999999999999" customHeight="1" x14ac:dyDescent="0.25">
      <c r="A80" s="431">
        <v>74</v>
      </c>
      <c r="B80" s="105"/>
      <c r="C80" s="105"/>
      <c r="D80" s="106"/>
      <c r="E80" s="446"/>
      <c r="F80" s="132"/>
      <c r="G80" s="132"/>
      <c r="H80" s="722"/>
      <c r="I80" s="474"/>
      <c r="J80" s="428" t="e">
        <f>IF(AND(Q80="",#REF!&gt;0,#REF!&lt;5),K80,)</f>
        <v>#REF!</v>
      </c>
      <c r="K80" s="426" t="str">
        <f>IF(D80="","ZZZ9",IF(AND(#REF!&gt;0,#REF!&lt;5),D80&amp;#REF!,D80&amp;"9"))</f>
        <v>ZZZ9</v>
      </c>
      <c r="L80" s="430">
        <f t="shared" si="0"/>
        <v>999</v>
      </c>
      <c r="M80" s="471">
        <f t="shared" si="1"/>
        <v>999</v>
      </c>
      <c r="N80" s="463"/>
      <c r="O80" s="398"/>
      <c r="P80" s="133">
        <f t="shared" si="2"/>
        <v>999</v>
      </c>
      <c r="Q80" s="107"/>
    </row>
    <row r="81" spans="1:17" s="11" customFormat="1" ht="18.899999999999999" customHeight="1" x14ac:dyDescent="0.25">
      <c r="A81" s="431">
        <v>75</v>
      </c>
      <c r="B81" s="105"/>
      <c r="C81" s="105"/>
      <c r="D81" s="106"/>
      <c r="E81" s="446"/>
      <c r="F81" s="132"/>
      <c r="G81" s="132"/>
      <c r="H81" s="722"/>
      <c r="I81" s="474"/>
      <c r="J81" s="428" t="e">
        <f>IF(AND(Q81="",#REF!&gt;0,#REF!&lt;5),K81,)</f>
        <v>#REF!</v>
      </c>
      <c r="K81" s="426" t="str">
        <f>IF(D81="","ZZZ9",IF(AND(#REF!&gt;0,#REF!&lt;5),D81&amp;#REF!,D81&amp;"9"))</f>
        <v>ZZZ9</v>
      </c>
      <c r="L81" s="430">
        <f t="shared" si="0"/>
        <v>999</v>
      </c>
      <c r="M81" s="471">
        <f t="shared" si="1"/>
        <v>999</v>
      </c>
      <c r="N81" s="463"/>
      <c r="O81" s="398"/>
      <c r="P81" s="133">
        <f t="shared" si="2"/>
        <v>999</v>
      </c>
      <c r="Q81" s="107"/>
    </row>
    <row r="82" spans="1:17" s="11" customFormat="1" ht="18.899999999999999" customHeight="1" x14ac:dyDescent="0.25">
      <c r="A82" s="431">
        <v>76</v>
      </c>
      <c r="B82" s="105"/>
      <c r="C82" s="105"/>
      <c r="D82" s="106"/>
      <c r="E82" s="446"/>
      <c r="F82" s="132"/>
      <c r="G82" s="132"/>
      <c r="H82" s="722"/>
      <c r="I82" s="474"/>
      <c r="J82" s="428" t="e">
        <f>IF(AND(Q82="",#REF!&gt;0,#REF!&lt;5),K82,)</f>
        <v>#REF!</v>
      </c>
      <c r="K82" s="426" t="str">
        <f>IF(D82="","ZZZ9",IF(AND(#REF!&gt;0,#REF!&lt;5),D82&amp;#REF!,D82&amp;"9"))</f>
        <v>ZZZ9</v>
      </c>
      <c r="L82" s="430">
        <f t="shared" si="0"/>
        <v>999</v>
      </c>
      <c r="M82" s="471">
        <f t="shared" si="1"/>
        <v>999</v>
      </c>
      <c r="N82" s="463"/>
      <c r="O82" s="398"/>
      <c r="P82" s="133">
        <f t="shared" si="2"/>
        <v>999</v>
      </c>
      <c r="Q82" s="107"/>
    </row>
    <row r="83" spans="1:17" s="11" customFormat="1" ht="18.899999999999999" customHeight="1" x14ac:dyDescent="0.25">
      <c r="A83" s="431">
        <v>77</v>
      </c>
      <c r="B83" s="105"/>
      <c r="C83" s="105"/>
      <c r="D83" s="106"/>
      <c r="E83" s="446"/>
      <c r="F83" s="132"/>
      <c r="G83" s="132"/>
      <c r="H83" s="722"/>
      <c r="I83" s="474"/>
      <c r="J83" s="428" t="e">
        <f>IF(AND(Q83="",#REF!&gt;0,#REF!&lt;5),K83,)</f>
        <v>#REF!</v>
      </c>
      <c r="K83" s="426" t="str">
        <f>IF(D83="","ZZZ9",IF(AND(#REF!&gt;0,#REF!&lt;5),D83&amp;#REF!,D83&amp;"9"))</f>
        <v>ZZZ9</v>
      </c>
      <c r="L83" s="430">
        <f t="shared" si="0"/>
        <v>999</v>
      </c>
      <c r="M83" s="471">
        <f t="shared" si="1"/>
        <v>999</v>
      </c>
      <c r="N83" s="463"/>
      <c r="O83" s="398"/>
      <c r="P83" s="133">
        <f t="shared" si="2"/>
        <v>999</v>
      </c>
      <c r="Q83" s="107"/>
    </row>
    <row r="84" spans="1:17" s="11" customFormat="1" ht="18.899999999999999" customHeight="1" x14ac:dyDescent="0.25">
      <c r="A84" s="431">
        <v>78</v>
      </c>
      <c r="B84" s="105"/>
      <c r="C84" s="105"/>
      <c r="D84" s="106"/>
      <c r="E84" s="446"/>
      <c r="F84" s="132"/>
      <c r="G84" s="132"/>
      <c r="H84" s="722"/>
      <c r="I84" s="474"/>
      <c r="J84" s="428" t="e">
        <f>IF(AND(Q84="",#REF!&gt;0,#REF!&lt;5),K84,)</f>
        <v>#REF!</v>
      </c>
      <c r="K84" s="426" t="str">
        <f>IF(D84="","ZZZ9",IF(AND(#REF!&gt;0,#REF!&lt;5),D84&amp;#REF!,D84&amp;"9"))</f>
        <v>ZZZ9</v>
      </c>
      <c r="L84" s="430">
        <f t="shared" si="0"/>
        <v>999</v>
      </c>
      <c r="M84" s="471">
        <f t="shared" si="1"/>
        <v>999</v>
      </c>
      <c r="N84" s="463"/>
      <c r="O84" s="398"/>
      <c r="P84" s="133">
        <f t="shared" si="2"/>
        <v>999</v>
      </c>
      <c r="Q84" s="107"/>
    </row>
    <row r="85" spans="1:17" s="11" customFormat="1" ht="18.899999999999999" customHeight="1" x14ac:dyDescent="0.25">
      <c r="A85" s="431">
        <v>79</v>
      </c>
      <c r="B85" s="105"/>
      <c r="C85" s="105"/>
      <c r="D85" s="106"/>
      <c r="E85" s="446"/>
      <c r="F85" s="132"/>
      <c r="G85" s="132"/>
      <c r="H85" s="722"/>
      <c r="I85" s="474"/>
      <c r="J85" s="428" t="e">
        <f>IF(AND(Q85="",#REF!&gt;0,#REF!&lt;5),K85,)</f>
        <v>#REF!</v>
      </c>
      <c r="K85" s="426" t="str">
        <f>IF(D85="","ZZZ9",IF(AND(#REF!&gt;0,#REF!&lt;5),D85&amp;#REF!,D85&amp;"9"))</f>
        <v>ZZZ9</v>
      </c>
      <c r="L85" s="430">
        <f t="shared" si="0"/>
        <v>999</v>
      </c>
      <c r="M85" s="471">
        <f t="shared" si="1"/>
        <v>999</v>
      </c>
      <c r="N85" s="463"/>
      <c r="O85" s="398"/>
      <c r="P85" s="133">
        <f t="shared" si="2"/>
        <v>999</v>
      </c>
      <c r="Q85" s="107"/>
    </row>
    <row r="86" spans="1:17" s="11" customFormat="1" ht="18.899999999999999" customHeight="1" x14ac:dyDescent="0.25">
      <c r="A86" s="431">
        <v>80</v>
      </c>
      <c r="B86" s="105"/>
      <c r="C86" s="105"/>
      <c r="D86" s="106"/>
      <c r="E86" s="446"/>
      <c r="F86" s="132"/>
      <c r="G86" s="132"/>
      <c r="H86" s="722"/>
      <c r="I86" s="474"/>
      <c r="J86" s="428" t="e">
        <f>IF(AND(Q86="",#REF!&gt;0,#REF!&lt;5),K86,)</f>
        <v>#REF!</v>
      </c>
      <c r="K86" s="426" t="str">
        <f>IF(D86="","ZZZ9",IF(AND(#REF!&gt;0,#REF!&lt;5),D86&amp;#REF!,D86&amp;"9"))</f>
        <v>ZZZ9</v>
      </c>
      <c r="L86" s="430">
        <f t="shared" si="0"/>
        <v>999</v>
      </c>
      <c r="M86" s="471">
        <f t="shared" si="1"/>
        <v>999</v>
      </c>
      <c r="N86" s="463"/>
      <c r="O86" s="398"/>
      <c r="P86" s="133">
        <f t="shared" si="2"/>
        <v>999</v>
      </c>
      <c r="Q86" s="107"/>
    </row>
    <row r="87" spans="1:17" s="11" customFormat="1" ht="18.899999999999999" customHeight="1" x14ac:dyDescent="0.25">
      <c r="A87" s="431">
        <v>81</v>
      </c>
      <c r="B87" s="105"/>
      <c r="C87" s="105"/>
      <c r="D87" s="106"/>
      <c r="E87" s="446"/>
      <c r="F87" s="132"/>
      <c r="G87" s="132"/>
      <c r="H87" s="722"/>
      <c r="I87" s="474"/>
      <c r="J87" s="428" t="e">
        <f>IF(AND(Q87="",#REF!&gt;0,#REF!&lt;5),K87,)</f>
        <v>#REF!</v>
      </c>
      <c r="K87" s="426" t="str">
        <f>IF(D87="","ZZZ9",IF(AND(#REF!&gt;0,#REF!&lt;5),D87&amp;#REF!,D87&amp;"9"))</f>
        <v>ZZZ9</v>
      </c>
      <c r="L87" s="430">
        <f t="shared" si="0"/>
        <v>999</v>
      </c>
      <c r="M87" s="471">
        <f t="shared" si="1"/>
        <v>999</v>
      </c>
      <c r="N87" s="463"/>
      <c r="O87" s="398"/>
      <c r="P87" s="133">
        <f t="shared" si="2"/>
        <v>999</v>
      </c>
      <c r="Q87" s="107"/>
    </row>
    <row r="88" spans="1:17" s="11" customFormat="1" ht="18.899999999999999" customHeight="1" x14ac:dyDescent="0.25">
      <c r="A88" s="431">
        <v>82</v>
      </c>
      <c r="B88" s="105"/>
      <c r="C88" s="105"/>
      <c r="D88" s="106"/>
      <c r="E88" s="446"/>
      <c r="F88" s="132"/>
      <c r="G88" s="132"/>
      <c r="H88" s="722"/>
      <c r="I88" s="474"/>
      <c r="J88" s="428" t="e">
        <f>IF(AND(Q88="",#REF!&gt;0,#REF!&lt;5),K88,)</f>
        <v>#REF!</v>
      </c>
      <c r="K88" s="426" t="str">
        <f>IF(D88="","ZZZ9",IF(AND(#REF!&gt;0,#REF!&lt;5),D88&amp;#REF!,D88&amp;"9"))</f>
        <v>ZZZ9</v>
      </c>
      <c r="L88" s="430">
        <f t="shared" si="0"/>
        <v>999</v>
      </c>
      <c r="M88" s="471">
        <f t="shared" si="1"/>
        <v>999</v>
      </c>
      <c r="N88" s="463"/>
      <c r="O88" s="398"/>
      <c r="P88" s="133">
        <f t="shared" si="2"/>
        <v>999</v>
      </c>
      <c r="Q88" s="107"/>
    </row>
    <row r="89" spans="1:17" s="11" customFormat="1" ht="18.899999999999999" customHeight="1" x14ac:dyDescent="0.25">
      <c r="A89" s="431">
        <v>83</v>
      </c>
      <c r="B89" s="105"/>
      <c r="C89" s="105"/>
      <c r="D89" s="106"/>
      <c r="E89" s="446"/>
      <c r="F89" s="132"/>
      <c r="G89" s="132"/>
      <c r="H89" s="722"/>
      <c r="I89" s="474"/>
      <c r="J89" s="428" t="e">
        <f>IF(AND(Q89="",#REF!&gt;0,#REF!&lt;5),K89,)</f>
        <v>#REF!</v>
      </c>
      <c r="K89" s="426" t="str">
        <f>IF(D89="","ZZZ9",IF(AND(#REF!&gt;0,#REF!&lt;5),D89&amp;#REF!,D89&amp;"9"))</f>
        <v>ZZZ9</v>
      </c>
      <c r="L89" s="430">
        <f t="shared" si="0"/>
        <v>999</v>
      </c>
      <c r="M89" s="471">
        <f t="shared" si="1"/>
        <v>999</v>
      </c>
      <c r="N89" s="463"/>
      <c r="O89" s="398"/>
      <c r="P89" s="133">
        <f t="shared" si="2"/>
        <v>999</v>
      </c>
      <c r="Q89" s="107"/>
    </row>
    <row r="90" spans="1:17" s="11" customFormat="1" ht="18.899999999999999" customHeight="1" x14ac:dyDescent="0.25">
      <c r="A90" s="431">
        <v>84</v>
      </c>
      <c r="B90" s="105"/>
      <c r="C90" s="105"/>
      <c r="D90" s="106"/>
      <c r="E90" s="446"/>
      <c r="F90" s="132"/>
      <c r="G90" s="132"/>
      <c r="H90" s="722"/>
      <c r="I90" s="474"/>
      <c r="J90" s="428" t="e">
        <f>IF(AND(Q90="",#REF!&gt;0,#REF!&lt;5),K90,)</f>
        <v>#REF!</v>
      </c>
      <c r="K90" s="426" t="str">
        <f>IF(D90="","ZZZ9",IF(AND(#REF!&gt;0,#REF!&lt;5),D90&amp;#REF!,D90&amp;"9"))</f>
        <v>ZZZ9</v>
      </c>
      <c r="L90" s="430">
        <f t="shared" si="0"/>
        <v>999</v>
      </c>
      <c r="M90" s="471">
        <f t="shared" si="1"/>
        <v>999</v>
      </c>
      <c r="N90" s="463"/>
      <c r="O90" s="398"/>
      <c r="P90" s="133">
        <f t="shared" si="2"/>
        <v>999</v>
      </c>
      <c r="Q90" s="107"/>
    </row>
    <row r="91" spans="1:17" s="11" customFormat="1" ht="18.899999999999999" customHeight="1" x14ac:dyDescent="0.25">
      <c r="A91" s="431">
        <v>85</v>
      </c>
      <c r="B91" s="105"/>
      <c r="C91" s="105"/>
      <c r="D91" s="106"/>
      <c r="E91" s="446"/>
      <c r="F91" s="132"/>
      <c r="G91" s="132"/>
      <c r="H91" s="722"/>
      <c r="I91" s="474"/>
      <c r="J91" s="428" t="e">
        <f>IF(AND(Q91="",#REF!&gt;0,#REF!&lt;5),K91,)</f>
        <v>#REF!</v>
      </c>
      <c r="K91" s="426" t="str">
        <f>IF(D91="","ZZZ9",IF(AND(#REF!&gt;0,#REF!&lt;5),D91&amp;#REF!,D91&amp;"9"))</f>
        <v>ZZZ9</v>
      </c>
      <c r="L91" s="430">
        <f t="shared" si="0"/>
        <v>999</v>
      </c>
      <c r="M91" s="471">
        <f t="shared" si="1"/>
        <v>999</v>
      </c>
      <c r="N91" s="463"/>
      <c r="O91" s="398"/>
      <c r="P91" s="133">
        <f t="shared" si="2"/>
        <v>999</v>
      </c>
      <c r="Q91" s="107"/>
    </row>
    <row r="92" spans="1:17" s="11" customFormat="1" ht="18.899999999999999" customHeight="1" x14ac:dyDescent="0.25">
      <c r="A92" s="431">
        <v>86</v>
      </c>
      <c r="B92" s="105"/>
      <c r="C92" s="105"/>
      <c r="D92" s="106"/>
      <c r="E92" s="446"/>
      <c r="F92" s="132"/>
      <c r="G92" s="132"/>
      <c r="H92" s="722"/>
      <c r="I92" s="474"/>
      <c r="J92" s="428" t="e">
        <f>IF(AND(Q92="",#REF!&gt;0,#REF!&lt;5),K92,)</f>
        <v>#REF!</v>
      </c>
      <c r="K92" s="426" t="str">
        <f>IF(D92="","ZZZ9",IF(AND(#REF!&gt;0,#REF!&lt;5),D92&amp;#REF!,D92&amp;"9"))</f>
        <v>ZZZ9</v>
      </c>
      <c r="L92" s="430">
        <f t="shared" si="0"/>
        <v>999</v>
      </c>
      <c r="M92" s="471">
        <f t="shared" si="1"/>
        <v>999</v>
      </c>
      <c r="N92" s="463"/>
      <c r="O92" s="398"/>
      <c r="P92" s="133">
        <f t="shared" si="2"/>
        <v>999</v>
      </c>
      <c r="Q92" s="107"/>
    </row>
    <row r="93" spans="1:17" s="11" customFormat="1" ht="18.899999999999999" customHeight="1" x14ac:dyDescent="0.25">
      <c r="A93" s="431">
        <v>87</v>
      </c>
      <c r="B93" s="105"/>
      <c r="C93" s="105"/>
      <c r="D93" s="106"/>
      <c r="E93" s="446"/>
      <c r="F93" s="132"/>
      <c r="G93" s="132"/>
      <c r="H93" s="722"/>
      <c r="I93" s="474"/>
      <c r="J93" s="428" t="e">
        <f>IF(AND(Q93="",#REF!&gt;0,#REF!&lt;5),K93,)</f>
        <v>#REF!</v>
      </c>
      <c r="K93" s="426" t="str">
        <f>IF(D93="","ZZZ9",IF(AND(#REF!&gt;0,#REF!&lt;5),D93&amp;#REF!,D93&amp;"9"))</f>
        <v>ZZZ9</v>
      </c>
      <c r="L93" s="430">
        <f t="shared" si="0"/>
        <v>999</v>
      </c>
      <c r="M93" s="471">
        <f t="shared" si="1"/>
        <v>999</v>
      </c>
      <c r="N93" s="463"/>
      <c r="O93" s="398"/>
      <c r="P93" s="133">
        <f t="shared" si="2"/>
        <v>999</v>
      </c>
      <c r="Q93" s="107"/>
    </row>
    <row r="94" spans="1:17" s="11" customFormat="1" ht="18.899999999999999" customHeight="1" x14ac:dyDescent="0.25">
      <c r="A94" s="431">
        <v>88</v>
      </c>
      <c r="B94" s="105"/>
      <c r="C94" s="105"/>
      <c r="D94" s="106"/>
      <c r="E94" s="446"/>
      <c r="F94" s="132"/>
      <c r="G94" s="132"/>
      <c r="H94" s="722"/>
      <c r="I94" s="474"/>
      <c r="J94" s="428" t="e">
        <f>IF(AND(Q94="",#REF!&gt;0,#REF!&lt;5),K94,)</f>
        <v>#REF!</v>
      </c>
      <c r="K94" s="426" t="str">
        <f>IF(D94="","ZZZ9",IF(AND(#REF!&gt;0,#REF!&lt;5),D94&amp;#REF!,D94&amp;"9"))</f>
        <v>ZZZ9</v>
      </c>
      <c r="L94" s="430">
        <f t="shared" si="0"/>
        <v>999</v>
      </c>
      <c r="M94" s="471">
        <f t="shared" si="1"/>
        <v>999</v>
      </c>
      <c r="N94" s="463"/>
      <c r="O94" s="398"/>
      <c r="P94" s="133">
        <f t="shared" si="2"/>
        <v>999</v>
      </c>
      <c r="Q94" s="107"/>
    </row>
    <row r="95" spans="1:17" s="11" customFormat="1" ht="18.899999999999999" customHeight="1" x14ac:dyDescent="0.25">
      <c r="A95" s="431">
        <v>89</v>
      </c>
      <c r="B95" s="105"/>
      <c r="C95" s="105"/>
      <c r="D95" s="106"/>
      <c r="E95" s="446"/>
      <c r="F95" s="132"/>
      <c r="G95" s="132"/>
      <c r="H95" s="722"/>
      <c r="I95" s="474"/>
      <c r="J95" s="428" t="e">
        <f>IF(AND(Q95="",#REF!&gt;0,#REF!&lt;5),K95,)</f>
        <v>#REF!</v>
      </c>
      <c r="K95" s="426" t="str">
        <f>IF(D95="","ZZZ9",IF(AND(#REF!&gt;0,#REF!&lt;5),D95&amp;#REF!,D95&amp;"9"))</f>
        <v>ZZZ9</v>
      </c>
      <c r="L95" s="430">
        <f t="shared" si="0"/>
        <v>999</v>
      </c>
      <c r="M95" s="471">
        <f t="shared" si="1"/>
        <v>999</v>
      </c>
      <c r="N95" s="463"/>
      <c r="O95" s="398"/>
      <c r="P95" s="133">
        <f t="shared" si="2"/>
        <v>999</v>
      </c>
      <c r="Q95" s="107"/>
    </row>
    <row r="96" spans="1:17" s="11" customFormat="1" ht="18.899999999999999" customHeight="1" x14ac:dyDescent="0.25">
      <c r="A96" s="431">
        <v>90</v>
      </c>
      <c r="B96" s="105"/>
      <c r="C96" s="105"/>
      <c r="D96" s="106"/>
      <c r="E96" s="446"/>
      <c r="F96" s="132"/>
      <c r="G96" s="132"/>
      <c r="H96" s="722"/>
      <c r="I96" s="474"/>
      <c r="J96" s="428" t="e">
        <f>IF(AND(Q96="",#REF!&gt;0,#REF!&lt;5),K96,)</f>
        <v>#REF!</v>
      </c>
      <c r="K96" s="426" t="str">
        <f>IF(D96="","ZZZ9",IF(AND(#REF!&gt;0,#REF!&lt;5),D96&amp;#REF!,D96&amp;"9"))</f>
        <v>ZZZ9</v>
      </c>
      <c r="L96" s="430">
        <f t="shared" si="0"/>
        <v>999</v>
      </c>
      <c r="M96" s="471">
        <f t="shared" si="1"/>
        <v>999</v>
      </c>
      <c r="N96" s="463"/>
      <c r="O96" s="398"/>
      <c r="P96" s="133">
        <f t="shared" si="2"/>
        <v>999</v>
      </c>
      <c r="Q96" s="107"/>
    </row>
    <row r="97" spans="1:17" s="11" customFormat="1" ht="18.899999999999999" customHeight="1" x14ac:dyDescent="0.25">
      <c r="A97" s="431">
        <v>91</v>
      </c>
      <c r="B97" s="105"/>
      <c r="C97" s="105"/>
      <c r="D97" s="106"/>
      <c r="E97" s="446"/>
      <c r="F97" s="132"/>
      <c r="G97" s="132"/>
      <c r="H97" s="722"/>
      <c r="I97" s="474"/>
      <c r="J97" s="428" t="e">
        <f>IF(AND(Q97="",#REF!&gt;0,#REF!&lt;5),K97,)</f>
        <v>#REF!</v>
      </c>
      <c r="K97" s="426" t="str">
        <f>IF(D97="","ZZZ9",IF(AND(#REF!&gt;0,#REF!&lt;5),D97&amp;#REF!,D97&amp;"9"))</f>
        <v>ZZZ9</v>
      </c>
      <c r="L97" s="430">
        <f t="shared" si="0"/>
        <v>999</v>
      </c>
      <c r="M97" s="471">
        <f t="shared" si="1"/>
        <v>999</v>
      </c>
      <c r="N97" s="463"/>
      <c r="O97" s="398"/>
      <c r="P97" s="133">
        <f t="shared" si="2"/>
        <v>999</v>
      </c>
      <c r="Q97" s="107"/>
    </row>
    <row r="98" spans="1:17" s="11" customFormat="1" ht="18.899999999999999" customHeight="1" x14ac:dyDescent="0.25">
      <c r="A98" s="431">
        <v>92</v>
      </c>
      <c r="B98" s="105"/>
      <c r="C98" s="105"/>
      <c r="D98" s="106"/>
      <c r="E98" s="446"/>
      <c r="F98" s="132"/>
      <c r="G98" s="132"/>
      <c r="H98" s="722"/>
      <c r="I98" s="474"/>
      <c r="J98" s="428" t="e">
        <f>IF(AND(Q98="",#REF!&gt;0,#REF!&lt;5),K98,)</f>
        <v>#REF!</v>
      </c>
      <c r="K98" s="426" t="str">
        <f>IF(D98="","ZZZ9",IF(AND(#REF!&gt;0,#REF!&lt;5),D98&amp;#REF!,D98&amp;"9"))</f>
        <v>ZZZ9</v>
      </c>
      <c r="L98" s="430">
        <f t="shared" si="0"/>
        <v>999</v>
      </c>
      <c r="M98" s="471">
        <f t="shared" si="1"/>
        <v>999</v>
      </c>
      <c r="N98" s="463"/>
      <c r="O98" s="398"/>
      <c r="P98" s="133">
        <f t="shared" si="2"/>
        <v>999</v>
      </c>
      <c r="Q98" s="107"/>
    </row>
    <row r="99" spans="1:17" s="11" customFormat="1" ht="18.899999999999999" customHeight="1" x14ac:dyDescent="0.25">
      <c r="A99" s="431">
        <v>93</v>
      </c>
      <c r="B99" s="105"/>
      <c r="C99" s="105"/>
      <c r="D99" s="106"/>
      <c r="E99" s="446"/>
      <c r="F99" s="132"/>
      <c r="G99" s="132"/>
      <c r="H99" s="722"/>
      <c r="I99" s="474"/>
      <c r="J99" s="428" t="e">
        <f>IF(AND(Q99="",#REF!&gt;0,#REF!&lt;5),K99,)</f>
        <v>#REF!</v>
      </c>
      <c r="K99" s="426" t="str">
        <f>IF(D99="","ZZZ9",IF(AND(#REF!&gt;0,#REF!&lt;5),D99&amp;#REF!,D99&amp;"9"))</f>
        <v>ZZZ9</v>
      </c>
      <c r="L99" s="430">
        <f t="shared" si="0"/>
        <v>999</v>
      </c>
      <c r="M99" s="471">
        <f t="shared" si="1"/>
        <v>999</v>
      </c>
      <c r="N99" s="463"/>
      <c r="O99" s="398"/>
      <c r="P99" s="133">
        <f t="shared" si="2"/>
        <v>999</v>
      </c>
      <c r="Q99" s="107"/>
    </row>
    <row r="100" spans="1:17" s="11" customFormat="1" ht="18.899999999999999" customHeight="1" x14ac:dyDescent="0.25">
      <c r="A100" s="431">
        <v>94</v>
      </c>
      <c r="B100" s="105"/>
      <c r="C100" s="105"/>
      <c r="D100" s="106"/>
      <c r="E100" s="446"/>
      <c r="F100" s="132"/>
      <c r="G100" s="132"/>
      <c r="H100" s="722"/>
      <c r="I100" s="474"/>
      <c r="J100" s="428" t="e">
        <f>IF(AND(Q100="",#REF!&gt;0,#REF!&lt;5),K100,)</f>
        <v>#REF!</v>
      </c>
      <c r="K100" s="426" t="str">
        <f>IF(D100="","ZZZ9",IF(AND(#REF!&gt;0,#REF!&lt;5),D100&amp;#REF!,D100&amp;"9"))</f>
        <v>ZZZ9</v>
      </c>
      <c r="L100" s="430">
        <f t="shared" si="0"/>
        <v>999</v>
      </c>
      <c r="M100" s="471">
        <f t="shared" si="1"/>
        <v>999</v>
      </c>
      <c r="N100" s="463"/>
      <c r="O100" s="398"/>
      <c r="P100" s="133">
        <f t="shared" si="2"/>
        <v>999</v>
      </c>
      <c r="Q100" s="107"/>
    </row>
    <row r="101" spans="1:17" s="11" customFormat="1" ht="18.899999999999999" customHeight="1" x14ac:dyDescent="0.25">
      <c r="A101" s="431">
        <v>95</v>
      </c>
      <c r="B101" s="105"/>
      <c r="C101" s="105"/>
      <c r="D101" s="106"/>
      <c r="E101" s="446"/>
      <c r="F101" s="132"/>
      <c r="G101" s="132"/>
      <c r="H101" s="722"/>
      <c r="I101" s="474"/>
      <c r="J101" s="428" t="e">
        <f>IF(AND(Q101="",#REF!&gt;0,#REF!&lt;5),K101,)</f>
        <v>#REF!</v>
      </c>
      <c r="K101" s="426" t="str">
        <f>IF(D101="","ZZZ9",IF(AND(#REF!&gt;0,#REF!&lt;5),D101&amp;#REF!,D101&amp;"9"))</f>
        <v>ZZZ9</v>
      </c>
      <c r="L101" s="430">
        <f t="shared" si="0"/>
        <v>999</v>
      </c>
      <c r="M101" s="471">
        <f t="shared" si="1"/>
        <v>999</v>
      </c>
      <c r="N101" s="463"/>
      <c r="O101" s="398"/>
      <c r="P101" s="133">
        <f t="shared" si="2"/>
        <v>999</v>
      </c>
      <c r="Q101" s="107"/>
    </row>
    <row r="102" spans="1:17" s="11" customFormat="1" ht="18.899999999999999" customHeight="1" x14ac:dyDescent="0.25">
      <c r="A102" s="431">
        <v>96</v>
      </c>
      <c r="B102" s="105"/>
      <c r="C102" s="105"/>
      <c r="D102" s="106"/>
      <c r="E102" s="446"/>
      <c r="F102" s="132"/>
      <c r="G102" s="132"/>
      <c r="H102" s="722"/>
      <c r="I102" s="474"/>
      <c r="J102" s="428" t="e">
        <f>IF(AND(Q102="",#REF!&gt;0,#REF!&lt;5),K102,)</f>
        <v>#REF!</v>
      </c>
      <c r="K102" s="426" t="str">
        <f>IF(D102="","ZZZ9",IF(AND(#REF!&gt;0,#REF!&lt;5),D102&amp;#REF!,D102&amp;"9"))</f>
        <v>ZZZ9</v>
      </c>
      <c r="L102" s="430">
        <f t="shared" si="0"/>
        <v>999</v>
      </c>
      <c r="M102" s="471">
        <f t="shared" si="1"/>
        <v>999</v>
      </c>
      <c r="N102" s="463"/>
      <c r="O102" s="398"/>
      <c r="P102" s="133">
        <f t="shared" si="2"/>
        <v>999</v>
      </c>
      <c r="Q102" s="107"/>
    </row>
    <row r="103" spans="1:17" s="11" customFormat="1" ht="18.899999999999999" customHeight="1" x14ac:dyDescent="0.25">
      <c r="A103" s="431">
        <v>97</v>
      </c>
      <c r="B103" s="105"/>
      <c r="C103" s="105"/>
      <c r="D103" s="106"/>
      <c r="E103" s="446"/>
      <c r="F103" s="132"/>
      <c r="G103" s="132"/>
      <c r="H103" s="722"/>
      <c r="I103" s="474"/>
      <c r="J103" s="428" t="e">
        <f>IF(AND(Q103="",#REF!&gt;0,#REF!&lt;5),K103,)</f>
        <v>#REF!</v>
      </c>
      <c r="K103" s="426" t="str">
        <f>IF(D103="","ZZZ9",IF(AND(#REF!&gt;0,#REF!&lt;5),D103&amp;#REF!,D103&amp;"9"))</f>
        <v>ZZZ9</v>
      </c>
      <c r="L103" s="430">
        <f t="shared" si="0"/>
        <v>999</v>
      </c>
      <c r="M103" s="471">
        <f t="shared" si="1"/>
        <v>999</v>
      </c>
      <c r="N103" s="463"/>
      <c r="O103" s="398"/>
      <c r="P103" s="133">
        <f t="shared" si="2"/>
        <v>999</v>
      </c>
      <c r="Q103" s="107"/>
    </row>
    <row r="104" spans="1:17" s="11" customFormat="1" ht="18.899999999999999" customHeight="1" x14ac:dyDescent="0.25">
      <c r="A104" s="431">
        <v>98</v>
      </c>
      <c r="B104" s="105"/>
      <c r="C104" s="105"/>
      <c r="D104" s="106"/>
      <c r="E104" s="446"/>
      <c r="F104" s="132"/>
      <c r="G104" s="132"/>
      <c r="H104" s="722"/>
      <c r="I104" s="474"/>
      <c r="J104" s="428" t="e">
        <f>IF(AND(Q104="",#REF!&gt;0,#REF!&lt;5),K104,)</f>
        <v>#REF!</v>
      </c>
      <c r="K104" s="426" t="str">
        <f>IF(D104="","ZZZ9",IF(AND(#REF!&gt;0,#REF!&lt;5),D104&amp;#REF!,D104&amp;"9"))</f>
        <v>ZZZ9</v>
      </c>
      <c r="L104" s="430">
        <f t="shared" ref="L104:L156" si="3">IF(Q104="",999,Q104)</f>
        <v>999</v>
      </c>
      <c r="M104" s="471">
        <f t="shared" ref="M104:M156" si="4">IF(P104=999,999,1)</f>
        <v>999</v>
      </c>
      <c r="N104" s="463"/>
      <c r="O104" s="398"/>
      <c r="P104" s="133">
        <f t="shared" ref="P104:P156" si="5">IF(N104="DA",1,IF(N104="WC",2,IF(N104="SE",3,IF(N104="Q",4,IF(N104="LL",5,999)))))</f>
        <v>999</v>
      </c>
      <c r="Q104" s="107"/>
    </row>
    <row r="105" spans="1:17" s="11" customFormat="1" ht="18.899999999999999" customHeight="1" x14ac:dyDescent="0.25">
      <c r="A105" s="431">
        <v>99</v>
      </c>
      <c r="B105" s="105"/>
      <c r="C105" s="105"/>
      <c r="D105" s="106"/>
      <c r="E105" s="446"/>
      <c r="F105" s="132"/>
      <c r="G105" s="132"/>
      <c r="H105" s="722"/>
      <c r="I105" s="474"/>
      <c r="J105" s="428" t="e">
        <f>IF(AND(Q105="",#REF!&gt;0,#REF!&lt;5),K105,)</f>
        <v>#REF!</v>
      </c>
      <c r="K105" s="426" t="str">
        <f>IF(D105="","ZZZ9",IF(AND(#REF!&gt;0,#REF!&lt;5),D105&amp;#REF!,D105&amp;"9"))</f>
        <v>ZZZ9</v>
      </c>
      <c r="L105" s="430">
        <f t="shared" si="3"/>
        <v>999</v>
      </c>
      <c r="M105" s="471">
        <f t="shared" si="4"/>
        <v>999</v>
      </c>
      <c r="N105" s="463"/>
      <c r="O105" s="398"/>
      <c r="P105" s="133">
        <f t="shared" si="5"/>
        <v>999</v>
      </c>
      <c r="Q105" s="107"/>
    </row>
    <row r="106" spans="1:17" s="11" customFormat="1" ht="18.899999999999999" customHeight="1" x14ac:dyDescent="0.25">
      <c r="A106" s="431">
        <v>100</v>
      </c>
      <c r="B106" s="105"/>
      <c r="C106" s="105"/>
      <c r="D106" s="106"/>
      <c r="E106" s="446"/>
      <c r="F106" s="132"/>
      <c r="G106" s="132"/>
      <c r="H106" s="722"/>
      <c r="I106" s="474"/>
      <c r="J106" s="428" t="e">
        <f>IF(AND(Q106="",#REF!&gt;0,#REF!&lt;5),K106,)</f>
        <v>#REF!</v>
      </c>
      <c r="K106" s="426" t="str">
        <f>IF(D106="","ZZZ9",IF(AND(#REF!&gt;0,#REF!&lt;5),D106&amp;#REF!,D106&amp;"9"))</f>
        <v>ZZZ9</v>
      </c>
      <c r="L106" s="430">
        <f t="shared" si="3"/>
        <v>999</v>
      </c>
      <c r="M106" s="471">
        <f t="shared" si="4"/>
        <v>999</v>
      </c>
      <c r="N106" s="463"/>
      <c r="O106" s="398"/>
      <c r="P106" s="133">
        <f t="shared" si="5"/>
        <v>999</v>
      </c>
      <c r="Q106" s="107"/>
    </row>
    <row r="107" spans="1:17" s="11" customFormat="1" ht="18.899999999999999" customHeight="1" x14ac:dyDescent="0.25">
      <c r="A107" s="431">
        <v>101</v>
      </c>
      <c r="B107" s="105"/>
      <c r="C107" s="105"/>
      <c r="D107" s="106"/>
      <c r="E107" s="446"/>
      <c r="F107" s="132"/>
      <c r="G107" s="132"/>
      <c r="H107" s="722"/>
      <c r="I107" s="474"/>
      <c r="J107" s="428" t="e">
        <f>IF(AND(Q107="",#REF!&gt;0,#REF!&lt;5),K107,)</f>
        <v>#REF!</v>
      </c>
      <c r="K107" s="426" t="str">
        <f>IF(D107="","ZZZ9",IF(AND(#REF!&gt;0,#REF!&lt;5),D107&amp;#REF!,D107&amp;"9"))</f>
        <v>ZZZ9</v>
      </c>
      <c r="L107" s="430">
        <f t="shared" si="3"/>
        <v>999</v>
      </c>
      <c r="M107" s="471">
        <f t="shared" si="4"/>
        <v>999</v>
      </c>
      <c r="N107" s="463"/>
      <c r="O107" s="398"/>
      <c r="P107" s="133">
        <f t="shared" si="5"/>
        <v>999</v>
      </c>
      <c r="Q107" s="107"/>
    </row>
    <row r="108" spans="1:17" s="11" customFormat="1" ht="18.899999999999999" customHeight="1" x14ac:dyDescent="0.25">
      <c r="A108" s="431">
        <v>102</v>
      </c>
      <c r="B108" s="105"/>
      <c r="C108" s="105"/>
      <c r="D108" s="106"/>
      <c r="E108" s="446"/>
      <c r="F108" s="132"/>
      <c r="G108" s="132"/>
      <c r="H108" s="722"/>
      <c r="I108" s="474"/>
      <c r="J108" s="428" t="e">
        <f>IF(AND(Q108="",#REF!&gt;0,#REF!&lt;5),K108,)</f>
        <v>#REF!</v>
      </c>
      <c r="K108" s="426" t="str">
        <f>IF(D108="","ZZZ9",IF(AND(#REF!&gt;0,#REF!&lt;5),D108&amp;#REF!,D108&amp;"9"))</f>
        <v>ZZZ9</v>
      </c>
      <c r="L108" s="430">
        <f t="shared" si="3"/>
        <v>999</v>
      </c>
      <c r="M108" s="471">
        <f t="shared" si="4"/>
        <v>999</v>
      </c>
      <c r="N108" s="463"/>
      <c r="O108" s="398"/>
      <c r="P108" s="133">
        <f t="shared" si="5"/>
        <v>999</v>
      </c>
      <c r="Q108" s="107"/>
    </row>
    <row r="109" spans="1:17" s="11" customFormat="1" ht="18.899999999999999" customHeight="1" x14ac:dyDescent="0.25">
      <c r="A109" s="431">
        <v>103</v>
      </c>
      <c r="B109" s="105"/>
      <c r="C109" s="105"/>
      <c r="D109" s="106"/>
      <c r="E109" s="446"/>
      <c r="F109" s="132"/>
      <c r="G109" s="132"/>
      <c r="H109" s="722"/>
      <c r="I109" s="474"/>
      <c r="J109" s="428" t="e">
        <f>IF(AND(Q109="",#REF!&gt;0,#REF!&lt;5),K109,)</f>
        <v>#REF!</v>
      </c>
      <c r="K109" s="426" t="str">
        <f>IF(D109="","ZZZ9",IF(AND(#REF!&gt;0,#REF!&lt;5),D109&amp;#REF!,D109&amp;"9"))</f>
        <v>ZZZ9</v>
      </c>
      <c r="L109" s="430">
        <f t="shared" si="3"/>
        <v>999</v>
      </c>
      <c r="M109" s="471">
        <f t="shared" si="4"/>
        <v>999</v>
      </c>
      <c r="N109" s="463"/>
      <c r="O109" s="398"/>
      <c r="P109" s="133">
        <f t="shared" si="5"/>
        <v>999</v>
      </c>
      <c r="Q109" s="107"/>
    </row>
    <row r="110" spans="1:17" s="11" customFormat="1" ht="18.899999999999999" customHeight="1" x14ac:dyDescent="0.25">
      <c r="A110" s="431">
        <v>104</v>
      </c>
      <c r="B110" s="105"/>
      <c r="C110" s="105"/>
      <c r="D110" s="106"/>
      <c r="E110" s="446"/>
      <c r="F110" s="132"/>
      <c r="G110" s="132"/>
      <c r="H110" s="722"/>
      <c r="I110" s="474"/>
      <c r="J110" s="428" t="e">
        <f>IF(AND(Q110="",#REF!&gt;0,#REF!&lt;5),K110,)</f>
        <v>#REF!</v>
      </c>
      <c r="K110" s="426" t="str">
        <f>IF(D110="","ZZZ9",IF(AND(#REF!&gt;0,#REF!&lt;5),D110&amp;#REF!,D110&amp;"9"))</f>
        <v>ZZZ9</v>
      </c>
      <c r="L110" s="430">
        <f t="shared" si="3"/>
        <v>999</v>
      </c>
      <c r="M110" s="471">
        <f t="shared" si="4"/>
        <v>999</v>
      </c>
      <c r="N110" s="463"/>
      <c r="O110" s="398"/>
      <c r="P110" s="133">
        <f t="shared" si="5"/>
        <v>999</v>
      </c>
      <c r="Q110" s="107"/>
    </row>
    <row r="111" spans="1:17" s="11" customFormat="1" ht="18.899999999999999" customHeight="1" x14ac:dyDescent="0.25">
      <c r="A111" s="431">
        <v>105</v>
      </c>
      <c r="B111" s="105"/>
      <c r="C111" s="105"/>
      <c r="D111" s="106"/>
      <c r="E111" s="446"/>
      <c r="F111" s="132"/>
      <c r="G111" s="132"/>
      <c r="H111" s="722"/>
      <c r="I111" s="474"/>
      <c r="J111" s="428" t="e">
        <f>IF(AND(Q111="",#REF!&gt;0,#REF!&lt;5),K111,)</f>
        <v>#REF!</v>
      </c>
      <c r="K111" s="426" t="str">
        <f>IF(D111="","ZZZ9",IF(AND(#REF!&gt;0,#REF!&lt;5),D111&amp;#REF!,D111&amp;"9"))</f>
        <v>ZZZ9</v>
      </c>
      <c r="L111" s="430">
        <f t="shared" si="3"/>
        <v>999</v>
      </c>
      <c r="M111" s="471">
        <f t="shared" si="4"/>
        <v>999</v>
      </c>
      <c r="N111" s="463"/>
      <c r="O111" s="398"/>
      <c r="P111" s="133">
        <f t="shared" si="5"/>
        <v>999</v>
      </c>
      <c r="Q111" s="107"/>
    </row>
    <row r="112" spans="1:17" s="11" customFormat="1" ht="18.899999999999999" customHeight="1" x14ac:dyDescent="0.25">
      <c r="A112" s="431">
        <v>106</v>
      </c>
      <c r="B112" s="105"/>
      <c r="C112" s="105"/>
      <c r="D112" s="106"/>
      <c r="E112" s="446"/>
      <c r="F112" s="132"/>
      <c r="G112" s="132"/>
      <c r="H112" s="722"/>
      <c r="I112" s="474"/>
      <c r="J112" s="428" t="e">
        <f>IF(AND(Q112="",#REF!&gt;0,#REF!&lt;5),K112,)</f>
        <v>#REF!</v>
      </c>
      <c r="K112" s="426" t="str">
        <f>IF(D112="","ZZZ9",IF(AND(#REF!&gt;0,#REF!&lt;5),D112&amp;#REF!,D112&amp;"9"))</f>
        <v>ZZZ9</v>
      </c>
      <c r="L112" s="430">
        <f t="shared" si="3"/>
        <v>999</v>
      </c>
      <c r="M112" s="471">
        <f t="shared" si="4"/>
        <v>999</v>
      </c>
      <c r="N112" s="463"/>
      <c r="O112" s="398"/>
      <c r="P112" s="133">
        <f t="shared" si="5"/>
        <v>999</v>
      </c>
      <c r="Q112" s="107"/>
    </row>
    <row r="113" spans="1:17" s="11" customFormat="1" ht="18.899999999999999" customHeight="1" x14ac:dyDescent="0.25">
      <c r="A113" s="431">
        <v>107</v>
      </c>
      <c r="B113" s="105"/>
      <c r="C113" s="105"/>
      <c r="D113" s="106"/>
      <c r="E113" s="446"/>
      <c r="F113" s="132"/>
      <c r="G113" s="132"/>
      <c r="H113" s="722"/>
      <c r="I113" s="474"/>
      <c r="J113" s="428" t="e">
        <f>IF(AND(Q113="",#REF!&gt;0,#REF!&lt;5),K113,)</f>
        <v>#REF!</v>
      </c>
      <c r="K113" s="426" t="str">
        <f>IF(D113="","ZZZ9",IF(AND(#REF!&gt;0,#REF!&lt;5),D113&amp;#REF!,D113&amp;"9"))</f>
        <v>ZZZ9</v>
      </c>
      <c r="L113" s="430">
        <f t="shared" si="3"/>
        <v>999</v>
      </c>
      <c r="M113" s="471">
        <f t="shared" si="4"/>
        <v>999</v>
      </c>
      <c r="N113" s="463"/>
      <c r="O113" s="398"/>
      <c r="P113" s="133">
        <f t="shared" si="5"/>
        <v>999</v>
      </c>
      <c r="Q113" s="107"/>
    </row>
    <row r="114" spans="1:17" s="11" customFormat="1" ht="18.899999999999999" customHeight="1" x14ac:dyDescent="0.25">
      <c r="A114" s="431">
        <v>108</v>
      </c>
      <c r="B114" s="105"/>
      <c r="C114" s="105"/>
      <c r="D114" s="106"/>
      <c r="E114" s="446"/>
      <c r="F114" s="132"/>
      <c r="G114" s="132"/>
      <c r="H114" s="722"/>
      <c r="I114" s="474"/>
      <c r="J114" s="428" t="e">
        <f>IF(AND(Q114="",#REF!&gt;0,#REF!&lt;5),K114,)</f>
        <v>#REF!</v>
      </c>
      <c r="K114" s="426" t="str">
        <f>IF(D114="","ZZZ9",IF(AND(#REF!&gt;0,#REF!&lt;5),D114&amp;#REF!,D114&amp;"9"))</f>
        <v>ZZZ9</v>
      </c>
      <c r="L114" s="430">
        <f t="shared" si="3"/>
        <v>999</v>
      </c>
      <c r="M114" s="471">
        <f t="shared" si="4"/>
        <v>999</v>
      </c>
      <c r="N114" s="463"/>
      <c r="O114" s="398"/>
      <c r="P114" s="133">
        <f t="shared" si="5"/>
        <v>999</v>
      </c>
      <c r="Q114" s="107"/>
    </row>
    <row r="115" spans="1:17" s="11" customFormat="1" ht="18.899999999999999" customHeight="1" x14ac:dyDescent="0.25">
      <c r="A115" s="431">
        <v>109</v>
      </c>
      <c r="B115" s="105"/>
      <c r="C115" s="105"/>
      <c r="D115" s="106"/>
      <c r="E115" s="446"/>
      <c r="F115" s="132"/>
      <c r="G115" s="132"/>
      <c r="H115" s="722"/>
      <c r="I115" s="474"/>
      <c r="J115" s="428" t="e">
        <f>IF(AND(Q115="",#REF!&gt;0,#REF!&lt;5),K115,)</f>
        <v>#REF!</v>
      </c>
      <c r="K115" s="426" t="str">
        <f>IF(D115="","ZZZ9",IF(AND(#REF!&gt;0,#REF!&lt;5),D115&amp;#REF!,D115&amp;"9"))</f>
        <v>ZZZ9</v>
      </c>
      <c r="L115" s="430">
        <f t="shared" si="3"/>
        <v>999</v>
      </c>
      <c r="M115" s="471">
        <f t="shared" si="4"/>
        <v>999</v>
      </c>
      <c r="N115" s="463"/>
      <c r="O115" s="398"/>
      <c r="P115" s="133">
        <f t="shared" si="5"/>
        <v>999</v>
      </c>
      <c r="Q115" s="107"/>
    </row>
    <row r="116" spans="1:17" s="11" customFormat="1" ht="18.899999999999999" customHeight="1" x14ac:dyDescent="0.25">
      <c r="A116" s="431">
        <v>110</v>
      </c>
      <c r="B116" s="105"/>
      <c r="C116" s="105"/>
      <c r="D116" s="106"/>
      <c r="E116" s="446"/>
      <c r="F116" s="132"/>
      <c r="G116" s="132"/>
      <c r="H116" s="722"/>
      <c r="I116" s="474"/>
      <c r="J116" s="428" t="e">
        <f>IF(AND(Q116="",#REF!&gt;0,#REF!&lt;5),K116,)</f>
        <v>#REF!</v>
      </c>
      <c r="K116" s="426" t="str">
        <f>IF(D116="","ZZZ9",IF(AND(#REF!&gt;0,#REF!&lt;5),D116&amp;#REF!,D116&amp;"9"))</f>
        <v>ZZZ9</v>
      </c>
      <c r="L116" s="430">
        <f t="shared" si="3"/>
        <v>999</v>
      </c>
      <c r="M116" s="471">
        <f t="shared" si="4"/>
        <v>999</v>
      </c>
      <c r="N116" s="463"/>
      <c r="O116" s="398"/>
      <c r="P116" s="133">
        <f t="shared" si="5"/>
        <v>999</v>
      </c>
      <c r="Q116" s="107"/>
    </row>
    <row r="117" spans="1:17" s="11" customFormat="1" ht="18.899999999999999" customHeight="1" x14ac:dyDescent="0.25">
      <c r="A117" s="431">
        <v>111</v>
      </c>
      <c r="B117" s="105"/>
      <c r="C117" s="105"/>
      <c r="D117" s="106"/>
      <c r="E117" s="446"/>
      <c r="F117" s="132"/>
      <c r="G117" s="132"/>
      <c r="H117" s="722"/>
      <c r="I117" s="474"/>
      <c r="J117" s="428" t="e">
        <f>IF(AND(Q117="",#REF!&gt;0,#REF!&lt;5),K117,)</f>
        <v>#REF!</v>
      </c>
      <c r="K117" s="426" t="str">
        <f>IF(D117="","ZZZ9",IF(AND(#REF!&gt;0,#REF!&lt;5),D117&amp;#REF!,D117&amp;"9"))</f>
        <v>ZZZ9</v>
      </c>
      <c r="L117" s="430">
        <f t="shared" si="3"/>
        <v>999</v>
      </c>
      <c r="M117" s="471">
        <f t="shared" si="4"/>
        <v>999</v>
      </c>
      <c r="N117" s="463"/>
      <c r="O117" s="398"/>
      <c r="P117" s="133">
        <f t="shared" si="5"/>
        <v>999</v>
      </c>
      <c r="Q117" s="107"/>
    </row>
    <row r="118" spans="1:17" s="11" customFormat="1" ht="18.899999999999999" customHeight="1" x14ac:dyDescent="0.25">
      <c r="A118" s="431">
        <v>112</v>
      </c>
      <c r="B118" s="105"/>
      <c r="C118" s="105"/>
      <c r="D118" s="106"/>
      <c r="E118" s="446"/>
      <c r="F118" s="132"/>
      <c r="G118" s="132"/>
      <c r="H118" s="722"/>
      <c r="I118" s="474"/>
      <c r="J118" s="428" t="e">
        <f>IF(AND(Q118="",#REF!&gt;0,#REF!&lt;5),K118,)</f>
        <v>#REF!</v>
      </c>
      <c r="K118" s="426" t="str">
        <f>IF(D118="","ZZZ9",IF(AND(#REF!&gt;0,#REF!&lt;5),D118&amp;#REF!,D118&amp;"9"))</f>
        <v>ZZZ9</v>
      </c>
      <c r="L118" s="430">
        <f t="shared" si="3"/>
        <v>999</v>
      </c>
      <c r="M118" s="471">
        <f t="shared" si="4"/>
        <v>999</v>
      </c>
      <c r="N118" s="463"/>
      <c r="O118" s="398"/>
      <c r="P118" s="133">
        <f t="shared" si="5"/>
        <v>999</v>
      </c>
      <c r="Q118" s="107"/>
    </row>
    <row r="119" spans="1:17" s="11" customFormat="1" ht="18.899999999999999" customHeight="1" x14ac:dyDescent="0.25">
      <c r="A119" s="431">
        <v>113</v>
      </c>
      <c r="B119" s="105"/>
      <c r="C119" s="105"/>
      <c r="D119" s="106"/>
      <c r="E119" s="446"/>
      <c r="F119" s="132"/>
      <c r="G119" s="132"/>
      <c r="H119" s="722"/>
      <c r="I119" s="474"/>
      <c r="J119" s="428" t="e">
        <f>IF(AND(Q119="",#REF!&gt;0,#REF!&lt;5),K119,)</f>
        <v>#REF!</v>
      </c>
      <c r="K119" s="426" t="str">
        <f>IF(D119="","ZZZ9",IF(AND(#REF!&gt;0,#REF!&lt;5),D119&amp;#REF!,D119&amp;"9"))</f>
        <v>ZZZ9</v>
      </c>
      <c r="L119" s="430">
        <f t="shared" si="3"/>
        <v>999</v>
      </c>
      <c r="M119" s="471">
        <f t="shared" si="4"/>
        <v>999</v>
      </c>
      <c r="N119" s="463"/>
      <c r="O119" s="398"/>
      <c r="P119" s="133">
        <f t="shared" si="5"/>
        <v>999</v>
      </c>
      <c r="Q119" s="107"/>
    </row>
    <row r="120" spans="1:17" s="11" customFormat="1" ht="18.899999999999999" customHeight="1" x14ac:dyDescent="0.25">
      <c r="A120" s="431">
        <v>114</v>
      </c>
      <c r="B120" s="105"/>
      <c r="C120" s="105"/>
      <c r="D120" s="106"/>
      <c r="E120" s="446"/>
      <c r="F120" s="132"/>
      <c r="G120" s="132"/>
      <c r="H120" s="722"/>
      <c r="I120" s="474"/>
      <c r="J120" s="428" t="e">
        <f>IF(AND(Q120="",#REF!&gt;0,#REF!&lt;5),K120,)</f>
        <v>#REF!</v>
      </c>
      <c r="K120" s="426" t="str">
        <f>IF(D120="","ZZZ9",IF(AND(#REF!&gt;0,#REF!&lt;5),D120&amp;#REF!,D120&amp;"9"))</f>
        <v>ZZZ9</v>
      </c>
      <c r="L120" s="430">
        <f t="shared" si="3"/>
        <v>999</v>
      </c>
      <c r="M120" s="471">
        <f t="shared" si="4"/>
        <v>999</v>
      </c>
      <c r="N120" s="463"/>
      <c r="O120" s="398"/>
      <c r="P120" s="133">
        <f t="shared" si="5"/>
        <v>999</v>
      </c>
      <c r="Q120" s="107"/>
    </row>
    <row r="121" spans="1:17" s="11" customFormat="1" ht="18.899999999999999" customHeight="1" x14ac:dyDescent="0.25">
      <c r="A121" s="431">
        <v>115</v>
      </c>
      <c r="B121" s="105"/>
      <c r="C121" s="105"/>
      <c r="D121" s="106"/>
      <c r="E121" s="446"/>
      <c r="F121" s="132"/>
      <c r="G121" s="132"/>
      <c r="H121" s="722"/>
      <c r="I121" s="474"/>
      <c r="J121" s="428" t="e">
        <f>IF(AND(Q121="",#REF!&gt;0,#REF!&lt;5),K121,)</f>
        <v>#REF!</v>
      </c>
      <c r="K121" s="426" t="str">
        <f>IF(D121="","ZZZ9",IF(AND(#REF!&gt;0,#REF!&lt;5),D121&amp;#REF!,D121&amp;"9"))</f>
        <v>ZZZ9</v>
      </c>
      <c r="L121" s="430">
        <f t="shared" si="3"/>
        <v>999</v>
      </c>
      <c r="M121" s="471">
        <f t="shared" si="4"/>
        <v>999</v>
      </c>
      <c r="N121" s="463"/>
      <c r="O121" s="398"/>
      <c r="P121" s="133">
        <f t="shared" si="5"/>
        <v>999</v>
      </c>
      <c r="Q121" s="107"/>
    </row>
    <row r="122" spans="1:17" s="11" customFormat="1" ht="18.899999999999999" customHeight="1" x14ac:dyDescent="0.25">
      <c r="A122" s="431">
        <v>116</v>
      </c>
      <c r="B122" s="105"/>
      <c r="C122" s="105"/>
      <c r="D122" s="106"/>
      <c r="E122" s="446"/>
      <c r="F122" s="132"/>
      <c r="G122" s="132"/>
      <c r="H122" s="722"/>
      <c r="I122" s="474"/>
      <c r="J122" s="428" t="e">
        <f>IF(AND(Q122="",#REF!&gt;0,#REF!&lt;5),K122,)</f>
        <v>#REF!</v>
      </c>
      <c r="K122" s="426" t="str">
        <f>IF(D122="","ZZZ9",IF(AND(#REF!&gt;0,#REF!&lt;5),D122&amp;#REF!,D122&amp;"9"))</f>
        <v>ZZZ9</v>
      </c>
      <c r="L122" s="430">
        <f t="shared" si="3"/>
        <v>999</v>
      </c>
      <c r="M122" s="471">
        <f t="shared" si="4"/>
        <v>999</v>
      </c>
      <c r="N122" s="463"/>
      <c r="O122" s="398"/>
      <c r="P122" s="133">
        <f t="shared" si="5"/>
        <v>999</v>
      </c>
      <c r="Q122" s="107"/>
    </row>
    <row r="123" spans="1:17" s="11" customFormat="1" ht="18.899999999999999" customHeight="1" x14ac:dyDescent="0.25">
      <c r="A123" s="431">
        <v>117</v>
      </c>
      <c r="B123" s="105"/>
      <c r="C123" s="105"/>
      <c r="D123" s="106"/>
      <c r="E123" s="446"/>
      <c r="F123" s="132"/>
      <c r="G123" s="132"/>
      <c r="H123" s="722"/>
      <c r="I123" s="474"/>
      <c r="J123" s="428" t="e">
        <f>IF(AND(Q123="",#REF!&gt;0,#REF!&lt;5),K123,)</f>
        <v>#REF!</v>
      </c>
      <c r="K123" s="426" t="str">
        <f>IF(D123="","ZZZ9",IF(AND(#REF!&gt;0,#REF!&lt;5),D123&amp;#REF!,D123&amp;"9"))</f>
        <v>ZZZ9</v>
      </c>
      <c r="L123" s="430">
        <f t="shared" si="3"/>
        <v>999</v>
      </c>
      <c r="M123" s="471">
        <f t="shared" si="4"/>
        <v>999</v>
      </c>
      <c r="N123" s="463"/>
      <c r="O123" s="398"/>
      <c r="P123" s="133">
        <f t="shared" si="5"/>
        <v>999</v>
      </c>
      <c r="Q123" s="107"/>
    </row>
    <row r="124" spans="1:17" s="11" customFormat="1" ht="18.899999999999999" customHeight="1" x14ac:dyDescent="0.25">
      <c r="A124" s="431">
        <v>118</v>
      </c>
      <c r="B124" s="105"/>
      <c r="C124" s="105"/>
      <c r="D124" s="106"/>
      <c r="E124" s="446"/>
      <c r="F124" s="132"/>
      <c r="G124" s="132"/>
      <c r="H124" s="722"/>
      <c r="I124" s="474"/>
      <c r="J124" s="428" t="e">
        <f>IF(AND(Q124="",#REF!&gt;0,#REF!&lt;5),K124,)</f>
        <v>#REF!</v>
      </c>
      <c r="K124" s="426" t="str">
        <f>IF(D124="","ZZZ9",IF(AND(#REF!&gt;0,#REF!&lt;5),D124&amp;#REF!,D124&amp;"9"))</f>
        <v>ZZZ9</v>
      </c>
      <c r="L124" s="430">
        <f t="shared" si="3"/>
        <v>999</v>
      </c>
      <c r="M124" s="471">
        <f t="shared" si="4"/>
        <v>999</v>
      </c>
      <c r="N124" s="463"/>
      <c r="O124" s="398"/>
      <c r="P124" s="133">
        <f t="shared" si="5"/>
        <v>999</v>
      </c>
      <c r="Q124" s="107"/>
    </row>
    <row r="125" spans="1:17" s="11" customFormat="1" ht="18.899999999999999" customHeight="1" x14ac:dyDescent="0.25">
      <c r="A125" s="431">
        <v>119</v>
      </c>
      <c r="B125" s="105"/>
      <c r="C125" s="105"/>
      <c r="D125" s="106"/>
      <c r="E125" s="446"/>
      <c r="F125" s="132"/>
      <c r="G125" s="132"/>
      <c r="H125" s="722"/>
      <c r="I125" s="474"/>
      <c r="J125" s="428" t="e">
        <f>IF(AND(Q125="",#REF!&gt;0,#REF!&lt;5),K125,)</f>
        <v>#REF!</v>
      </c>
      <c r="K125" s="426" t="str">
        <f>IF(D125="","ZZZ9",IF(AND(#REF!&gt;0,#REF!&lt;5),D125&amp;#REF!,D125&amp;"9"))</f>
        <v>ZZZ9</v>
      </c>
      <c r="L125" s="430">
        <f t="shared" si="3"/>
        <v>999</v>
      </c>
      <c r="M125" s="471">
        <f t="shared" si="4"/>
        <v>999</v>
      </c>
      <c r="N125" s="463"/>
      <c r="O125" s="398"/>
      <c r="P125" s="133">
        <f t="shared" si="5"/>
        <v>999</v>
      </c>
      <c r="Q125" s="107"/>
    </row>
    <row r="126" spans="1:17" s="11" customFormat="1" ht="18.899999999999999" customHeight="1" x14ac:dyDescent="0.25">
      <c r="A126" s="431">
        <v>120</v>
      </c>
      <c r="B126" s="105"/>
      <c r="C126" s="105"/>
      <c r="D126" s="106"/>
      <c r="E126" s="446"/>
      <c r="F126" s="132"/>
      <c r="G126" s="132"/>
      <c r="H126" s="722"/>
      <c r="I126" s="474"/>
      <c r="J126" s="428" t="e">
        <f>IF(AND(Q126="",#REF!&gt;0,#REF!&lt;5),K126,)</f>
        <v>#REF!</v>
      </c>
      <c r="K126" s="426" t="str">
        <f>IF(D126="","ZZZ9",IF(AND(#REF!&gt;0,#REF!&lt;5),D126&amp;#REF!,D126&amp;"9"))</f>
        <v>ZZZ9</v>
      </c>
      <c r="L126" s="430">
        <f t="shared" si="3"/>
        <v>999</v>
      </c>
      <c r="M126" s="471">
        <f t="shared" si="4"/>
        <v>999</v>
      </c>
      <c r="N126" s="463"/>
      <c r="O126" s="398"/>
      <c r="P126" s="133">
        <f t="shared" si="5"/>
        <v>999</v>
      </c>
      <c r="Q126" s="107"/>
    </row>
    <row r="127" spans="1:17" s="11" customFormat="1" ht="18.899999999999999" customHeight="1" x14ac:dyDescent="0.25">
      <c r="A127" s="431">
        <v>121</v>
      </c>
      <c r="B127" s="105"/>
      <c r="C127" s="105"/>
      <c r="D127" s="106"/>
      <c r="E127" s="446"/>
      <c r="F127" s="132"/>
      <c r="G127" s="132"/>
      <c r="H127" s="722"/>
      <c r="I127" s="474"/>
      <c r="J127" s="428" t="e">
        <f>IF(AND(Q127="",#REF!&gt;0,#REF!&lt;5),K127,)</f>
        <v>#REF!</v>
      </c>
      <c r="K127" s="426" t="str">
        <f>IF(D127="","ZZZ9",IF(AND(#REF!&gt;0,#REF!&lt;5),D127&amp;#REF!,D127&amp;"9"))</f>
        <v>ZZZ9</v>
      </c>
      <c r="L127" s="430">
        <f t="shared" si="3"/>
        <v>999</v>
      </c>
      <c r="M127" s="471">
        <f t="shared" si="4"/>
        <v>999</v>
      </c>
      <c r="N127" s="463"/>
      <c r="O127" s="398"/>
      <c r="P127" s="133">
        <f t="shared" si="5"/>
        <v>999</v>
      </c>
      <c r="Q127" s="107"/>
    </row>
    <row r="128" spans="1:17" s="11" customFormat="1" ht="18.899999999999999" customHeight="1" x14ac:dyDescent="0.25">
      <c r="A128" s="431">
        <v>122</v>
      </c>
      <c r="B128" s="105"/>
      <c r="C128" s="105"/>
      <c r="D128" s="106"/>
      <c r="E128" s="446"/>
      <c r="F128" s="132"/>
      <c r="G128" s="132"/>
      <c r="H128" s="722"/>
      <c r="I128" s="474"/>
      <c r="J128" s="428" t="e">
        <f>IF(AND(Q128="",#REF!&gt;0,#REF!&lt;5),K128,)</f>
        <v>#REF!</v>
      </c>
      <c r="K128" s="426" t="str">
        <f>IF(D128="","ZZZ9",IF(AND(#REF!&gt;0,#REF!&lt;5),D128&amp;#REF!,D128&amp;"9"))</f>
        <v>ZZZ9</v>
      </c>
      <c r="L128" s="430">
        <f t="shared" si="3"/>
        <v>999</v>
      </c>
      <c r="M128" s="471">
        <f t="shared" si="4"/>
        <v>999</v>
      </c>
      <c r="N128" s="463"/>
      <c r="O128" s="398"/>
      <c r="P128" s="133">
        <f t="shared" si="5"/>
        <v>999</v>
      </c>
      <c r="Q128" s="107"/>
    </row>
    <row r="129" spans="1:17" s="11" customFormat="1" ht="18.899999999999999" customHeight="1" x14ac:dyDescent="0.25">
      <c r="A129" s="431">
        <v>123</v>
      </c>
      <c r="B129" s="105"/>
      <c r="C129" s="105"/>
      <c r="D129" s="106"/>
      <c r="E129" s="446"/>
      <c r="F129" s="132"/>
      <c r="G129" s="132"/>
      <c r="H129" s="722"/>
      <c r="I129" s="474"/>
      <c r="J129" s="428" t="e">
        <f>IF(AND(Q129="",#REF!&gt;0,#REF!&lt;5),K129,)</f>
        <v>#REF!</v>
      </c>
      <c r="K129" s="426" t="str">
        <f>IF(D129="","ZZZ9",IF(AND(#REF!&gt;0,#REF!&lt;5),D129&amp;#REF!,D129&amp;"9"))</f>
        <v>ZZZ9</v>
      </c>
      <c r="L129" s="430">
        <f t="shared" si="3"/>
        <v>999</v>
      </c>
      <c r="M129" s="471">
        <f t="shared" si="4"/>
        <v>999</v>
      </c>
      <c r="N129" s="463"/>
      <c r="O129" s="398"/>
      <c r="P129" s="133">
        <f t="shared" si="5"/>
        <v>999</v>
      </c>
      <c r="Q129" s="107"/>
    </row>
    <row r="130" spans="1:17" s="11" customFormat="1" ht="18.899999999999999" customHeight="1" x14ac:dyDescent="0.25">
      <c r="A130" s="431">
        <v>124</v>
      </c>
      <c r="B130" s="105"/>
      <c r="C130" s="105"/>
      <c r="D130" s="106"/>
      <c r="E130" s="446"/>
      <c r="F130" s="132"/>
      <c r="G130" s="132"/>
      <c r="H130" s="722"/>
      <c r="I130" s="474"/>
      <c r="J130" s="428" t="e">
        <f>IF(AND(Q130="",#REF!&gt;0,#REF!&lt;5),K130,)</f>
        <v>#REF!</v>
      </c>
      <c r="K130" s="426" t="str">
        <f>IF(D130="","ZZZ9",IF(AND(#REF!&gt;0,#REF!&lt;5),D130&amp;#REF!,D130&amp;"9"))</f>
        <v>ZZZ9</v>
      </c>
      <c r="L130" s="430">
        <f t="shared" si="3"/>
        <v>999</v>
      </c>
      <c r="M130" s="471">
        <f t="shared" si="4"/>
        <v>999</v>
      </c>
      <c r="N130" s="463"/>
      <c r="O130" s="398"/>
      <c r="P130" s="133">
        <f t="shared" si="5"/>
        <v>999</v>
      </c>
      <c r="Q130" s="107"/>
    </row>
    <row r="131" spans="1:17" s="11" customFormat="1" ht="18.899999999999999" customHeight="1" x14ac:dyDescent="0.25">
      <c r="A131" s="431">
        <v>125</v>
      </c>
      <c r="B131" s="105"/>
      <c r="C131" s="105"/>
      <c r="D131" s="106"/>
      <c r="E131" s="446"/>
      <c r="F131" s="132"/>
      <c r="G131" s="132"/>
      <c r="H131" s="722"/>
      <c r="I131" s="474"/>
      <c r="J131" s="428" t="e">
        <f>IF(AND(Q131="",#REF!&gt;0,#REF!&lt;5),K131,)</f>
        <v>#REF!</v>
      </c>
      <c r="K131" s="426" t="str">
        <f>IF(D131="","ZZZ9",IF(AND(#REF!&gt;0,#REF!&lt;5),D131&amp;#REF!,D131&amp;"9"))</f>
        <v>ZZZ9</v>
      </c>
      <c r="L131" s="430">
        <f t="shared" si="3"/>
        <v>999</v>
      </c>
      <c r="M131" s="471">
        <f t="shared" si="4"/>
        <v>999</v>
      </c>
      <c r="N131" s="463"/>
      <c r="O131" s="398"/>
      <c r="P131" s="133">
        <f t="shared" si="5"/>
        <v>999</v>
      </c>
      <c r="Q131" s="107"/>
    </row>
    <row r="132" spans="1:17" s="11" customFormat="1" ht="18.899999999999999" customHeight="1" x14ac:dyDescent="0.25">
      <c r="A132" s="431">
        <v>126</v>
      </c>
      <c r="B132" s="105"/>
      <c r="C132" s="105"/>
      <c r="D132" s="106"/>
      <c r="E132" s="446"/>
      <c r="F132" s="132"/>
      <c r="G132" s="132"/>
      <c r="H132" s="722"/>
      <c r="I132" s="474"/>
      <c r="J132" s="428" t="e">
        <f>IF(AND(Q132="",#REF!&gt;0,#REF!&lt;5),K132,)</f>
        <v>#REF!</v>
      </c>
      <c r="K132" s="426" t="str">
        <f>IF(D132="","ZZZ9",IF(AND(#REF!&gt;0,#REF!&lt;5),D132&amp;#REF!,D132&amp;"9"))</f>
        <v>ZZZ9</v>
      </c>
      <c r="L132" s="430">
        <f t="shared" si="3"/>
        <v>999</v>
      </c>
      <c r="M132" s="471">
        <f t="shared" si="4"/>
        <v>999</v>
      </c>
      <c r="N132" s="463"/>
      <c r="O132" s="398"/>
      <c r="P132" s="133">
        <f t="shared" si="5"/>
        <v>999</v>
      </c>
      <c r="Q132" s="107"/>
    </row>
    <row r="133" spans="1:17" s="11" customFormat="1" ht="18.899999999999999" customHeight="1" x14ac:dyDescent="0.25">
      <c r="A133" s="431">
        <v>127</v>
      </c>
      <c r="B133" s="105"/>
      <c r="C133" s="105"/>
      <c r="D133" s="106"/>
      <c r="E133" s="446"/>
      <c r="F133" s="132"/>
      <c r="G133" s="132"/>
      <c r="H133" s="722"/>
      <c r="I133" s="474"/>
      <c r="J133" s="428" t="e">
        <f>IF(AND(Q133="",#REF!&gt;0,#REF!&lt;5),K133,)</f>
        <v>#REF!</v>
      </c>
      <c r="K133" s="426" t="str">
        <f>IF(D133="","ZZZ9",IF(AND(#REF!&gt;0,#REF!&lt;5),D133&amp;#REF!,D133&amp;"9"))</f>
        <v>ZZZ9</v>
      </c>
      <c r="L133" s="430">
        <f t="shared" si="3"/>
        <v>999</v>
      </c>
      <c r="M133" s="471">
        <f t="shared" si="4"/>
        <v>999</v>
      </c>
      <c r="N133" s="463"/>
      <c r="O133" s="398"/>
      <c r="P133" s="133">
        <f t="shared" si="5"/>
        <v>999</v>
      </c>
      <c r="Q133" s="107"/>
    </row>
    <row r="134" spans="1:17" s="11" customFormat="1" ht="18.899999999999999" customHeight="1" x14ac:dyDescent="0.25">
      <c r="A134" s="431">
        <v>128</v>
      </c>
      <c r="B134" s="105"/>
      <c r="C134" s="105"/>
      <c r="D134" s="106"/>
      <c r="E134" s="446"/>
      <c r="F134" s="132"/>
      <c r="G134" s="132"/>
      <c r="H134" s="722"/>
      <c r="I134" s="474"/>
      <c r="J134" s="428" t="e">
        <f>IF(AND(Q134="",#REF!&gt;0,#REF!&lt;5),K134,)</f>
        <v>#REF!</v>
      </c>
      <c r="K134" s="426" t="str">
        <f>IF(D134="","ZZZ9",IF(AND(#REF!&gt;0,#REF!&lt;5),D134&amp;#REF!,D134&amp;"9"))</f>
        <v>ZZZ9</v>
      </c>
      <c r="L134" s="430">
        <f t="shared" si="3"/>
        <v>999</v>
      </c>
      <c r="M134" s="471">
        <f t="shared" si="4"/>
        <v>999</v>
      </c>
      <c r="N134" s="463"/>
      <c r="O134" s="472"/>
      <c r="P134" s="473">
        <f t="shared" si="5"/>
        <v>999</v>
      </c>
      <c r="Q134" s="474"/>
    </row>
    <row r="135" spans="1:17" x14ac:dyDescent="0.25">
      <c r="A135" s="431">
        <v>129</v>
      </c>
      <c r="B135" s="105"/>
      <c r="C135" s="105"/>
      <c r="D135" s="106"/>
      <c r="E135" s="446"/>
      <c r="F135" s="132"/>
      <c r="G135" s="132"/>
      <c r="H135" s="722"/>
      <c r="I135" s="474"/>
      <c r="J135" s="428" t="e">
        <f>IF(AND(Q135="",#REF!&gt;0,#REF!&lt;5),K135,)</f>
        <v>#REF!</v>
      </c>
      <c r="K135" s="426" t="str">
        <f>IF(D135="","ZZZ9",IF(AND(#REF!&gt;0,#REF!&lt;5),D135&amp;#REF!,D135&amp;"9"))</f>
        <v>ZZZ9</v>
      </c>
      <c r="L135" s="430">
        <f t="shared" si="3"/>
        <v>999</v>
      </c>
      <c r="M135" s="471">
        <f t="shared" si="4"/>
        <v>999</v>
      </c>
      <c r="N135" s="463"/>
      <c r="O135" s="398"/>
      <c r="P135" s="133">
        <f t="shared" si="5"/>
        <v>999</v>
      </c>
      <c r="Q135" s="107"/>
    </row>
    <row r="136" spans="1:17" x14ac:dyDescent="0.25">
      <c r="A136" s="431">
        <v>130</v>
      </c>
      <c r="B136" s="105"/>
      <c r="C136" s="105"/>
      <c r="D136" s="106"/>
      <c r="E136" s="446"/>
      <c r="F136" s="132"/>
      <c r="G136" s="132"/>
      <c r="H136" s="722"/>
      <c r="I136" s="474"/>
      <c r="J136" s="428" t="e">
        <f>IF(AND(Q136="",#REF!&gt;0,#REF!&lt;5),K136,)</f>
        <v>#REF!</v>
      </c>
      <c r="K136" s="426" t="str">
        <f>IF(D136="","ZZZ9",IF(AND(#REF!&gt;0,#REF!&lt;5),D136&amp;#REF!,D136&amp;"9"))</f>
        <v>ZZZ9</v>
      </c>
      <c r="L136" s="430">
        <f t="shared" si="3"/>
        <v>999</v>
      </c>
      <c r="M136" s="471">
        <f t="shared" si="4"/>
        <v>999</v>
      </c>
      <c r="N136" s="463"/>
      <c r="O136" s="398"/>
      <c r="P136" s="133">
        <f t="shared" si="5"/>
        <v>999</v>
      </c>
      <c r="Q136" s="107"/>
    </row>
    <row r="137" spans="1:17" x14ac:dyDescent="0.25">
      <c r="A137" s="431">
        <v>131</v>
      </c>
      <c r="B137" s="105"/>
      <c r="C137" s="105"/>
      <c r="D137" s="106"/>
      <c r="E137" s="446"/>
      <c r="F137" s="132"/>
      <c r="G137" s="132"/>
      <c r="H137" s="722"/>
      <c r="I137" s="474"/>
      <c r="J137" s="428" t="e">
        <f>IF(AND(Q137="",#REF!&gt;0,#REF!&lt;5),K137,)</f>
        <v>#REF!</v>
      </c>
      <c r="K137" s="426" t="str">
        <f>IF(D137="","ZZZ9",IF(AND(#REF!&gt;0,#REF!&lt;5),D137&amp;#REF!,D137&amp;"9"))</f>
        <v>ZZZ9</v>
      </c>
      <c r="L137" s="430">
        <f t="shared" si="3"/>
        <v>999</v>
      </c>
      <c r="M137" s="471">
        <f t="shared" si="4"/>
        <v>999</v>
      </c>
      <c r="N137" s="463"/>
      <c r="O137" s="398"/>
      <c r="P137" s="133">
        <f t="shared" si="5"/>
        <v>999</v>
      </c>
      <c r="Q137" s="107"/>
    </row>
    <row r="138" spans="1:17" x14ac:dyDescent="0.25">
      <c r="A138" s="431">
        <v>132</v>
      </c>
      <c r="B138" s="105"/>
      <c r="C138" s="105"/>
      <c r="D138" s="106"/>
      <c r="E138" s="446"/>
      <c r="F138" s="132"/>
      <c r="G138" s="132"/>
      <c r="H138" s="722"/>
      <c r="I138" s="474"/>
      <c r="J138" s="428" t="e">
        <f>IF(AND(Q138="",#REF!&gt;0,#REF!&lt;5),K138,)</f>
        <v>#REF!</v>
      </c>
      <c r="K138" s="426" t="str">
        <f>IF(D138="","ZZZ9",IF(AND(#REF!&gt;0,#REF!&lt;5),D138&amp;#REF!,D138&amp;"9"))</f>
        <v>ZZZ9</v>
      </c>
      <c r="L138" s="430">
        <f t="shared" si="3"/>
        <v>999</v>
      </c>
      <c r="M138" s="471">
        <f t="shared" si="4"/>
        <v>999</v>
      </c>
      <c r="N138" s="463"/>
      <c r="O138" s="398"/>
      <c r="P138" s="133">
        <f t="shared" si="5"/>
        <v>999</v>
      </c>
      <c r="Q138" s="107"/>
    </row>
    <row r="139" spans="1:17" x14ac:dyDescent="0.25">
      <c r="A139" s="431">
        <v>133</v>
      </c>
      <c r="B139" s="105"/>
      <c r="C139" s="105"/>
      <c r="D139" s="106"/>
      <c r="E139" s="446"/>
      <c r="F139" s="132"/>
      <c r="G139" s="132"/>
      <c r="H139" s="722"/>
      <c r="I139" s="474"/>
      <c r="J139" s="428" t="e">
        <f>IF(AND(Q139="",#REF!&gt;0,#REF!&lt;5),K139,)</f>
        <v>#REF!</v>
      </c>
      <c r="K139" s="426" t="str">
        <f>IF(D139="","ZZZ9",IF(AND(#REF!&gt;0,#REF!&lt;5),D139&amp;#REF!,D139&amp;"9"))</f>
        <v>ZZZ9</v>
      </c>
      <c r="L139" s="430">
        <f t="shared" si="3"/>
        <v>999</v>
      </c>
      <c r="M139" s="471">
        <f t="shared" si="4"/>
        <v>999</v>
      </c>
      <c r="N139" s="463"/>
      <c r="O139" s="398"/>
      <c r="P139" s="133">
        <f t="shared" si="5"/>
        <v>999</v>
      </c>
      <c r="Q139" s="107"/>
    </row>
    <row r="140" spans="1:17" x14ac:dyDescent="0.25">
      <c r="A140" s="431">
        <v>134</v>
      </c>
      <c r="B140" s="105"/>
      <c r="C140" s="105"/>
      <c r="D140" s="106"/>
      <c r="E140" s="446"/>
      <c r="F140" s="132"/>
      <c r="G140" s="132"/>
      <c r="H140" s="722"/>
      <c r="I140" s="474"/>
      <c r="J140" s="428" t="e">
        <f>IF(AND(Q140="",#REF!&gt;0,#REF!&lt;5),K140,)</f>
        <v>#REF!</v>
      </c>
      <c r="K140" s="426" t="str">
        <f>IF(D140="","ZZZ9",IF(AND(#REF!&gt;0,#REF!&lt;5),D140&amp;#REF!,D140&amp;"9"))</f>
        <v>ZZZ9</v>
      </c>
      <c r="L140" s="430">
        <f t="shared" si="3"/>
        <v>999</v>
      </c>
      <c r="M140" s="471">
        <f t="shared" si="4"/>
        <v>999</v>
      </c>
      <c r="N140" s="463"/>
      <c r="O140" s="398"/>
      <c r="P140" s="133">
        <f t="shared" si="5"/>
        <v>999</v>
      </c>
      <c r="Q140" s="107"/>
    </row>
    <row r="141" spans="1:17" x14ac:dyDescent="0.25">
      <c r="A141" s="431">
        <v>135</v>
      </c>
      <c r="B141" s="105"/>
      <c r="C141" s="105"/>
      <c r="D141" s="106"/>
      <c r="E141" s="446"/>
      <c r="F141" s="132"/>
      <c r="G141" s="132"/>
      <c r="H141" s="722"/>
      <c r="I141" s="474"/>
      <c r="J141" s="428" t="e">
        <f>IF(AND(Q141="",#REF!&gt;0,#REF!&lt;5),K141,)</f>
        <v>#REF!</v>
      </c>
      <c r="K141" s="426" t="str">
        <f>IF(D141="","ZZZ9",IF(AND(#REF!&gt;0,#REF!&lt;5),D141&amp;#REF!,D141&amp;"9"))</f>
        <v>ZZZ9</v>
      </c>
      <c r="L141" s="430">
        <f t="shared" si="3"/>
        <v>999</v>
      </c>
      <c r="M141" s="471">
        <f t="shared" si="4"/>
        <v>999</v>
      </c>
      <c r="N141" s="463"/>
      <c r="O141" s="472"/>
      <c r="P141" s="473">
        <f t="shared" si="5"/>
        <v>999</v>
      </c>
      <c r="Q141" s="474"/>
    </row>
    <row r="142" spans="1:17" x14ac:dyDescent="0.25">
      <c r="A142" s="431">
        <v>136</v>
      </c>
      <c r="B142" s="105"/>
      <c r="C142" s="105"/>
      <c r="D142" s="106"/>
      <c r="E142" s="446"/>
      <c r="F142" s="132"/>
      <c r="G142" s="132"/>
      <c r="H142" s="722"/>
      <c r="I142" s="474"/>
      <c r="J142" s="428" t="e">
        <f>IF(AND(Q142="",#REF!&gt;0,#REF!&lt;5),K142,)</f>
        <v>#REF!</v>
      </c>
      <c r="K142" s="426" t="str">
        <f>IF(D142="","ZZZ9",IF(AND(#REF!&gt;0,#REF!&lt;5),D142&amp;#REF!,D142&amp;"9"))</f>
        <v>ZZZ9</v>
      </c>
      <c r="L142" s="430">
        <f t="shared" si="3"/>
        <v>999</v>
      </c>
      <c r="M142" s="471">
        <f t="shared" si="4"/>
        <v>999</v>
      </c>
      <c r="N142" s="463"/>
      <c r="O142" s="398"/>
      <c r="P142" s="133">
        <f t="shared" si="5"/>
        <v>999</v>
      </c>
      <c r="Q142" s="107"/>
    </row>
    <row r="143" spans="1:17" x14ac:dyDescent="0.25">
      <c r="A143" s="431">
        <v>137</v>
      </c>
      <c r="B143" s="105"/>
      <c r="C143" s="105"/>
      <c r="D143" s="106"/>
      <c r="E143" s="446"/>
      <c r="F143" s="132"/>
      <c r="G143" s="132"/>
      <c r="H143" s="722"/>
      <c r="I143" s="474"/>
      <c r="J143" s="428" t="e">
        <f>IF(AND(Q143="",#REF!&gt;0,#REF!&lt;5),K143,)</f>
        <v>#REF!</v>
      </c>
      <c r="K143" s="426" t="str">
        <f>IF(D143="","ZZZ9",IF(AND(#REF!&gt;0,#REF!&lt;5),D143&amp;#REF!,D143&amp;"9"))</f>
        <v>ZZZ9</v>
      </c>
      <c r="L143" s="430">
        <f t="shared" si="3"/>
        <v>999</v>
      </c>
      <c r="M143" s="471">
        <f t="shared" si="4"/>
        <v>999</v>
      </c>
      <c r="N143" s="463"/>
      <c r="O143" s="398"/>
      <c r="P143" s="133">
        <f t="shared" si="5"/>
        <v>999</v>
      </c>
      <c r="Q143" s="107"/>
    </row>
    <row r="144" spans="1:17" x14ac:dyDescent="0.25">
      <c r="A144" s="431">
        <v>138</v>
      </c>
      <c r="B144" s="105"/>
      <c r="C144" s="105"/>
      <c r="D144" s="106"/>
      <c r="E144" s="446"/>
      <c r="F144" s="132"/>
      <c r="G144" s="132"/>
      <c r="H144" s="722"/>
      <c r="I144" s="474"/>
      <c r="J144" s="428" t="e">
        <f>IF(AND(Q144="",#REF!&gt;0,#REF!&lt;5),K144,)</f>
        <v>#REF!</v>
      </c>
      <c r="K144" s="426" t="str">
        <f>IF(D144="","ZZZ9",IF(AND(#REF!&gt;0,#REF!&lt;5),D144&amp;#REF!,D144&amp;"9"))</f>
        <v>ZZZ9</v>
      </c>
      <c r="L144" s="430">
        <f t="shared" si="3"/>
        <v>999</v>
      </c>
      <c r="M144" s="471">
        <f t="shared" si="4"/>
        <v>999</v>
      </c>
      <c r="N144" s="463"/>
      <c r="O144" s="398"/>
      <c r="P144" s="133">
        <f t="shared" si="5"/>
        <v>999</v>
      </c>
      <c r="Q144" s="107"/>
    </row>
    <row r="145" spans="1:17" x14ac:dyDescent="0.25">
      <c r="A145" s="431">
        <v>139</v>
      </c>
      <c r="B145" s="105"/>
      <c r="C145" s="105"/>
      <c r="D145" s="106"/>
      <c r="E145" s="446"/>
      <c r="F145" s="132"/>
      <c r="G145" s="132"/>
      <c r="H145" s="722"/>
      <c r="I145" s="474"/>
      <c r="J145" s="428" t="e">
        <f>IF(AND(Q145="",#REF!&gt;0,#REF!&lt;5),K145,)</f>
        <v>#REF!</v>
      </c>
      <c r="K145" s="426" t="str">
        <f>IF(D145="","ZZZ9",IF(AND(#REF!&gt;0,#REF!&lt;5),D145&amp;#REF!,D145&amp;"9"))</f>
        <v>ZZZ9</v>
      </c>
      <c r="L145" s="430">
        <f t="shared" si="3"/>
        <v>999</v>
      </c>
      <c r="M145" s="471">
        <f t="shared" si="4"/>
        <v>999</v>
      </c>
      <c r="N145" s="463"/>
      <c r="O145" s="398"/>
      <c r="P145" s="133">
        <f t="shared" si="5"/>
        <v>999</v>
      </c>
      <c r="Q145" s="107"/>
    </row>
    <row r="146" spans="1:17" x14ac:dyDescent="0.25">
      <c r="A146" s="431">
        <v>140</v>
      </c>
      <c r="B146" s="105"/>
      <c r="C146" s="105"/>
      <c r="D146" s="106"/>
      <c r="E146" s="446"/>
      <c r="F146" s="132"/>
      <c r="G146" s="132"/>
      <c r="H146" s="722"/>
      <c r="I146" s="474"/>
      <c r="J146" s="428" t="e">
        <f>IF(AND(Q146="",#REF!&gt;0,#REF!&lt;5),K146,)</f>
        <v>#REF!</v>
      </c>
      <c r="K146" s="426" t="str">
        <f>IF(D146="","ZZZ9",IF(AND(#REF!&gt;0,#REF!&lt;5),D146&amp;#REF!,D146&amp;"9"))</f>
        <v>ZZZ9</v>
      </c>
      <c r="L146" s="430">
        <f t="shared" si="3"/>
        <v>999</v>
      </c>
      <c r="M146" s="471">
        <f t="shared" si="4"/>
        <v>999</v>
      </c>
      <c r="N146" s="463"/>
      <c r="O146" s="398"/>
      <c r="P146" s="133">
        <f t="shared" si="5"/>
        <v>999</v>
      </c>
      <c r="Q146" s="107"/>
    </row>
    <row r="147" spans="1:17" x14ac:dyDescent="0.25">
      <c r="A147" s="431">
        <v>141</v>
      </c>
      <c r="B147" s="105"/>
      <c r="C147" s="105"/>
      <c r="D147" s="106"/>
      <c r="E147" s="446"/>
      <c r="F147" s="132"/>
      <c r="G147" s="132"/>
      <c r="H147" s="722"/>
      <c r="I147" s="474"/>
      <c r="J147" s="428" t="e">
        <f>IF(AND(Q147="",#REF!&gt;0,#REF!&lt;5),K147,)</f>
        <v>#REF!</v>
      </c>
      <c r="K147" s="426" t="str">
        <f>IF(D147="","ZZZ9",IF(AND(#REF!&gt;0,#REF!&lt;5),D147&amp;#REF!,D147&amp;"9"))</f>
        <v>ZZZ9</v>
      </c>
      <c r="L147" s="430">
        <f t="shared" si="3"/>
        <v>999</v>
      </c>
      <c r="M147" s="471">
        <f t="shared" si="4"/>
        <v>999</v>
      </c>
      <c r="N147" s="463"/>
      <c r="O147" s="398"/>
      <c r="P147" s="133">
        <f t="shared" si="5"/>
        <v>999</v>
      </c>
      <c r="Q147" s="107"/>
    </row>
    <row r="148" spans="1:17" x14ac:dyDescent="0.25">
      <c r="A148" s="431">
        <v>142</v>
      </c>
      <c r="B148" s="105"/>
      <c r="C148" s="105"/>
      <c r="D148" s="106"/>
      <c r="E148" s="446"/>
      <c r="F148" s="132"/>
      <c r="G148" s="132"/>
      <c r="H148" s="722"/>
      <c r="I148" s="474"/>
      <c r="J148" s="428" t="e">
        <f>IF(AND(Q148="",#REF!&gt;0,#REF!&lt;5),K148,)</f>
        <v>#REF!</v>
      </c>
      <c r="K148" s="426" t="str">
        <f>IF(D148="","ZZZ9",IF(AND(#REF!&gt;0,#REF!&lt;5),D148&amp;#REF!,D148&amp;"9"))</f>
        <v>ZZZ9</v>
      </c>
      <c r="L148" s="430">
        <f t="shared" si="3"/>
        <v>999</v>
      </c>
      <c r="M148" s="471">
        <f t="shared" si="4"/>
        <v>999</v>
      </c>
      <c r="N148" s="463"/>
      <c r="O148" s="472"/>
      <c r="P148" s="473">
        <f t="shared" si="5"/>
        <v>999</v>
      </c>
      <c r="Q148" s="474"/>
    </row>
    <row r="149" spans="1:17" x14ac:dyDescent="0.25">
      <c r="A149" s="431">
        <v>143</v>
      </c>
      <c r="B149" s="105"/>
      <c r="C149" s="105"/>
      <c r="D149" s="106"/>
      <c r="E149" s="446"/>
      <c r="F149" s="132"/>
      <c r="G149" s="132"/>
      <c r="H149" s="722"/>
      <c r="I149" s="474"/>
      <c r="J149" s="428" t="e">
        <f>IF(AND(Q149="",#REF!&gt;0,#REF!&lt;5),K149,)</f>
        <v>#REF!</v>
      </c>
      <c r="K149" s="426" t="str">
        <f>IF(D149="","ZZZ9",IF(AND(#REF!&gt;0,#REF!&lt;5),D149&amp;#REF!,D149&amp;"9"))</f>
        <v>ZZZ9</v>
      </c>
      <c r="L149" s="430">
        <f t="shared" si="3"/>
        <v>999</v>
      </c>
      <c r="M149" s="471">
        <f t="shared" si="4"/>
        <v>999</v>
      </c>
      <c r="N149" s="463"/>
      <c r="O149" s="398"/>
      <c r="P149" s="133">
        <f t="shared" si="5"/>
        <v>999</v>
      </c>
      <c r="Q149" s="107"/>
    </row>
    <row r="150" spans="1:17" x14ac:dyDescent="0.25">
      <c r="A150" s="431">
        <v>144</v>
      </c>
      <c r="B150" s="105"/>
      <c r="C150" s="105"/>
      <c r="D150" s="106"/>
      <c r="E150" s="446"/>
      <c r="F150" s="132"/>
      <c r="G150" s="132"/>
      <c r="H150" s="722"/>
      <c r="I150" s="474"/>
      <c r="J150" s="428" t="e">
        <f>IF(AND(Q150="",#REF!&gt;0,#REF!&lt;5),K150,)</f>
        <v>#REF!</v>
      </c>
      <c r="K150" s="426" t="str">
        <f>IF(D150="","ZZZ9",IF(AND(#REF!&gt;0,#REF!&lt;5),D150&amp;#REF!,D150&amp;"9"))</f>
        <v>ZZZ9</v>
      </c>
      <c r="L150" s="430">
        <f t="shared" si="3"/>
        <v>999</v>
      </c>
      <c r="M150" s="471">
        <f t="shared" si="4"/>
        <v>999</v>
      </c>
      <c r="N150" s="463"/>
      <c r="O150" s="398"/>
      <c r="P150" s="133">
        <f t="shared" si="5"/>
        <v>999</v>
      </c>
      <c r="Q150" s="107"/>
    </row>
    <row r="151" spans="1:17" x14ac:dyDescent="0.25">
      <c r="A151" s="431">
        <v>145</v>
      </c>
      <c r="B151" s="105"/>
      <c r="C151" s="105"/>
      <c r="D151" s="106"/>
      <c r="E151" s="446"/>
      <c r="F151" s="132"/>
      <c r="G151" s="132"/>
      <c r="H151" s="722"/>
      <c r="I151" s="474"/>
      <c r="J151" s="428" t="e">
        <f>IF(AND(Q151="",#REF!&gt;0,#REF!&lt;5),K151,)</f>
        <v>#REF!</v>
      </c>
      <c r="K151" s="426" t="str">
        <f>IF(D151="","ZZZ9",IF(AND(#REF!&gt;0,#REF!&lt;5),D151&amp;#REF!,D151&amp;"9"))</f>
        <v>ZZZ9</v>
      </c>
      <c r="L151" s="430">
        <f t="shared" si="3"/>
        <v>999</v>
      </c>
      <c r="M151" s="471">
        <f t="shared" si="4"/>
        <v>999</v>
      </c>
      <c r="N151" s="463"/>
      <c r="O151" s="398"/>
      <c r="P151" s="133">
        <f t="shared" si="5"/>
        <v>999</v>
      </c>
      <c r="Q151" s="107"/>
    </row>
    <row r="152" spans="1:17" x14ac:dyDescent="0.25">
      <c r="A152" s="431">
        <v>146</v>
      </c>
      <c r="B152" s="105"/>
      <c r="C152" s="105"/>
      <c r="D152" s="106"/>
      <c r="E152" s="446"/>
      <c r="F152" s="132"/>
      <c r="G152" s="132"/>
      <c r="H152" s="722"/>
      <c r="I152" s="474"/>
      <c r="J152" s="428" t="e">
        <f>IF(AND(Q152="",#REF!&gt;0,#REF!&lt;5),K152,)</f>
        <v>#REF!</v>
      </c>
      <c r="K152" s="426" t="str">
        <f>IF(D152="","ZZZ9",IF(AND(#REF!&gt;0,#REF!&lt;5),D152&amp;#REF!,D152&amp;"9"))</f>
        <v>ZZZ9</v>
      </c>
      <c r="L152" s="430">
        <f t="shared" si="3"/>
        <v>999</v>
      </c>
      <c r="M152" s="471">
        <f t="shared" si="4"/>
        <v>999</v>
      </c>
      <c r="N152" s="463"/>
      <c r="O152" s="398"/>
      <c r="P152" s="133">
        <f t="shared" si="5"/>
        <v>999</v>
      </c>
      <c r="Q152" s="107"/>
    </row>
    <row r="153" spans="1:17" x14ac:dyDescent="0.25">
      <c r="A153" s="431">
        <v>147</v>
      </c>
      <c r="B153" s="105"/>
      <c r="C153" s="105"/>
      <c r="D153" s="106"/>
      <c r="E153" s="446"/>
      <c r="F153" s="132"/>
      <c r="G153" s="132"/>
      <c r="H153" s="722"/>
      <c r="I153" s="474"/>
      <c r="J153" s="428" t="e">
        <f>IF(AND(Q153="",#REF!&gt;0,#REF!&lt;5),K153,)</f>
        <v>#REF!</v>
      </c>
      <c r="K153" s="426" t="str">
        <f>IF(D153="","ZZZ9",IF(AND(#REF!&gt;0,#REF!&lt;5),D153&amp;#REF!,D153&amp;"9"))</f>
        <v>ZZZ9</v>
      </c>
      <c r="L153" s="430">
        <f t="shared" si="3"/>
        <v>999</v>
      </c>
      <c r="M153" s="471">
        <f t="shared" si="4"/>
        <v>999</v>
      </c>
      <c r="N153" s="463"/>
      <c r="O153" s="398"/>
      <c r="P153" s="133">
        <f t="shared" si="5"/>
        <v>999</v>
      </c>
      <c r="Q153" s="107"/>
    </row>
    <row r="154" spans="1:17" x14ac:dyDescent="0.25">
      <c r="A154" s="431">
        <v>148</v>
      </c>
      <c r="B154" s="105"/>
      <c r="C154" s="105"/>
      <c r="D154" s="106"/>
      <c r="E154" s="446"/>
      <c r="F154" s="132"/>
      <c r="G154" s="132"/>
      <c r="H154" s="722"/>
      <c r="I154" s="474"/>
      <c r="J154" s="428" t="e">
        <f>IF(AND(Q154="",#REF!&gt;0,#REF!&lt;5),K154,)</f>
        <v>#REF!</v>
      </c>
      <c r="K154" s="426" t="str">
        <f>IF(D154="","ZZZ9",IF(AND(#REF!&gt;0,#REF!&lt;5),D154&amp;#REF!,D154&amp;"9"))</f>
        <v>ZZZ9</v>
      </c>
      <c r="L154" s="430">
        <f t="shared" si="3"/>
        <v>999</v>
      </c>
      <c r="M154" s="471">
        <f t="shared" si="4"/>
        <v>999</v>
      </c>
      <c r="N154" s="463"/>
      <c r="O154" s="398"/>
      <c r="P154" s="133">
        <f t="shared" si="5"/>
        <v>999</v>
      </c>
      <c r="Q154" s="107"/>
    </row>
    <row r="155" spans="1:17" x14ac:dyDescent="0.25">
      <c r="A155" s="431">
        <v>149</v>
      </c>
      <c r="B155" s="105"/>
      <c r="C155" s="105"/>
      <c r="D155" s="106"/>
      <c r="E155" s="446"/>
      <c r="F155" s="132"/>
      <c r="G155" s="132"/>
      <c r="H155" s="722"/>
      <c r="I155" s="474"/>
      <c r="J155" s="428" t="e">
        <f>IF(AND(Q155="",#REF!&gt;0,#REF!&lt;5),K155,)</f>
        <v>#REF!</v>
      </c>
      <c r="K155" s="426" t="str">
        <f>IF(D155="","ZZZ9",IF(AND(#REF!&gt;0,#REF!&lt;5),D155&amp;#REF!,D155&amp;"9"))</f>
        <v>ZZZ9</v>
      </c>
      <c r="L155" s="430">
        <f t="shared" si="3"/>
        <v>999</v>
      </c>
      <c r="M155" s="471">
        <f t="shared" si="4"/>
        <v>999</v>
      </c>
      <c r="N155" s="463"/>
      <c r="O155" s="398"/>
      <c r="P155" s="133">
        <f t="shared" si="5"/>
        <v>999</v>
      </c>
      <c r="Q155" s="107"/>
    </row>
    <row r="156" spans="1:17" x14ac:dyDescent="0.25">
      <c r="A156" s="431">
        <v>150</v>
      </c>
      <c r="B156" s="105"/>
      <c r="C156" s="105"/>
      <c r="D156" s="106"/>
      <c r="E156" s="446"/>
      <c r="F156" s="132"/>
      <c r="G156" s="132"/>
      <c r="H156" s="722"/>
      <c r="I156" s="474"/>
      <c r="J156" s="428" t="e">
        <f>IF(AND(Q156="",#REF!&gt;0,#REF!&lt;5),K156,)</f>
        <v>#REF!</v>
      </c>
      <c r="K156" s="426" t="str">
        <f>IF(D156="","ZZZ9",IF(AND(#REF!&gt;0,#REF!&lt;5),D156&amp;#REF!,D156&amp;"9"))</f>
        <v>ZZZ9</v>
      </c>
      <c r="L156" s="430">
        <f t="shared" si="3"/>
        <v>999</v>
      </c>
      <c r="M156" s="471">
        <f t="shared" si="4"/>
        <v>999</v>
      </c>
      <c r="N156" s="463"/>
      <c r="O156" s="398"/>
      <c r="P156" s="133">
        <f t="shared" si="5"/>
        <v>999</v>
      </c>
      <c r="Q156" s="107"/>
    </row>
  </sheetData>
  <conditionalFormatting sqref="E7:E156">
    <cfRule type="expression" dxfId="142" priority="16" stopIfTrue="1">
      <formula>AND(ROUNDDOWN(($A$4-E7)/365.25,0)&lt;=13,G7&lt;&gt;"OK")</formula>
    </cfRule>
    <cfRule type="expression" dxfId="141" priority="17" stopIfTrue="1">
      <formula>AND(ROUNDDOWN(($A$4-E7)/365.25,0)&lt;=14,G7&lt;&gt;"OK")</formula>
    </cfRule>
    <cfRule type="expression" dxfId="140" priority="18" stopIfTrue="1">
      <formula>AND(ROUNDDOWN(($A$4-E7)/365.25,0)&lt;=17,G7&lt;&gt;"OK")</formula>
    </cfRule>
  </conditionalFormatting>
  <conditionalFormatting sqref="J7:J156">
    <cfRule type="cellIs" dxfId="139" priority="15" stopIfTrue="1" operator="equal">
      <formula>"Z"</formula>
    </cfRule>
  </conditionalFormatting>
  <conditionalFormatting sqref="A7:D156">
    <cfRule type="expression" dxfId="138" priority="14" stopIfTrue="1">
      <formula>$Q7&gt;=1</formula>
    </cfRule>
  </conditionalFormatting>
  <conditionalFormatting sqref="E7:E14">
    <cfRule type="expression" dxfId="137" priority="11" stopIfTrue="1">
      <formula>AND(ROUNDDOWN(($A$4-E7)/365.25,0)&lt;=13,G7&lt;&gt;"OK")</formula>
    </cfRule>
    <cfRule type="expression" dxfId="136" priority="12" stopIfTrue="1">
      <formula>AND(ROUNDDOWN(($A$4-E7)/365.25,0)&lt;=14,G7&lt;&gt;"OK")</formula>
    </cfRule>
    <cfRule type="expression" dxfId="135" priority="13" stopIfTrue="1">
      <formula>AND(ROUNDDOWN(($A$4-E7)/365.25,0)&lt;=17,G7&lt;&gt;"OK")</formula>
    </cfRule>
  </conditionalFormatting>
  <conditionalFormatting sqref="J7:J14">
    <cfRule type="cellIs" dxfId="134" priority="10" stopIfTrue="1" operator="equal">
      <formula>"Z"</formula>
    </cfRule>
  </conditionalFormatting>
  <conditionalFormatting sqref="B7:D14">
    <cfRule type="expression" dxfId="133" priority="9" stopIfTrue="1">
      <formula>$Q7&gt;=1</formula>
    </cfRule>
  </conditionalFormatting>
  <conditionalFormatting sqref="E7:E14">
    <cfRule type="expression" dxfId="132" priority="6" stopIfTrue="1">
      <formula>AND(ROUNDDOWN(($A$4-E7)/365.25,0)&lt;=13,G7&lt;&gt;"OK")</formula>
    </cfRule>
    <cfRule type="expression" dxfId="131" priority="7" stopIfTrue="1">
      <formula>AND(ROUNDDOWN(($A$4-E7)/365.25,0)&lt;=14,G7&lt;&gt;"OK")</formula>
    </cfRule>
    <cfRule type="expression" dxfId="130" priority="8" stopIfTrue="1">
      <formula>AND(ROUNDDOWN(($A$4-E7)/365.25,0)&lt;=17,G7&lt;&gt;"OK")</formula>
    </cfRule>
  </conditionalFormatting>
  <conditionalFormatting sqref="B7:D14">
    <cfRule type="expression" dxfId="129" priority="5" stopIfTrue="1">
      <formula>$Q7&gt;=1</formula>
    </cfRule>
  </conditionalFormatting>
  <conditionalFormatting sqref="E7:E27 E29:E37">
    <cfRule type="expression" dxfId="128" priority="2" stopIfTrue="1">
      <formula>AND(ROUNDDOWN(($A$4-E7)/365.25,0)&lt;=13,G7&lt;&gt;"OK")</formula>
    </cfRule>
    <cfRule type="expression" dxfId="127" priority="3" stopIfTrue="1">
      <formula>AND(ROUNDDOWN(($A$4-E7)/365.25,0)&lt;=14,G7&lt;&gt;"OK")</formula>
    </cfRule>
    <cfRule type="expression" dxfId="126" priority="4" stopIfTrue="1">
      <formula>AND(ROUNDDOWN(($A$4-E7)/365.25,0)&lt;=17,G7&lt;&gt;"OK")</formula>
    </cfRule>
  </conditionalFormatting>
  <conditionalFormatting sqref="B7:D37">
    <cfRule type="expression" dxfId="125" priority="1" stopIfTrue="1">
      <formula>$Q7&gt;=1</formula>
    </cfRule>
  </conditionalFormatting>
  <printOptions horizontalCentered="1"/>
  <pageMargins left="0.35" right="0.35" top="0.39" bottom="0.39" header="0" footer="0"/>
  <pageSetup paperSize="9" orientation="landscape" horizontalDpi="200" verticalDpi="200" r:id="rId1"/>
  <headerFooter alignWithMargins="0"/>
  <rowBreaks count="6" manualBreakCount="6">
    <brk id="26" max="16383" man="1"/>
    <brk id="46" max="16383" man="1"/>
    <brk id="66" max="16383" man="1"/>
    <brk id="86" max="16383" man="1"/>
    <brk id="106" max="16383" man="1"/>
    <brk id="126" max="16383" man="1"/>
  </rowBreaks>
  <colBreaks count="1" manualBreakCount="1">
    <brk id="1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14753" r:id="rId4" name="Button 1">
              <controlPr defaultSize="0" print="0" autoFill="0" autoPict="0" macro="[0]!egyeni_fotabla_sorsolasi_ranglista">
                <anchor moveWithCells="1" sizeWithCells="1">
                  <from>
                    <xdr:col>7</xdr:col>
                    <xdr:colOff>205740</xdr:colOff>
                    <xdr:row>0</xdr:row>
                    <xdr:rowOff>68580</xdr:rowOff>
                  </from>
                  <to>
                    <xdr:col>14</xdr:col>
                    <xdr:colOff>129540</xdr:colOff>
                    <xdr:row>1</xdr:row>
                    <xdr:rowOff>137160</xdr:rowOff>
                  </to>
                </anchor>
              </controlPr>
            </control>
          </mc:Choice>
        </mc:AlternateContent>
      </controls>
    </mc:Choice>
  </mc:AlternateConten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C6B88-B84C-4E8A-9D78-FEFFA8BFF046}">
  <sheetPr codeName="Munka45">
    <tabColor indexed="11"/>
  </sheetPr>
  <dimension ref="A1:AK43"/>
  <sheetViews>
    <sheetView workbookViewId="0">
      <selection activeCell="B7" sqref="B7"/>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8.44140625" customWidth="1"/>
    <col min="11" max="13" width="8.5546875" customWidth="1"/>
    <col min="15" max="15" width="5.5546875" customWidth="1"/>
    <col min="16" max="16" width="4.5546875" customWidth="1"/>
    <col min="17" max="17" width="11.6640625" customWidth="1"/>
    <col min="25" max="25" width="10.33203125" style="660" hidden="1" customWidth="1"/>
    <col min="26" max="37" width="0" style="660" hidden="1" customWidth="1"/>
  </cols>
  <sheetData>
    <row r="1" spans="1:37" ht="24.6" x14ac:dyDescent="0.25">
      <c r="A1" s="814" t="str">
        <f>Altalanos!$A$6</f>
        <v xml:space="preserve">Diákolimpia Tolna megye - Paks </v>
      </c>
      <c r="B1" s="814"/>
      <c r="C1" s="814"/>
      <c r="D1" s="814"/>
      <c r="E1" s="814"/>
      <c r="F1" s="814"/>
      <c r="G1" s="513"/>
      <c r="H1" s="516" t="s">
        <v>123</v>
      </c>
      <c r="I1" s="514"/>
      <c r="J1" s="515"/>
      <c r="L1" s="517"/>
      <c r="M1" s="591"/>
      <c r="N1" s="593"/>
      <c r="O1" s="593" t="s">
        <v>71</v>
      </c>
      <c r="P1" s="593"/>
      <c r="Q1" s="594"/>
      <c r="R1" s="593"/>
      <c r="S1" s="595"/>
      <c r="Y1"/>
      <c r="Z1"/>
      <c r="AA1"/>
      <c r="AB1" s="674" t="e">
        <f>IF(Y5=1,CONCATENATE(VLOOKUP(Y3,AA16:AH27,2)),CONCATENATE(VLOOKUP(Y3,AA2:AK13,2)))</f>
        <v>#N/A</v>
      </c>
      <c r="AC1" s="674" t="e">
        <f>IF(Y5=1,CONCATENATE(VLOOKUP(Y3,AA16:AK27,3)),CONCATENATE(VLOOKUP(Y3,AA2:AK13,3)))</f>
        <v>#N/A</v>
      </c>
      <c r="AD1" s="674" t="e">
        <f>IF(Y5=1,CONCATENATE(VLOOKUP(Y3,AA16:AK27,4)),CONCATENATE(VLOOKUP(Y3,AA2:AK13,4)))</f>
        <v>#N/A</v>
      </c>
      <c r="AE1" s="674" t="e">
        <f>IF(Y5=1,CONCATENATE(VLOOKUP(Y3,AA16:AK27,5)),CONCATENATE(VLOOKUP(Y3,AA2:AK13,5)))</f>
        <v>#N/A</v>
      </c>
      <c r="AF1" s="674" t="e">
        <f>IF(Y5=1,CONCATENATE(VLOOKUP(Y3,AA16:AK27,6)),CONCATENATE(VLOOKUP(Y3,AA2:AK13,6)))</f>
        <v>#N/A</v>
      </c>
      <c r="AG1" s="674" t="e">
        <f>IF(Y5=1,CONCATENATE(VLOOKUP(Y3,AA16:AK27,7)),CONCATENATE(VLOOKUP(Y3,AA2:AK13,7)))</f>
        <v>#N/A</v>
      </c>
      <c r="AH1" s="674" t="e">
        <f>IF(Y5=1,CONCATENATE(VLOOKUP(Y3,AA16:AK27,8)),CONCATENATE(VLOOKUP(Y3,AA2:AK13,8)))</f>
        <v>#N/A</v>
      </c>
      <c r="AI1" s="674" t="e">
        <f>IF(Y5=1,CONCATENATE(VLOOKUP(Y3,AA16:AK27,9)),CONCATENATE(VLOOKUP(Y3,AA2:AK13,9)))</f>
        <v>#N/A</v>
      </c>
      <c r="AJ1" s="674" t="e">
        <f>IF(Y5=1,CONCATENATE(VLOOKUP(Y3,AA16:AK27,10)),CONCATENATE(VLOOKUP(Y3,AA2:AK13,10)))</f>
        <v>#N/A</v>
      </c>
      <c r="AK1" s="674" t="e">
        <f>IF(Y5=1,CONCATENATE(VLOOKUP(Y3,AA16:AK27,11)),CONCATENATE(VLOOKUP(Y3,AA2:AK13,11)))</f>
        <v>#N/A</v>
      </c>
    </row>
    <row r="2" spans="1:37" x14ac:dyDescent="0.25">
      <c r="A2" s="519" t="s">
        <v>122</v>
      </c>
      <c r="B2" s="520"/>
      <c r="C2" s="520"/>
      <c r="D2" s="520"/>
      <c r="E2" s="470">
        <f>Altalanos!$E$8</f>
        <v>0</v>
      </c>
      <c r="F2" s="520"/>
      <c r="G2" s="521"/>
      <c r="H2" s="522"/>
      <c r="I2" s="522"/>
      <c r="J2" s="523"/>
      <c r="K2" s="517"/>
      <c r="L2" s="517"/>
      <c r="M2" s="592"/>
      <c r="N2" s="596"/>
      <c r="O2" s="597"/>
      <c r="P2" s="596"/>
      <c r="Q2" s="597"/>
      <c r="R2" s="596"/>
      <c r="S2" s="595"/>
      <c r="Y2" s="662"/>
      <c r="Z2" s="661"/>
      <c r="AA2" s="661" t="s">
        <v>164</v>
      </c>
      <c r="AB2" s="672">
        <v>150</v>
      </c>
      <c r="AC2" s="672">
        <v>120</v>
      </c>
      <c r="AD2" s="672">
        <v>100</v>
      </c>
      <c r="AE2" s="672">
        <v>80</v>
      </c>
      <c r="AF2" s="672">
        <v>70</v>
      </c>
      <c r="AG2" s="672">
        <v>60</v>
      </c>
      <c r="AH2" s="672">
        <v>55</v>
      </c>
      <c r="AI2" s="672">
        <v>50</v>
      </c>
      <c r="AJ2" s="672">
        <v>45</v>
      </c>
      <c r="AK2" s="672">
        <v>40</v>
      </c>
    </row>
    <row r="3" spans="1:37" x14ac:dyDescent="0.25">
      <c r="A3" s="55" t="s">
        <v>82</v>
      </c>
      <c r="B3" s="55"/>
      <c r="C3" s="55"/>
      <c r="D3" s="55"/>
      <c r="E3" s="55" t="s">
        <v>79</v>
      </c>
      <c r="F3" s="55"/>
      <c r="G3" s="55"/>
      <c r="H3" s="55" t="s">
        <v>87</v>
      </c>
      <c r="I3" s="55"/>
      <c r="J3" s="144"/>
      <c r="K3" s="55"/>
      <c r="L3" s="56" t="s">
        <v>88</v>
      </c>
      <c r="M3" s="55"/>
      <c r="N3" s="599"/>
      <c r="O3" s="598"/>
      <c r="P3" s="599"/>
      <c r="Q3" s="649" t="s">
        <v>178</v>
      </c>
      <c r="R3" s="650" t="s">
        <v>184</v>
      </c>
      <c r="S3" s="595"/>
      <c r="Y3" s="661">
        <f>IF(H4="OB","A",IF(H4="IX","W",H4))</f>
        <v>0</v>
      </c>
      <c r="Z3" s="661"/>
      <c r="AA3" s="661" t="s">
        <v>194</v>
      </c>
      <c r="AB3" s="672">
        <v>120</v>
      </c>
      <c r="AC3" s="672">
        <v>90</v>
      </c>
      <c r="AD3" s="672">
        <v>65</v>
      </c>
      <c r="AE3" s="672">
        <v>55</v>
      </c>
      <c r="AF3" s="672">
        <v>50</v>
      </c>
      <c r="AG3" s="672">
        <v>45</v>
      </c>
      <c r="AH3" s="672">
        <v>40</v>
      </c>
      <c r="AI3" s="672">
        <v>35</v>
      </c>
      <c r="AJ3" s="672">
        <v>25</v>
      </c>
      <c r="AK3" s="672">
        <v>20</v>
      </c>
    </row>
    <row r="4" spans="1:37" ht="13.8" thickBot="1" x14ac:dyDescent="0.3">
      <c r="A4" s="815" t="str">
        <f>Altalanos!$A$10</f>
        <v>2025.04.28-29</v>
      </c>
      <c r="B4" s="815"/>
      <c r="C4" s="815"/>
      <c r="D4" s="524"/>
      <c r="E4" s="525" t="str">
        <f>Altalanos!$C$10</f>
        <v>Paks</v>
      </c>
      <c r="F4" s="525"/>
      <c r="G4" s="525"/>
      <c r="H4" s="528"/>
      <c r="I4" s="525"/>
      <c r="J4" s="527"/>
      <c r="K4" s="528"/>
      <c r="L4" s="530" t="str">
        <f>Altalanos!$E$10</f>
        <v>Lakatosné Klopcsik Diana</v>
      </c>
      <c r="M4" s="528"/>
      <c r="N4" s="601"/>
      <c r="O4" s="602"/>
      <c r="P4" s="601"/>
      <c r="Q4" s="651" t="s">
        <v>185</v>
      </c>
      <c r="R4" s="652" t="s">
        <v>180</v>
      </c>
      <c r="S4" s="595"/>
      <c r="Y4" s="661"/>
      <c r="Z4" s="661"/>
      <c r="AA4" s="661" t="s">
        <v>195</v>
      </c>
      <c r="AB4" s="672">
        <v>90</v>
      </c>
      <c r="AC4" s="672">
        <v>60</v>
      </c>
      <c r="AD4" s="672">
        <v>45</v>
      </c>
      <c r="AE4" s="672">
        <v>34</v>
      </c>
      <c r="AF4" s="672">
        <v>27</v>
      </c>
      <c r="AG4" s="672">
        <v>22</v>
      </c>
      <c r="AH4" s="672">
        <v>18</v>
      </c>
      <c r="AI4" s="672">
        <v>15</v>
      </c>
      <c r="AJ4" s="672">
        <v>12</v>
      </c>
      <c r="AK4" s="672">
        <v>9</v>
      </c>
    </row>
    <row r="5" spans="1:37" x14ac:dyDescent="0.25">
      <c r="A5" s="37"/>
      <c r="B5" s="37" t="s">
        <v>118</v>
      </c>
      <c r="C5" s="587" t="s">
        <v>162</v>
      </c>
      <c r="D5" s="37" t="s">
        <v>105</v>
      </c>
      <c r="E5" s="37" t="s">
        <v>167</v>
      </c>
      <c r="F5" s="37"/>
      <c r="G5" s="37" t="s">
        <v>86</v>
      </c>
      <c r="H5" s="37"/>
      <c r="I5" s="37" t="s">
        <v>90</v>
      </c>
      <c r="J5" s="37"/>
      <c r="K5" s="633" t="s">
        <v>168</v>
      </c>
      <c r="L5" s="633" t="s">
        <v>169</v>
      </c>
      <c r="M5" s="633" t="s">
        <v>170</v>
      </c>
      <c r="N5" s="595"/>
      <c r="O5" s="595"/>
      <c r="P5" s="595"/>
      <c r="Q5" s="653" t="s">
        <v>186</v>
      </c>
      <c r="R5" s="654" t="s">
        <v>182</v>
      </c>
      <c r="S5" s="595"/>
      <c r="Y5" s="661">
        <f>IF(OR(Altalanos!$A$8="F1",Altalanos!$A$8="F2",Altalanos!$A$8="N1",Altalanos!$A$8="N2"),1,2)</f>
        <v>2</v>
      </c>
      <c r="Z5" s="661"/>
      <c r="AA5" s="661" t="s">
        <v>196</v>
      </c>
      <c r="AB5" s="672">
        <v>60</v>
      </c>
      <c r="AC5" s="672">
        <v>40</v>
      </c>
      <c r="AD5" s="672">
        <v>30</v>
      </c>
      <c r="AE5" s="672">
        <v>20</v>
      </c>
      <c r="AF5" s="672">
        <v>18</v>
      </c>
      <c r="AG5" s="672">
        <v>15</v>
      </c>
      <c r="AH5" s="672">
        <v>12</v>
      </c>
      <c r="AI5" s="672">
        <v>10</v>
      </c>
      <c r="AJ5" s="672">
        <v>8</v>
      </c>
      <c r="AK5" s="672">
        <v>6</v>
      </c>
    </row>
    <row r="6" spans="1:37" x14ac:dyDescent="0.25">
      <c r="A6" s="564"/>
      <c r="B6" s="564"/>
      <c r="C6" s="632"/>
      <c r="D6" s="564"/>
      <c r="E6" s="564"/>
      <c r="F6" s="564"/>
      <c r="G6" s="564"/>
      <c r="H6" s="564"/>
      <c r="I6" s="564"/>
      <c r="J6" s="564"/>
      <c r="K6" s="564"/>
      <c r="L6" s="564"/>
      <c r="M6" s="564"/>
      <c r="N6" s="595"/>
      <c r="O6" s="595"/>
      <c r="P6" s="595"/>
      <c r="Q6" s="595"/>
      <c r="R6" s="595"/>
      <c r="S6" s="595"/>
      <c r="Y6" s="661"/>
      <c r="Z6" s="661"/>
      <c r="AA6" s="661" t="s">
        <v>197</v>
      </c>
      <c r="AB6" s="672">
        <v>40</v>
      </c>
      <c r="AC6" s="672">
        <v>25</v>
      </c>
      <c r="AD6" s="672">
        <v>18</v>
      </c>
      <c r="AE6" s="672">
        <v>13</v>
      </c>
      <c r="AF6" s="672">
        <v>10</v>
      </c>
      <c r="AG6" s="672">
        <v>8</v>
      </c>
      <c r="AH6" s="672">
        <v>6</v>
      </c>
      <c r="AI6" s="672">
        <v>5</v>
      </c>
      <c r="AJ6" s="672">
        <v>4</v>
      </c>
      <c r="AK6" s="672">
        <v>3</v>
      </c>
    </row>
    <row r="7" spans="1:37" x14ac:dyDescent="0.25">
      <c r="A7" s="603" t="s">
        <v>164</v>
      </c>
      <c r="B7" s="634"/>
      <c r="C7" s="589" t="str">
        <f>IF($B7="","",VLOOKUP($B7,'1MD ELO (5)'!$A$7:$O$22,5))</f>
        <v/>
      </c>
      <c r="D7" s="589" t="str">
        <f>IF($B7="","",VLOOKUP($B7,'1MD ELO (5)'!$A$7:$O$22,15))</f>
        <v/>
      </c>
      <c r="E7" s="584" t="str">
        <f>UPPER(IF($B7="","",VLOOKUP($B7,'1MD ELO (5)'!$A$7:$O$22,2)))</f>
        <v/>
      </c>
      <c r="F7" s="590"/>
      <c r="G7" s="584" t="str">
        <f>IF($B7="","",VLOOKUP($B7,'1MD ELO (5)'!$A$7:$O$22,3))</f>
        <v/>
      </c>
      <c r="H7" s="590"/>
      <c r="I7" s="584" t="str">
        <f>IF($B7="","",VLOOKUP($B7,'1MD ELO (5)'!$A$7:$O$22,4))</f>
        <v/>
      </c>
      <c r="J7" s="564"/>
      <c r="K7" s="675"/>
      <c r="L7" s="663" t="str">
        <f>IF(K7="","",CONCATENATE(VLOOKUP($Y$3,$AB$1:$AK$1,K7)," pont"))</f>
        <v/>
      </c>
      <c r="M7" s="676"/>
      <c r="N7" s="595"/>
      <c r="O7" s="595"/>
      <c r="P7" s="595"/>
      <c r="Q7" s="595"/>
      <c r="R7" s="595"/>
      <c r="S7" s="595"/>
      <c r="Y7" s="661"/>
      <c r="Z7" s="661"/>
      <c r="AA7" s="661" t="s">
        <v>198</v>
      </c>
      <c r="AB7" s="672">
        <v>25</v>
      </c>
      <c r="AC7" s="672">
        <v>15</v>
      </c>
      <c r="AD7" s="672">
        <v>13</v>
      </c>
      <c r="AE7" s="672">
        <v>8</v>
      </c>
      <c r="AF7" s="672">
        <v>6</v>
      </c>
      <c r="AG7" s="672">
        <v>4</v>
      </c>
      <c r="AH7" s="672">
        <v>3</v>
      </c>
      <c r="AI7" s="672">
        <v>2</v>
      </c>
      <c r="AJ7" s="672">
        <v>1</v>
      </c>
      <c r="AK7" s="672">
        <v>0</v>
      </c>
    </row>
    <row r="8" spans="1:37" x14ac:dyDescent="0.25">
      <c r="A8" s="603"/>
      <c r="B8" s="635"/>
      <c r="C8" s="604"/>
      <c r="D8" s="604"/>
      <c r="E8" s="604"/>
      <c r="F8" s="604"/>
      <c r="G8" s="604"/>
      <c r="H8" s="604"/>
      <c r="I8" s="604"/>
      <c r="J8" s="564"/>
      <c r="K8" s="603"/>
      <c r="L8" s="603"/>
      <c r="M8" s="677"/>
      <c r="N8" s="595"/>
      <c r="O8" s="595"/>
      <c r="P8" s="595"/>
      <c r="Q8" s="595"/>
      <c r="R8" s="595"/>
      <c r="S8" s="595"/>
      <c r="Y8" s="661"/>
      <c r="Z8" s="661"/>
      <c r="AA8" s="661" t="s">
        <v>199</v>
      </c>
      <c r="AB8" s="672">
        <v>15</v>
      </c>
      <c r="AC8" s="672">
        <v>10</v>
      </c>
      <c r="AD8" s="672">
        <v>7</v>
      </c>
      <c r="AE8" s="672">
        <v>5</v>
      </c>
      <c r="AF8" s="672">
        <v>4</v>
      </c>
      <c r="AG8" s="672">
        <v>3</v>
      </c>
      <c r="AH8" s="672">
        <v>2</v>
      </c>
      <c r="AI8" s="672">
        <v>1</v>
      </c>
      <c r="AJ8" s="672">
        <v>0</v>
      </c>
      <c r="AK8" s="672">
        <v>0</v>
      </c>
    </row>
    <row r="9" spans="1:37" x14ac:dyDescent="0.25">
      <c r="A9" s="603" t="s">
        <v>165</v>
      </c>
      <c r="B9" s="634"/>
      <c r="C9" s="589" t="str">
        <f>IF($B9="","",VLOOKUP($B9,'1MD ELO (5)'!$A$7:$O$22,5))</f>
        <v/>
      </c>
      <c r="D9" s="589" t="str">
        <f>IF($B9="","",VLOOKUP($B9,'1MD ELO (5)'!$A$7:$O$22,15))</f>
        <v/>
      </c>
      <c r="E9" s="584" t="str">
        <f>UPPER(IF($B9="","",VLOOKUP($B9,'1MD ELO (5)'!$A$7:$O$22,2)))</f>
        <v/>
      </c>
      <c r="F9" s="590"/>
      <c r="G9" s="584" t="str">
        <f>IF($B9="","",VLOOKUP($B9,'1MD ELO (5)'!$A$7:$O$22,3))</f>
        <v/>
      </c>
      <c r="H9" s="590"/>
      <c r="I9" s="584" t="str">
        <f>IF($B9="","",VLOOKUP($B9,'1MD ELO (5)'!$A$7:$O$22,4))</f>
        <v/>
      </c>
      <c r="J9" s="564"/>
      <c r="K9" s="675"/>
      <c r="L9" s="663" t="str">
        <f>IF(K9="","",CONCATENATE(VLOOKUP($Y$3,$AB$1:$AK$1,K9)," pont"))</f>
        <v/>
      </c>
      <c r="M9" s="676"/>
      <c r="N9" s="595"/>
      <c r="O9" s="595"/>
      <c r="P9" s="595"/>
      <c r="Q9" s="595"/>
      <c r="R9" s="595"/>
      <c r="S9" s="595"/>
      <c r="Y9" s="661"/>
      <c r="Z9" s="661"/>
      <c r="AA9" s="661" t="s">
        <v>200</v>
      </c>
      <c r="AB9" s="672">
        <v>10</v>
      </c>
      <c r="AC9" s="672">
        <v>6</v>
      </c>
      <c r="AD9" s="672">
        <v>4</v>
      </c>
      <c r="AE9" s="672">
        <v>2</v>
      </c>
      <c r="AF9" s="672">
        <v>1</v>
      </c>
      <c r="AG9" s="672">
        <v>0</v>
      </c>
      <c r="AH9" s="672">
        <v>0</v>
      </c>
      <c r="AI9" s="672">
        <v>0</v>
      </c>
      <c r="AJ9" s="672">
        <v>0</v>
      </c>
      <c r="AK9" s="672">
        <v>0</v>
      </c>
    </row>
    <row r="10" spans="1:37" x14ac:dyDescent="0.25">
      <c r="A10" s="603"/>
      <c r="B10" s="635"/>
      <c r="C10" s="604"/>
      <c r="D10" s="604"/>
      <c r="E10" s="604"/>
      <c r="F10" s="604"/>
      <c r="G10" s="604"/>
      <c r="H10" s="604"/>
      <c r="I10" s="604"/>
      <c r="J10" s="564"/>
      <c r="K10" s="603"/>
      <c r="L10" s="603"/>
      <c r="M10" s="677"/>
      <c r="N10" s="595"/>
      <c r="O10" s="595"/>
      <c r="P10" s="595"/>
      <c r="Q10" s="595"/>
      <c r="R10" s="595"/>
      <c r="S10" s="595"/>
      <c r="Y10" s="661"/>
      <c r="Z10" s="661"/>
      <c r="AA10" s="661" t="s">
        <v>201</v>
      </c>
      <c r="AB10" s="672">
        <v>6</v>
      </c>
      <c r="AC10" s="672">
        <v>3</v>
      </c>
      <c r="AD10" s="672">
        <v>2</v>
      </c>
      <c r="AE10" s="672">
        <v>1</v>
      </c>
      <c r="AF10" s="672">
        <v>0</v>
      </c>
      <c r="AG10" s="672">
        <v>0</v>
      </c>
      <c r="AH10" s="672">
        <v>0</v>
      </c>
      <c r="AI10" s="672">
        <v>0</v>
      </c>
      <c r="AJ10" s="672">
        <v>0</v>
      </c>
      <c r="AK10" s="672">
        <v>0</v>
      </c>
    </row>
    <row r="11" spans="1:37" x14ac:dyDescent="0.25">
      <c r="A11" s="603" t="s">
        <v>166</v>
      </c>
      <c r="B11" s="634"/>
      <c r="C11" s="589" t="str">
        <f>IF($B11="","",VLOOKUP($B11,'1MD ELO (5)'!$A$7:$O$22,5))</f>
        <v/>
      </c>
      <c r="D11" s="589" t="str">
        <f>IF($B11="","",VLOOKUP($B11,'1MD ELO (5)'!$A$7:$O$22,15))</f>
        <v/>
      </c>
      <c r="E11" s="584" t="str">
        <f>UPPER(IF($B11="","",VLOOKUP($B11,'1MD ELO (5)'!$A$7:$O$22,2)))</f>
        <v/>
      </c>
      <c r="F11" s="590"/>
      <c r="G11" s="584" t="str">
        <f>IF($B11="","",VLOOKUP($B11,'1MD ELO (5)'!$A$7:$O$22,3))</f>
        <v/>
      </c>
      <c r="H11" s="590"/>
      <c r="I11" s="584" t="str">
        <f>IF($B11="","",VLOOKUP($B11,'1MD ELO (5)'!$A$7:$O$22,4))</f>
        <v/>
      </c>
      <c r="J11" s="564"/>
      <c r="K11" s="675"/>
      <c r="L11" s="663" t="str">
        <f>IF(K11="","",CONCATENATE(VLOOKUP($Y$3,$AB$1:$AK$1,K11)," pont"))</f>
        <v/>
      </c>
      <c r="M11" s="676"/>
      <c r="N11" s="595"/>
      <c r="O11" s="595"/>
      <c r="P11" s="595"/>
      <c r="Q11" s="595"/>
      <c r="R11" s="595"/>
      <c r="S11" s="595"/>
      <c r="Y11" s="661"/>
      <c r="Z11" s="661"/>
      <c r="AA11" s="661" t="s">
        <v>206</v>
      </c>
      <c r="AB11" s="672">
        <v>3</v>
      </c>
      <c r="AC11" s="672">
        <v>2</v>
      </c>
      <c r="AD11" s="672">
        <v>1</v>
      </c>
      <c r="AE11" s="672">
        <v>0</v>
      </c>
      <c r="AF11" s="672">
        <v>0</v>
      </c>
      <c r="AG11" s="672">
        <v>0</v>
      </c>
      <c r="AH11" s="672">
        <v>0</v>
      </c>
      <c r="AI11" s="672">
        <v>0</v>
      </c>
      <c r="AJ11" s="672">
        <v>0</v>
      </c>
      <c r="AK11" s="672">
        <v>0</v>
      </c>
    </row>
    <row r="12" spans="1:37" x14ac:dyDescent="0.25">
      <c r="A12" s="564"/>
      <c r="B12" s="564"/>
      <c r="C12" s="564"/>
      <c r="D12" s="564"/>
      <c r="E12" s="564"/>
      <c r="F12" s="564"/>
      <c r="G12" s="564"/>
      <c r="H12" s="564"/>
      <c r="I12" s="564"/>
      <c r="J12" s="564"/>
      <c r="K12" s="564"/>
      <c r="L12" s="564"/>
      <c r="M12" s="564"/>
      <c r="Y12" s="661"/>
      <c r="Z12" s="661"/>
      <c r="AA12" s="661" t="s">
        <v>202</v>
      </c>
      <c r="AB12" s="673">
        <v>0</v>
      </c>
      <c r="AC12" s="673">
        <v>0</v>
      </c>
      <c r="AD12" s="673">
        <v>0</v>
      </c>
      <c r="AE12" s="673">
        <v>0</v>
      </c>
      <c r="AF12" s="673">
        <v>0</v>
      </c>
      <c r="AG12" s="673">
        <v>0</v>
      </c>
      <c r="AH12" s="673">
        <v>0</v>
      </c>
      <c r="AI12" s="673">
        <v>0</v>
      </c>
      <c r="AJ12" s="673">
        <v>0</v>
      </c>
      <c r="AK12" s="673">
        <v>0</v>
      </c>
    </row>
    <row r="13" spans="1:37" x14ac:dyDescent="0.25">
      <c r="A13" s="564"/>
      <c r="B13" s="564"/>
      <c r="C13" s="564"/>
      <c r="D13" s="564"/>
      <c r="E13" s="564"/>
      <c r="F13" s="564"/>
      <c r="G13" s="564"/>
      <c r="H13" s="564"/>
      <c r="I13" s="564"/>
      <c r="J13" s="564"/>
      <c r="K13" s="564"/>
      <c r="L13" s="564"/>
      <c r="M13" s="564"/>
      <c r="Y13" s="661"/>
      <c r="Z13" s="661"/>
      <c r="AA13" s="661" t="s">
        <v>203</v>
      </c>
      <c r="AB13" s="673">
        <v>0</v>
      </c>
      <c r="AC13" s="673">
        <v>0</v>
      </c>
      <c r="AD13" s="673">
        <v>0</v>
      </c>
      <c r="AE13" s="673">
        <v>0</v>
      </c>
      <c r="AF13" s="673">
        <v>0</v>
      </c>
      <c r="AG13" s="673">
        <v>0</v>
      </c>
      <c r="AH13" s="673">
        <v>0</v>
      </c>
      <c r="AI13" s="673">
        <v>0</v>
      </c>
      <c r="AJ13" s="673">
        <v>0</v>
      </c>
      <c r="AK13" s="673">
        <v>0</v>
      </c>
    </row>
    <row r="14" spans="1:37" x14ac:dyDescent="0.25">
      <c r="A14" s="564"/>
      <c r="B14" s="564"/>
      <c r="C14" s="564"/>
      <c r="D14" s="564"/>
      <c r="E14" s="564"/>
      <c r="F14" s="564"/>
      <c r="G14" s="564"/>
      <c r="H14" s="564"/>
      <c r="I14" s="564"/>
      <c r="J14" s="564"/>
      <c r="K14" s="564"/>
      <c r="L14" s="564"/>
      <c r="M14" s="564"/>
      <c r="Y14" s="661"/>
      <c r="Z14" s="661"/>
      <c r="AA14" s="661"/>
      <c r="AB14" s="661"/>
      <c r="AC14" s="661"/>
      <c r="AD14" s="661"/>
      <c r="AE14" s="661"/>
      <c r="AF14" s="661"/>
      <c r="AG14" s="661"/>
      <c r="AH14" s="661"/>
      <c r="AI14" s="661"/>
      <c r="AJ14" s="661"/>
      <c r="AK14" s="661"/>
    </row>
    <row r="15" spans="1:37" x14ac:dyDescent="0.25">
      <c r="A15" s="564"/>
      <c r="B15" s="564"/>
      <c r="C15" s="564"/>
      <c r="D15" s="564"/>
      <c r="E15" s="564"/>
      <c r="F15" s="564"/>
      <c r="G15" s="564"/>
      <c r="H15" s="564"/>
      <c r="I15" s="564"/>
      <c r="J15" s="564"/>
      <c r="K15" s="564"/>
      <c r="L15" s="564"/>
      <c r="M15" s="564"/>
      <c r="Y15" s="661"/>
      <c r="Z15" s="661"/>
      <c r="AA15" s="661"/>
      <c r="AB15" s="661"/>
      <c r="AC15" s="661"/>
      <c r="AD15" s="661"/>
      <c r="AE15" s="661"/>
      <c r="AF15" s="661"/>
      <c r="AG15" s="661"/>
      <c r="AH15" s="661"/>
      <c r="AI15" s="661"/>
      <c r="AJ15" s="661"/>
      <c r="AK15" s="661"/>
    </row>
    <row r="16" spans="1:37" x14ac:dyDescent="0.25">
      <c r="A16" s="564"/>
      <c r="B16" s="564"/>
      <c r="C16" s="564"/>
      <c r="D16" s="564"/>
      <c r="E16" s="564"/>
      <c r="F16" s="564"/>
      <c r="G16" s="564"/>
      <c r="H16" s="564"/>
      <c r="I16" s="564"/>
      <c r="J16" s="564"/>
      <c r="K16" s="564"/>
      <c r="L16" s="564"/>
      <c r="M16" s="564"/>
      <c r="Y16" s="661"/>
      <c r="Z16" s="661"/>
      <c r="AA16" s="661" t="s">
        <v>164</v>
      </c>
      <c r="AB16" s="661">
        <v>300</v>
      </c>
      <c r="AC16" s="661">
        <v>250</v>
      </c>
      <c r="AD16" s="661">
        <v>220</v>
      </c>
      <c r="AE16" s="661">
        <v>180</v>
      </c>
      <c r="AF16" s="661">
        <v>160</v>
      </c>
      <c r="AG16" s="661">
        <v>150</v>
      </c>
      <c r="AH16" s="661">
        <v>140</v>
      </c>
      <c r="AI16" s="661">
        <v>130</v>
      </c>
      <c r="AJ16" s="661">
        <v>120</v>
      </c>
      <c r="AK16" s="661">
        <v>110</v>
      </c>
    </row>
    <row r="17" spans="1:37" x14ac:dyDescent="0.25">
      <c r="A17" s="564"/>
      <c r="B17" s="564"/>
      <c r="C17" s="564"/>
      <c r="D17" s="564"/>
      <c r="E17" s="564"/>
      <c r="F17" s="564"/>
      <c r="G17" s="564"/>
      <c r="H17" s="564"/>
      <c r="I17" s="564"/>
      <c r="J17" s="564"/>
      <c r="K17" s="564"/>
      <c r="L17" s="564"/>
      <c r="M17" s="564"/>
      <c r="Y17" s="661"/>
      <c r="Z17" s="661"/>
      <c r="AA17" s="661" t="s">
        <v>194</v>
      </c>
      <c r="AB17" s="661">
        <v>250</v>
      </c>
      <c r="AC17" s="661">
        <v>200</v>
      </c>
      <c r="AD17" s="661">
        <v>160</v>
      </c>
      <c r="AE17" s="661">
        <v>140</v>
      </c>
      <c r="AF17" s="661">
        <v>120</v>
      </c>
      <c r="AG17" s="661">
        <v>110</v>
      </c>
      <c r="AH17" s="661">
        <v>100</v>
      </c>
      <c r="AI17" s="661">
        <v>90</v>
      </c>
      <c r="AJ17" s="661">
        <v>80</v>
      </c>
      <c r="AK17" s="661">
        <v>70</v>
      </c>
    </row>
    <row r="18" spans="1:37" ht="18.75" customHeight="1" x14ac:dyDescent="0.25">
      <c r="A18" s="564"/>
      <c r="B18" s="811"/>
      <c r="C18" s="811"/>
      <c r="D18" s="809" t="str">
        <f>E7</f>
        <v/>
      </c>
      <c r="E18" s="809"/>
      <c r="F18" s="809" t="str">
        <f>E9</f>
        <v/>
      </c>
      <c r="G18" s="809"/>
      <c r="H18" s="809" t="str">
        <f>E11</f>
        <v/>
      </c>
      <c r="I18" s="809"/>
      <c r="J18" s="564"/>
      <c r="K18" s="564"/>
      <c r="L18" s="564"/>
      <c r="M18" s="564"/>
      <c r="Y18" s="661"/>
      <c r="Z18" s="661"/>
      <c r="AA18" s="661" t="s">
        <v>195</v>
      </c>
      <c r="AB18" s="661">
        <v>200</v>
      </c>
      <c r="AC18" s="661">
        <v>150</v>
      </c>
      <c r="AD18" s="661">
        <v>130</v>
      </c>
      <c r="AE18" s="661">
        <v>110</v>
      </c>
      <c r="AF18" s="661">
        <v>95</v>
      </c>
      <c r="AG18" s="661">
        <v>80</v>
      </c>
      <c r="AH18" s="661">
        <v>70</v>
      </c>
      <c r="AI18" s="661">
        <v>60</v>
      </c>
      <c r="AJ18" s="661">
        <v>55</v>
      </c>
      <c r="AK18" s="661">
        <v>50</v>
      </c>
    </row>
    <row r="19" spans="1:37" ht="18.75" customHeight="1" x14ac:dyDescent="0.25">
      <c r="A19" s="639" t="s">
        <v>164</v>
      </c>
      <c r="B19" s="807" t="str">
        <f>E7</f>
        <v/>
      </c>
      <c r="C19" s="807"/>
      <c r="D19" s="810"/>
      <c r="E19" s="810"/>
      <c r="F19" s="808"/>
      <c r="G19" s="808"/>
      <c r="H19" s="808"/>
      <c r="I19" s="808"/>
      <c r="J19" s="564"/>
      <c r="K19" s="564"/>
      <c r="L19" s="564"/>
      <c r="M19" s="564"/>
      <c r="Y19" s="661"/>
      <c r="Z19" s="661"/>
      <c r="AA19" s="661" t="s">
        <v>196</v>
      </c>
      <c r="AB19" s="661">
        <v>150</v>
      </c>
      <c r="AC19" s="661">
        <v>120</v>
      </c>
      <c r="AD19" s="661">
        <v>100</v>
      </c>
      <c r="AE19" s="661">
        <v>80</v>
      </c>
      <c r="AF19" s="661">
        <v>70</v>
      </c>
      <c r="AG19" s="661">
        <v>60</v>
      </c>
      <c r="AH19" s="661">
        <v>55</v>
      </c>
      <c r="AI19" s="661">
        <v>50</v>
      </c>
      <c r="AJ19" s="661">
        <v>45</v>
      </c>
      <c r="AK19" s="661">
        <v>40</v>
      </c>
    </row>
    <row r="20" spans="1:37" ht="18.75" customHeight="1" x14ac:dyDescent="0.25">
      <c r="A20" s="639" t="s">
        <v>165</v>
      </c>
      <c r="B20" s="807" t="str">
        <f>E9</f>
        <v/>
      </c>
      <c r="C20" s="807"/>
      <c r="D20" s="808"/>
      <c r="E20" s="808"/>
      <c r="F20" s="810"/>
      <c r="G20" s="810"/>
      <c r="H20" s="808"/>
      <c r="I20" s="808"/>
      <c r="J20" s="564"/>
      <c r="K20" s="564"/>
      <c r="L20" s="564"/>
      <c r="M20" s="564"/>
      <c r="Y20" s="661"/>
      <c r="Z20" s="661"/>
      <c r="AA20" s="661" t="s">
        <v>197</v>
      </c>
      <c r="AB20" s="661">
        <v>120</v>
      </c>
      <c r="AC20" s="661">
        <v>90</v>
      </c>
      <c r="AD20" s="661">
        <v>65</v>
      </c>
      <c r="AE20" s="661">
        <v>55</v>
      </c>
      <c r="AF20" s="661">
        <v>50</v>
      </c>
      <c r="AG20" s="661">
        <v>45</v>
      </c>
      <c r="AH20" s="661">
        <v>40</v>
      </c>
      <c r="AI20" s="661">
        <v>35</v>
      </c>
      <c r="AJ20" s="661">
        <v>25</v>
      </c>
      <c r="AK20" s="661">
        <v>20</v>
      </c>
    </row>
    <row r="21" spans="1:37" ht="18.75" customHeight="1" x14ac:dyDescent="0.25">
      <c r="A21" s="639" t="s">
        <v>166</v>
      </c>
      <c r="B21" s="807" t="str">
        <f>E11</f>
        <v/>
      </c>
      <c r="C21" s="807"/>
      <c r="D21" s="808"/>
      <c r="E21" s="808"/>
      <c r="F21" s="808"/>
      <c r="G21" s="808"/>
      <c r="H21" s="810"/>
      <c r="I21" s="810"/>
      <c r="J21" s="564"/>
      <c r="K21" s="564"/>
      <c r="L21" s="564"/>
      <c r="M21" s="564"/>
      <c r="Y21" s="661"/>
      <c r="Z21" s="661"/>
      <c r="AA21" s="661" t="s">
        <v>198</v>
      </c>
      <c r="AB21" s="661">
        <v>90</v>
      </c>
      <c r="AC21" s="661">
        <v>60</v>
      </c>
      <c r="AD21" s="661">
        <v>45</v>
      </c>
      <c r="AE21" s="661">
        <v>34</v>
      </c>
      <c r="AF21" s="661">
        <v>27</v>
      </c>
      <c r="AG21" s="661">
        <v>22</v>
      </c>
      <c r="AH21" s="661">
        <v>18</v>
      </c>
      <c r="AI21" s="661">
        <v>15</v>
      </c>
      <c r="AJ21" s="661">
        <v>12</v>
      </c>
      <c r="AK21" s="661">
        <v>9</v>
      </c>
    </row>
    <row r="22" spans="1:37" x14ac:dyDescent="0.25">
      <c r="A22" s="564"/>
      <c r="B22" s="564"/>
      <c r="C22" s="564"/>
      <c r="D22" s="564"/>
      <c r="E22" s="564"/>
      <c r="F22" s="564"/>
      <c r="G22" s="564"/>
      <c r="H22" s="564"/>
      <c r="I22" s="564"/>
      <c r="J22" s="564"/>
      <c r="K22" s="564"/>
      <c r="L22" s="564"/>
      <c r="M22" s="564"/>
      <c r="Y22" s="661"/>
      <c r="Z22" s="661"/>
      <c r="AA22" s="661" t="s">
        <v>199</v>
      </c>
      <c r="AB22" s="661">
        <v>60</v>
      </c>
      <c r="AC22" s="661">
        <v>40</v>
      </c>
      <c r="AD22" s="661">
        <v>30</v>
      </c>
      <c r="AE22" s="661">
        <v>20</v>
      </c>
      <c r="AF22" s="661">
        <v>18</v>
      </c>
      <c r="AG22" s="661">
        <v>15</v>
      </c>
      <c r="AH22" s="661">
        <v>12</v>
      </c>
      <c r="AI22" s="661">
        <v>10</v>
      </c>
      <c r="AJ22" s="661">
        <v>8</v>
      </c>
      <c r="AK22" s="661">
        <v>6</v>
      </c>
    </row>
    <row r="23" spans="1:37" x14ac:dyDescent="0.25">
      <c r="A23" s="564"/>
      <c r="B23" s="564"/>
      <c r="C23" s="564"/>
      <c r="D23" s="564"/>
      <c r="E23" s="564"/>
      <c r="F23" s="564"/>
      <c r="G23" s="564"/>
      <c r="H23" s="564"/>
      <c r="I23" s="564"/>
      <c r="J23" s="564"/>
      <c r="K23" s="564"/>
      <c r="L23" s="564"/>
      <c r="M23" s="564"/>
      <c r="Y23" s="661"/>
      <c r="Z23" s="661"/>
      <c r="AA23" s="661" t="s">
        <v>200</v>
      </c>
      <c r="AB23" s="661">
        <v>40</v>
      </c>
      <c r="AC23" s="661">
        <v>25</v>
      </c>
      <c r="AD23" s="661">
        <v>18</v>
      </c>
      <c r="AE23" s="661">
        <v>13</v>
      </c>
      <c r="AF23" s="661">
        <v>8</v>
      </c>
      <c r="AG23" s="661">
        <v>7</v>
      </c>
      <c r="AH23" s="661">
        <v>6</v>
      </c>
      <c r="AI23" s="661">
        <v>5</v>
      </c>
      <c r="AJ23" s="661">
        <v>4</v>
      </c>
      <c r="AK23" s="661">
        <v>3</v>
      </c>
    </row>
    <row r="24" spans="1:37" x14ac:dyDescent="0.25">
      <c r="A24" s="564"/>
      <c r="B24" s="564"/>
      <c r="C24" s="564"/>
      <c r="D24" s="564"/>
      <c r="E24" s="564"/>
      <c r="F24" s="564"/>
      <c r="G24" s="564"/>
      <c r="H24" s="564"/>
      <c r="I24" s="564"/>
      <c r="J24" s="564"/>
      <c r="K24" s="564"/>
      <c r="L24" s="564"/>
      <c r="M24" s="564"/>
      <c r="Y24" s="661"/>
      <c r="Z24" s="661"/>
      <c r="AA24" s="661" t="s">
        <v>201</v>
      </c>
      <c r="AB24" s="661">
        <v>25</v>
      </c>
      <c r="AC24" s="661">
        <v>15</v>
      </c>
      <c r="AD24" s="661">
        <v>13</v>
      </c>
      <c r="AE24" s="661">
        <v>7</v>
      </c>
      <c r="AF24" s="661">
        <v>6</v>
      </c>
      <c r="AG24" s="661">
        <v>5</v>
      </c>
      <c r="AH24" s="661">
        <v>4</v>
      </c>
      <c r="AI24" s="661">
        <v>3</v>
      </c>
      <c r="AJ24" s="661">
        <v>2</v>
      </c>
      <c r="AK24" s="661">
        <v>1</v>
      </c>
    </row>
    <row r="25" spans="1:37" x14ac:dyDescent="0.25">
      <c r="A25" s="564"/>
      <c r="B25" s="564"/>
      <c r="C25" s="564"/>
      <c r="D25" s="564"/>
      <c r="E25" s="564"/>
      <c r="F25" s="564"/>
      <c r="G25" s="564"/>
      <c r="H25" s="564"/>
      <c r="I25" s="564"/>
      <c r="J25" s="564"/>
      <c r="K25" s="564"/>
      <c r="L25" s="564"/>
      <c r="M25" s="564"/>
      <c r="Y25" s="661"/>
      <c r="Z25" s="661"/>
      <c r="AA25" s="661" t="s">
        <v>206</v>
      </c>
      <c r="AB25" s="661">
        <v>15</v>
      </c>
      <c r="AC25" s="661">
        <v>10</v>
      </c>
      <c r="AD25" s="661">
        <v>8</v>
      </c>
      <c r="AE25" s="661">
        <v>4</v>
      </c>
      <c r="AF25" s="661">
        <v>3</v>
      </c>
      <c r="AG25" s="661">
        <v>2</v>
      </c>
      <c r="AH25" s="661">
        <v>1</v>
      </c>
      <c r="AI25" s="661">
        <v>0</v>
      </c>
      <c r="AJ25" s="661">
        <v>0</v>
      </c>
      <c r="AK25" s="661">
        <v>0</v>
      </c>
    </row>
    <row r="26" spans="1:37" x14ac:dyDescent="0.25">
      <c r="A26" s="564"/>
      <c r="B26" s="564"/>
      <c r="C26" s="564"/>
      <c r="D26" s="564"/>
      <c r="E26" s="564"/>
      <c r="F26" s="564"/>
      <c r="G26" s="564"/>
      <c r="H26" s="564"/>
      <c r="I26" s="564"/>
      <c r="J26" s="564"/>
      <c r="K26" s="564"/>
      <c r="L26" s="564"/>
      <c r="M26" s="564"/>
      <c r="Y26" s="661"/>
      <c r="Z26" s="661"/>
      <c r="AA26" s="661" t="s">
        <v>202</v>
      </c>
      <c r="AB26" s="661">
        <v>10</v>
      </c>
      <c r="AC26" s="661">
        <v>6</v>
      </c>
      <c r="AD26" s="661">
        <v>4</v>
      </c>
      <c r="AE26" s="661">
        <v>2</v>
      </c>
      <c r="AF26" s="661">
        <v>1</v>
      </c>
      <c r="AG26" s="661">
        <v>0</v>
      </c>
      <c r="AH26" s="661">
        <v>0</v>
      </c>
      <c r="AI26" s="661">
        <v>0</v>
      </c>
      <c r="AJ26" s="661">
        <v>0</v>
      </c>
      <c r="AK26" s="661">
        <v>0</v>
      </c>
    </row>
    <row r="27" spans="1:37" x14ac:dyDescent="0.25">
      <c r="A27" s="564"/>
      <c r="B27" s="564"/>
      <c r="C27" s="564"/>
      <c r="D27" s="564"/>
      <c r="E27" s="564"/>
      <c r="F27" s="564"/>
      <c r="G27" s="564"/>
      <c r="H27" s="564"/>
      <c r="I27" s="564"/>
      <c r="J27" s="564"/>
      <c r="K27" s="564"/>
      <c r="L27" s="564"/>
      <c r="M27" s="564"/>
      <c r="Y27" s="661"/>
      <c r="Z27" s="661"/>
      <c r="AA27" s="661" t="s">
        <v>203</v>
      </c>
      <c r="AB27" s="661">
        <v>3</v>
      </c>
      <c r="AC27" s="661">
        <v>2</v>
      </c>
      <c r="AD27" s="661">
        <v>1</v>
      </c>
      <c r="AE27" s="661">
        <v>0</v>
      </c>
      <c r="AF27" s="661">
        <v>0</v>
      </c>
      <c r="AG27" s="661">
        <v>0</v>
      </c>
      <c r="AH27" s="661">
        <v>0</v>
      </c>
      <c r="AI27" s="661">
        <v>0</v>
      </c>
      <c r="AJ27" s="661">
        <v>0</v>
      </c>
      <c r="AK27" s="661">
        <v>0</v>
      </c>
    </row>
    <row r="28" spans="1:37" x14ac:dyDescent="0.25">
      <c r="A28" s="564"/>
      <c r="B28" s="564"/>
      <c r="C28" s="564"/>
      <c r="D28" s="564"/>
      <c r="E28" s="564"/>
      <c r="F28" s="564"/>
      <c r="G28" s="564"/>
      <c r="H28" s="564"/>
      <c r="I28" s="564"/>
      <c r="J28" s="564"/>
      <c r="K28" s="564"/>
      <c r="L28" s="564"/>
      <c r="M28" s="564"/>
    </row>
    <row r="29" spans="1:37" x14ac:dyDescent="0.25">
      <c r="A29" s="564"/>
      <c r="B29" s="564"/>
      <c r="C29" s="564"/>
      <c r="D29" s="564"/>
      <c r="E29" s="564"/>
      <c r="F29" s="564"/>
      <c r="G29" s="564"/>
      <c r="H29" s="564"/>
      <c r="I29" s="564"/>
      <c r="J29" s="564"/>
      <c r="K29" s="564"/>
      <c r="L29" s="564"/>
      <c r="M29" s="564"/>
    </row>
    <row r="30" spans="1:37" x14ac:dyDescent="0.25">
      <c r="A30" s="564"/>
      <c r="B30" s="564"/>
      <c r="C30" s="564"/>
      <c r="D30" s="564"/>
      <c r="E30" s="564"/>
      <c r="F30" s="564"/>
      <c r="G30" s="564"/>
      <c r="H30" s="564"/>
      <c r="I30" s="564"/>
      <c r="J30" s="564"/>
      <c r="K30" s="564"/>
      <c r="L30" s="564"/>
      <c r="M30" s="564"/>
    </row>
    <row r="31" spans="1:37" x14ac:dyDescent="0.25">
      <c r="A31" s="564"/>
      <c r="B31" s="564"/>
      <c r="C31" s="564"/>
      <c r="D31" s="564"/>
      <c r="E31" s="564"/>
      <c r="F31" s="564"/>
      <c r="G31" s="564"/>
      <c r="H31" s="564"/>
      <c r="I31" s="564"/>
      <c r="J31" s="564"/>
      <c r="K31" s="564"/>
      <c r="L31" s="564"/>
      <c r="M31" s="564"/>
    </row>
    <row r="32" spans="1:37" x14ac:dyDescent="0.25">
      <c r="A32" s="564"/>
      <c r="B32" s="564"/>
      <c r="C32" s="564"/>
      <c r="D32" s="564"/>
      <c r="E32" s="564"/>
      <c r="F32" s="564"/>
      <c r="G32" s="564"/>
      <c r="H32" s="564"/>
      <c r="I32" s="564"/>
      <c r="J32" s="564"/>
      <c r="K32" s="564"/>
      <c r="L32" s="542"/>
      <c r="M32" s="542"/>
      <c r="O32" s="595"/>
      <c r="P32" s="595"/>
      <c r="Q32" s="595"/>
      <c r="R32" s="595"/>
      <c r="S32" s="595"/>
    </row>
    <row r="33" spans="1:19" x14ac:dyDescent="0.25">
      <c r="A33" s="214" t="s">
        <v>105</v>
      </c>
      <c r="B33" s="215"/>
      <c r="C33" s="456"/>
      <c r="D33" s="611" t="s">
        <v>6</v>
      </c>
      <c r="E33" s="612" t="s">
        <v>107</v>
      </c>
      <c r="F33" s="630"/>
      <c r="G33" s="611" t="s">
        <v>6</v>
      </c>
      <c r="H33" s="612" t="s">
        <v>125</v>
      </c>
      <c r="I33" s="369"/>
      <c r="J33" s="612" t="s">
        <v>126</v>
      </c>
      <c r="K33" s="368" t="s">
        <v>127</v>
      </c>
      <c r="L33" s="37"/>
      <c r="M33" s="773"/>
      <c r="N33" s="772"/>
      <c r="O33" s="595"/>
      <c r="P33" s="605"/>
      <c r="Q33" s="605"/>
      <c r="R33" s="606"/>
      <c r="S33" s="595"/>
    </row>
    <row r="34" spans="1:19" x14ac:dyDescent="0.25">
      <c r="A34" s="575" t="s">
        <v>106</v>
      </c>
      <c r="B34" s="576"/>
      <c r="C34" s="578"/>
      <c r="D34" s="613"/>
      <c r="E34" s="805"/>
      <c r="F34" s="805"/>
      <c r="G34" s="624" t="s">
        <v>7</v>
      </c>
      <c r="H34" s="576"/>
      <c r="I34" s="614"/>
      <c r="J34" s="625"/>
      <c r="K34" s="570" t="s">
        <v>111</v>
      </c>
      <c r="L34" s="631"/>
      <c r="M34" s="619"/>
      <c r="O34" s="595"/>
      <c r="P34" s="607"/>
      <c r="Q34" s="607"/>
      <c r="R34" s="608"/>
      <c r="S34" s="595"/>
    </row>
    <row r="35" spans="1:19" x14ac:dyDescent="0.25">
      <c r="A35" s="579" t="s">
        <v>124</v>
      </c>
      <c r="B35" s="340"/>
      <c r="C35" s="581"/>
      <c r="D35" s="616"/>
      <c r="E35" s="806"/>
      <c r="F35" s="806"/>
      <c r="G35" s="626" t="s">
        <v>8</v>
      </c>
      <c r="H35" s="617"/>
      <c r="I35" s="618"/>
      <c r="J35" s="91"/>
      <c r="K35" s="628"/>
      <c r="L35" s="542"/>
      <c r="M35" s="623"/>
      <c r="O35" s="595"/>
      <c r="P35" s="608"/>
      <c r="Q35" s="609"/>
      <c r="R35" s="608"/>
      <c r="S35" s="595"/>
    </row>
    <row r="36" spans="1:19" x14ac:dyDescent="0.25">
      <c r="A36" s="384"/>
      <c r="B36" s="385"/>
      <c r="C36" s="386"/>
      <c r="D36" s="616"/>
      <c r="E36" s="620"/>
      <c r="F36" s="621"/>
      <c r="G36" s="626" t="s">
        <v>9</v>
      </c>
      <c r="H36" s="617"/>
      <c r="I36" s="618"/>
      <c r="J36" s="91"/>
      <c r="K36" s="570" t="s">
        <v>112</v>
      </c>
      <c r="L36" s="631"/>
      <c r="M36" s="615"/>
      <c r="O36" s="595"/>
      <c r="P36" s="607"/>
      <c r="Q36" s="607"/>
      <c r="R36" s="608"/>
      <c r="S36" s="595"/>
    </row>
    <row r="37" spans="1:19" x14ac:dyDescent="0.25">
      <c r="A37" s="243"/>
      <c r="B37" s="448"/>
      <c r="C37" s="244"/>
      <c r="D37" s="616"/>
      <c r="E37" s="620"/>
      <c r="F37" s="621"/>
      <c r="G37" s="626" t="s">
        <v>10</v>
      </c>
      <c r="H37" s="617"/>
      <c r="I37" s="618"/>
      <c r="J37" s="91"/>
      <c r="K37" s="629"/>
      <c r="L37" s="621"/>
      <c r="M37" s="619"/>
      <c r="O37" s="595"/>
      <c r="P37" s="608"/>
      <c r="Q37" s="609"/>
      <c r="R37" s="608"/>
      <c r="S37" s="595"/>
    </row>
    <row r="38" spans="1:19" x14ac:dyDescent="0.25">
      <c r="A38" s="371"/>
      <c r="B38" s="387"/>
      <c r="C38" s="455"/>
      <c r="D38" s="616"/>
      <c r="E38" s="620"/>
      <c r="F38" s="621"/>
      <c r="G38" s="626" t="s">
        <v>11</v>
      </c>
      <c r="H38" s="617"/>
      <c r="I38" s="618"/>
      <c r="J38" s="91"/>
      <c r="K38" s="579"/>
      <c r="L38" s="542"/>
      <c r="M38" s="623"/>
      <c r="O38" s="595"/>
      <c r="P38" s="608"/>
      <c r="Q38" s="609"/>
      <c r="R38" s="608"/>
      <c r="S38" s="595"/>
    </row>
    <row r="39" spans="1:19" x14ac:dyDescent="0.25">
      <c r="A39" s="372"/>
      <c r="B39" s="393"/>
      <c r="C39" s="244"/>
      <c r="D39" s="616"/>
      <c r="E39" s="620"/>
      <c r="F39" s="621"/>
      <c r="G39" s="626" t="s">
        <v>12</v>
      </c>
      <c r="H39" s="617"/>
      <c r="I39" s="618"/>
      <c r="J39" s="91"/>
      <c r="K39" s="570" t="s">
        <v>92</v>
      </c>
      <c r="L39" s="631"/>
      <c r="M39" s="615"/>
      <c r="O39" s="595"/>
      <c r="P39" s="607"/>
      <c r="Q39" s="607"/>
      <c r="R39" s="608"/>
      <c r="S39" s="595"/>
    </row>
    <row r="40" spans="1:19" x14ac:dyDescent="0.25">
      <c r="A40" s="372"/>
      <c r="B40" s="393"/>
      <c r="C40" s="382"/>
      <c r="D40" s="616"/>
      <c r="E40" s="620"/>
      <c r="F40" s="621"/>
      <c r="G40" s="626" t="s">
        <v>13</v>
      </c>
      <c r="H40" s="617"/>
      <c r="I40" s="618"/>
      <c r="J40" s="91"/>
      <c r="K40" s="629"/>
      <c r="L40" s="621"/>
      <c r="M40" s="619"/>
      <c r="O40" s="595"/>
      <c r="P40" s="608"/>
      <c r="Q40" s="609"/>
      <c r="R40" s="608"/>
      <c r="S40" s="595"/>
    </row>
    <row r="41" spans="1:19" x14ac:dyDescent="0.25">
      <c r="A41" s="373"/>
      <c r="B41" s="370"/>
      <c r="C41" s="383"/>
      <c r="D41" s="622"/>
      <c r="E41" s="246"/>
      <c r="F41" s="542"/>
      <c r="G41" s="627" t="s">
        <v>14</v>
      </c>
      <c r="H41" s="340"/>
      <c r="I41" s="572"/>
      <c r="J41" s="248"/>
      <c r="K41" s="579" t="str">
        <f>L4</f>
        <v>Lakatosné Klopcsik Diana</v>
      </c>
      <c r="L41" s="542"/>
      <c r="M41" s="623"/>
      <c r="O41" s="595"/>
      <c r="P41" s="608"/>
      <c r="Q41" s="609"/>
      <c r="R41" s="610"/>
      <c r="S41" s="595"/>
    </row>
    <row r="42" spans="1:19" x14ac:dyDescent="0.25">
      <c r="O42" s="595"/>
      <c r="P42" s="595"/>
      <c r="Q42" s="595"/>
      <c r="R42" s="595"/>
      <c r="S42" s="595"/>
    </row>
    <row r="43" spans="1:19" x14ac:dyDescent="0.25">
      <c r="O43" s="595"/>
      <c r="P43" s="595"/>
      <c r="Q43" s="595"/>
      <c r="R43" s="595"/>
      <c r="S43" s="595"/>
    </row>
  </sheetData>
  <mergeCells count="20">
    <mergeCell ref="B21:C21"/>
    <mergeCell ref="D21:E21"/>
    <mergeCell ref="F21:G21"/>
    <mergeCell ref="H21:I21"/>
    <mergeCell ref="E34:F34"/>
    <mergeCell ref="E35:F35"/>
    <mergeCell ref="B19:C19"/>
    <mergeCell ref="D19:E19"/>
    <mergeCell ref="F19:G19"/>
    <mergeCell ref="H19:I19"/>
    <mergeCell ref="B20:C20"/>
    <mergeCell ref="D20:E20"/>
    <mergeCell ref="F20:G20"/>
    <mergeCell ref="H20:I20"/>
    <mergeCell ref="A1:F1"/>
    <mergeCell ref="A4:C4"/>
    <mergeCell ref="B18:C18"/>
    <mergeCell ref="D18:E18"/>
    <mergeCell ref="F18:G18"/>
    <mergeCell ref="H18:I18"/>
  </mergeCells>
  <conditionalFormatting sqref="E7 E9 E11">
    <cfRule type="cellIs" dxfId="124" priority="2" stopIfTrue="1" operator="equal">
      <formula>"Bye"</formula>
    </cfRule>
  </conditionalFormatting>
  <conditionalFormatting sqref="R41">
    <cfRule type="expression" dxfId="123" priority="1" stopIfTrue="1">
      <formula>$O$1="CU"</formula>
    </cfRule>
  </conditionalFormatting>
  <printOptions horizontalCentered="1" verticalCentered="1"/>
  <pageMargins left="0" right="0" top="0.98425196850393704" bottom="0.98425196850393704" header="0.51181102362204722" footer="0.51181102362204722"/>
  <pageSetup paperSize="9" scale="90" orientation="portrait" horizontalDpi="1200" verticalDpi="12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7437A2-D5D1-4E08-A383-7C4B75E90F0B}">
  <sheetPr codeName="Munka14">
    <tabColor indexed="11"/>
  </sheetPr>
  <dimension ref="A1:AK43"/>
  <sheetViews>
    <sheetView workbookViewId="0">
      <selection activeCell="P22" sqref="P22"/>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10.5546875" customWidth="1"/>
    <col min="10" max="10" width="7.88671875" customWidth="1"/>
    <col min="11" max="12" width="8.5546875" customWidth="1"/>
    <col min="13" max="13" width="7.88671875" customWidth="1"/>
    <col min="15" max="15" width="5.109375" customWidth="1"/>
    <col min="16" max="16" width="11.5546875" customWidth="1"/>
    <col min="17" max="17" width="9.33203125" customWidth="1"/>
    <col min="25" max="37" width="0" hidden="1" customWidth="1"/>
  </cols>
  <sheetData>
    <row r="1" spans="1:37" ht="24.6" x14ac:dyDescent="0.25">
      <c r="A1" s="814" t="str">
        <f>Altalanos!$A$6</f>
        <v xml:space="preserve">Diákolimpia Tolna megye - Paks </v>
      </c>
      <c r="B1" s="814"/>
      <c r="C1" s="814"/>
      <c r="D1" s="814"/>
      <c r="E1" s="814"/>
      <c r="F1" s="814"/>
      <c r="G1" s="513"/>
      <c r="H1" s="516" t="s">
        <v>123</v>
      </c>
      <c r="I1" s="514"/>
      <c r="J1" s="515"/>
      <c r="L1" s="517"/>
      <c r="M1" s="591"/>
      <c r="N1" s="593"/>
      <c r="O1" s="593" t="s">
        <v>71</v>
      </c>
      <c r="P1" s="593"/>
      <c r="Q1" s="594"/>
      <c r="R1" s="593"/>
      <c r="S1" s="595"/>
      <c r="AB1" s="674" t="e">
        <f>IF(Y5=1,CONCATENATE(VLOOKUP(Y3,AA16:AH27,2)),CONCATENATE(VLOOKUP(Y3,AA2:AK13,2)))</f>
        <v>#N/A</v>
      </c>
      <c r="AC1" s="674" t="e">
        <f>IF(Y5=1,CONCATENATE(VLOOKUP(Y3,AA16:AK27,3)),CONCATENATE(VLOOKUP(Y3,AA2:AK13,3)))</f>
        <v>#N/A</v>
      </c>
      <c r="AD1" s="674" t="e">
        <f>IF(Y5=1,CONCATENATE(VLOOKUP(Y3,AA16:AK27,4)),CONCATENATE(VLOOKUP(Y3,AA2:AK13,4)))</f>
        <v>#N/A</v>
      </c>
      <c r="AE1" s="674" t="e">
        <f>IF(Y5=1,CONCATENATE(VLOOKUP(Y3,AA16:AK27,5)),CONCATENATE(VLOOKUP(Y3,AA2:AK13,5)))</f>
        <v>#N/A</v>
      </c>
      <c r="AF1" s="674" t="e">
        <f>IF(Y5=1,CONCATENATE(VLOOKUP(Y3,AA16:AK27,6)),CONCATENATE(VLOOKUP(Y3,AA2:AK13,6)))</f>
        <v>#N/A</v>
      </c>
      <c r="AG1" s="674" t="e">
        <f>IF(Y5=1,CONCATENATE(VLOOKUP(Y3,AA16:AK27,7)),CONCATENATE(VLOOKUP(Y3,AA2:AK13,7)))</f>
        <v>#N/A</v>
      </c>
      <c r="AH1" s="674" t="e">
        <f>IF(Y5=1,CONCATENATE(VLOOKUP(Y3,AA16:AK27,8)),CONCATENATE(VLOOKUP(Y3,AA2:AK13,8)))</f>
        <v>#N/A</v>
      </c>
      <c r="AI1" s="674" t="e">
        <f>IF(Y5=1,CONCATENATE(VLOOKUP(Y3,AA16:AK27,9)),CONCATENATE(VLOOKUP(Y3,AA2:AK13,9)))</f>
        <v>#N/A</v>
      </c>
      <c r="AJ1" s="674" t="e">
        <f>IF(Y5=1,CONCATENATE(VLOOKUP(Y3,AA16:AK27,10)),CONCATENATE(VLOOKUP(Y3,AA2:AK13,10)))</f>
        <v>#N/A</v>
      </c>
      <c r="AK1" s="674" t="e">
        <f>IF(Y5=1,CONCATENATE(VLOOKUP(Y3,AA16:AK27,11)),CONCATENATE(VLOOKUP(Y3,AA2:AK13,11)))</f>
        <v>#N/A</v>
      </c>
    </row>
    <row r="2" spans="1:37" x14ac:dyDescent="0.25">
      <c r="A2" s="519" t="s">
        <v>122</v>
      </c>
      <c r="B2" s="520"/>
      <c r="C2" s="520"/>
      <c r="D2" s="520"/>
      <c r="E2" s="791">
        <f>Altalanos!$B$8</f>
        <v>0</v>
      </c>
      <c r="F2" s="520"/>
      <c r="G2" s="521"/>
      <c r="H2" s="522"/>
      <c r="I2" s="522"/>
      <c r="J2" s="523"/>
      <c r="K2" s="517"/>
      <c r="L2" s="517"/>
      <c r="M2" s="592"/>
      <c r="N2" s="596"/>
      <c r="O2" s="597"/>
      <c r="P2" s="596"/>
      <c r="Q2" s="597"/>
      <c r="R2" s="596"/>
      <c r="S2" s="595"/>
      <c r="Y2" s="662"/>
      <c r="Z2" s="661"/>
      <c r="AA2" s="661" t="s">
        <v>164</v>
      </c>
      <c r="AB2" s="672">
        <v>150</v>
      </c>
      <c r="AC2" s="672">
        <v>120</v>
      </c>
      <c r="AD2" s="672">
        <v>100</v>
      </c>
      <c r="AE2" s="672">
        <v>80</v>
      </c>
      <c r="AF2" s="672">
        <v>70</v>
      </c>
      <c r="AG2" s="672">
        <v>60</v>
      </c>
      <c r="AH2" s="672">
        <v>55</v>
      </c>
      <c r="AI2" s="672">
        <v>50</v>
      </c>
      <c r="AJ2" s="672">
        <v>45</v>
      </c>
      <c r="AK2" s="672">
        <v>40</v>
      </c>
    </row>
    <row r="3" spans="1:37" x14ac:dyDescent="0.25">
      <c r="A3" s="55" t="s">
        <v>82</v>
      </c>
      <c r="B3" s="55"/>
      <c r="C3" s="55"/>
      <c r="D3" s="55"/>
      <c r="E3" s="55" t="s">
        <v>79</v>
      </c>
      <c r="F3" s="55"/>
      <c r="G3" s="55"/>
      <c r="H3" s="55" t="s">
        <v>87</v>
      </c>
      <c r="I3" s="55"/>
      <c r="J3" s="144"/>
      <c r="K3" s="55"/>
      <c r="L3" s="56" t="s">
        <v>88</v>
      </c>
      <c r="M3" s="55"/>
      <c r="N3" s="599"/>
      <c r="O3" s="598"/>
      <c r="P3" s="599"/>
      <c r="Q3" s="598"/>
      <c r="R3" s="600"/>
      <c r="S3" s="595"/>
      <c r="Y3" s="661">
        <f>IF(H4="OB","A",IF(H4="IX","W",H4))</f>
        <v>0</v>
      </c>
      <c r="Z3" s="661"/>
      <c r="AA3" s="661" t="s">
        <v>194</v>
      </c>
      <c r="AB3" s="672">
        <v>120</v>
      </c>
      <c r="AC3" s="672">
        <v>90</v>
      </c>
      <c r="AD3" s="672">
        <v>65</v>
      </c>
      <c r="AE3" s="672">
        <v>55</v>
      </c>
      <c r="AF3" s="672">
        <v>50</v>
      </c>
      <c r="AG3" s="672">
        <v>45</v>
      </c>
      <c r="AH3" s="672">
        <v>40</v>
      </c>
      <c r="AI3" s="672">
        <v>35</v>
      </c>
      <c r="AJ3" s="672">
        <v>25</v>
      </c>
      <c r="AK3" s="672">
        <v>20</v>
      </c>
    </row>
    <row r="4" spans="1:37" ht="13.8" thickBot="1" x14ac:dyDescent="0.3">
      <c r="A4" s="815" t="str">
        <f>Altalanos!$A$10</f>
        <v>2025.04.28-29</v>
      </c>
      <c r="B4" s="815"/>
      <c r="C4" s="815"/>
      <c r="D4" s="524"/>
      <c r="E4" s="525" t="str">
        <f>Altalanos!$C$10</f>
        <v>Paks</v>
      </c>
      <c r="F4" s="525"/>
      <c r="G4" s="525"/>
      <c r="H4" s="528"/>
      <c r="I4" s="525"/>
      <c r="J4" s="527"/>
      <c r="K4" s="528"/>
      <c r="L4" s="530" t="str">
        <f>Altalanos!$E$10</f>
        <v>Lakatosné Klopcsik Diana</v>
      </c>
      <c r="M4" s="528"/>
      <c r="N4" s="601"/>
      <c r="O4" s="602"/>
      <c r="P4" s="649" t="s">
        <v>178</v>
      </c>
      <c r="Q4" s="650" t="s">
        <v>187</v>
      </c>
      <c r="R4" s="650" t="s">
        <v>183</v>
      </c>
      <c r="S4" s="648"/>
      <c r="Y4" s="661"/>
      <c r="Z4" s="661"/>
      <c r="AA4" s="661" t="s">
        <v>195</v>
      </c>
      <c r="AB4" s="672">
        <v>90</v>
      </c>
      <c r="AC4" s="672">
        <v>60</v>
      </c>
      <c r="AD4" s="672">
        <v>45</v>
      </c>
      <c r="AE4" s="672">
        <v>34</v>
      </c>
      <c r="AF4" s="672">
        <v>27</v>
      </c>
      <c r="AG4" s="672">
        <v>22</v>
      </c>
      <c r="AH4" s="672">
        <v>18</v>
      </c>
      <c r="AI4" s="672">
        <v>15</v>
      </c>
      <c r="AJ4" s="672">
        <v>12</v>
      </c>
      <c r="AK4" s="672">
        <v>9</v>
      </c>
    </row>
    <row r="5" spans="1:37" x14ac:dyDescent="0.25">
      <c r="A5" s="37"/>
      <c r="B5" s="37" t="s">
        <v>118</v>
      </c>
      <c r="C5" s="587" t="s">
        <v>162</v>
      </c>
      <c r="D5" s="37" t="s">
        <v>105</v>
      </c>
      <c r="E5" s="37" t="s">
        <v>167</v>
      </c>
      <c r="F5" s="37"/>
      <c r="G5" s="37" t="s">
        <v>86</v>
      </c>
      <c r="H5" s="37"/>
      <c r="I5" s="37" t="s">
        <v>90</v>
      </c>
      <c r="J5" s="37"/>
      <c r="K5" s="633" t="s">
        <v>168</v>
      </c>
      <c r="L5" s="633" t="s">
        <v>169</v>
      </c>
      <c r="M5" s="633" t="s">
        <v>170</v>
      </c>
      <c r="N5" s="595"/>
      <c r="O5" s="595"/>
      <c r="P5" s="651" t="s">
        <v>185</v>
      </c>
      <c r="Q5" s="652" t="s">
        <v>181</v>
      </c>
      <c r="R5" s="652" t="s">
        <v>188</v>
      </c>
      <c r="S5" s="648"/>
      <c r="Y5" s="661">
        <f>IF(OR(Altalanos!$A$8="F1",Altalanos!$A$8="F2",Altalanos!$A$8="N1",Altalanos!$A$8="N2"),1,2)</f>
        <v>2</v>
      </c>
      <c r="Z5" s="661"/>
      <c r="AA5" s="661" t="s">
        <v>196</v>
      </c>
      <c r="AB5" s="672">
        <v>60</v>
      </c>
      <c r="AC5" s="672">
        <v>40</v>
      </c>
      <c r="AD5" s="672">
        <v>30</v>
      </c>
      <c r="AE5" s="672">
        <v>20</v>
      </c>
      <c r="AF5" s="672">
        <v>18</v>
      </c>
      <c r="AG5" s="672">
        <v>15</v>
      </c>
      <c r="AH5" s="672">
        <v>12</v>
      </c>
      <c r="AI5" s="672">
        <v>10</v>
      </c>
      <c r="AJ5" s="672">
        <v>8</v>
      </c>
      <c r="AK5" s="672">
        <v>6</v>
      </c>
    </row>
    <row r="6" spans="1:37" x14ac:dyDescent="0.25">
      <c r="A6" s="564"/>
      <c r="B6" s="564"/>
      <c r="C6" s="632"/>
      <c r="D6" s="564"/>
      <c r="E6" s="564"/>
      <c r="F6" s="564"/>
      <c r="G6" s="564"/>
      <c r="H6" s="564"/>
      <c r="I6" s="564"/>
      <c r="J6" s="564"/>
      <c r="K6" s="564"/>
      <c r="L6" s="564"/>
      <c r="M6" s="564"/>
      <c r="N6" s="595"/>
      <c r="O6" s="595"/>
      <c r="P6" s="653" t="s">
        <v>186</v>
      </c>
      <c r="Q6" s="654" t="s">
        <v>189</v>
      </c>
      <c r="R6" s="654" t="s">
        <v>184</v>
      </c>
      <c r="S6" s="648"/>
      <c r="Y6" s="661"/>
      <c r="Z6" s="661"/>
      <c r="AA6" s="661" t="s">
        <v>197</v>
      </c>
      <c r="AB6" s="672">
        <v>40</v>
      </c>
      <c r="AC6" s="672">
        <v>25</v>
      </c>
      <c r="AD6" s="672">
        <v>18</v>
      </c>
      <c r="AE6" s="672">
        <v>13</v>
      </c>
      <c r="AF6" s="672">
        <v>10</v>
      </c>
      <c r="AG6" s="672">
        <v>8</v>
      </c>
      <c r="AH6" s="672">
        <v>6</v>
      </c>
      <c r="AI6" s="672">
        <v>5</v>
      </c>
      <c r="AJ6" s="672">
        <v>4</v>
      </c>
      <c r="AK6" s="672">
        <v>3</v>
      </c>
    </row>
    <row r="7" spans="1:37" x14ac:dyDescent="0.25">
      <c r="A7" s="603" t="s">
        <v>164</v>
      </c>
      <c r="B7" s="634"/>
      <c r="C7" s="636" t="str">
        <f>IF($B7="","",VLOOKUP($B7,#REF!,5))</f>
        <v/>
      </c>
      <c r="D7" s="636" t="str">
        <f>IF($B7="","",VLOOKUP($B7,#REF!,15))</f>
        <v/>
      </c>
      <c r="E7" s="812" t="s">
        <v>265</v>
      </c>
      <c r="F7" s="813"/>
      <c r="G7" s="812" t="s">
        <v>394</v>
      </c>
      <c r="H7" s="813"/>
      <c r="I7" s="637" t="str">
        <f>IF($B7="","",VLOOKUP($B7,#REF!,4))</f>
        <v/>
      </c>
      <c r="J7" s="564"/>
      <c r="K7" s="675"/>
      <c r="L7" s="663" t="str">
        <f>IF(K7="","",CONCATENATE(VLOOKUP($Y$3,$AB$1:$AK$1,K7)," pont"))</f>
        <v/>
      </c>
      <c r="M7" s="676"/>
      <c r="N7" s="595"/>
      <c r="O7" s="595"/>
      <c r="P7" s="649" t="s">
        <v>192</v>
      </c>
      <c r="Q7" s="650" t="s">
        <v>180</v>
      </c>
      <c r="R7" s="650" t="s">
        <v>190</v>
      </c>
      <c r="S7" s="595"/>
      <c r="Y7" s="661"/>
      <c r="Z7" s="661"/>
      <c r="AA7" s="661" t="s">
        <v>198</v>
      </c>
      <c r="AB7" s="672">
        <v>25</v>
      </c>
      <c r="AC7" s="672">
        <v>15</v>
      </c>
      <c r="AD7" s="672">
        <v>13</v>
      </c>
      <c r="AE7" s="672">
        <v>8</v>
      </c>
      <c r="AF7" s="672">
        <v>6</v>
      </c>
      <c r="AG7" s="672">
        <v>4</v>
      </c>
      <c r="AH7" s="672">
        <v>3</v>
      </c>
      <c r="AI7" s="672">
        <v>2</v>
      </c>
      <c r="AJ7" s="672">
        <v>1</v>
      </c>
      <c r="AK7" s="672">
        <v>0</v>
      </c>
    </row>
    <row r="8" spans="1:37" x14ac:dyDescent="0.25">
      <c r="A8" s="603"/>
      <c r="B8" s="635"/>
      <c r="C8" s="638"/>
      <c r="D8" s="638"/>
      <c r="E8" s="638"/>
      <c r="F8" s="638"/>
      <c r="G8" s="638"/>
      <c r="H8" s="638"/>
      <c r="I8" s="638"/>
      <c r="J8" s="564"/>
      <c r="K8" s="603"/>
      <c r="L8" s="603"/>
      <c r="M8" s="677"/>
      <c r="N8" s="595"/>
      <c r="O8" s="595"/>
      <c r="P8" s="651" t="s">
        <v>193</v>
      </c>
      <c r="Q8" s="652" t="s">
        <v>182</v>
      </c>
      <c r="R8" s="652" t="s">
        <v>191</v>
      </c>
      <c r="S8" s="595"/>
      <c r="Y8" s="661"/>
      <c r="Z8" s="661"/>
      <c r="AA8" s="661" t="s">
        <v>199</v>
      </c>
      <c r="AB8" s="672">
        <v>15</v>
      </c>
      <c r="AC8" s="672">
        <v>10</v>
      </c>
      <c r="AD8" s="672">
        <v>7</v>
      </c>
      <c r="AE8" s="672">
        <v>5</v>
      </c>
      <c r="AF8" s="672">
        <v>4</v>
      </c>
      <c r="AG8" s="672">
        <v>3</v>
      </c>
      <c r="AH8" s="672">
        <v>2</v>
      </c>
      <c r="AI8" s="672">
        <v>1</v>
      </c>
      <c r="AJ8" s="672">
        <v>0</v>
      </c>
      <c r="AK8" s="672">
        <v>0</v>
      </c>
    </row>
    <row r="9" spans="1:37" x14ac:dyDescent="0.25">
      <c r="A9" s="603" t="s">
        <v>165</v>
      </c>
      <c r="B9" s="634"/>
      <c r="C9" s="636" t="str">
        <f>IF($B9="","",VLOOKUP($B9,#REF!,5))</f>
        <v/>
      </c>
      <c r="D9" s="636" t="str">
        <f>IF($B9="","",VLOOKUP($B9,#REF!,15))</f>
        <v/>
      </c>
      <c r="E9" s="812" t="s">
        <v>395</v>
      </c>
      <c r="F9" s="813"/>
      <c r="G9" s="812" t="s">
        <v>396</v>
      </c>
      <c r="H9" s="813"/>
      <c r="I9" s="637" t="str">
        <f>IF($B9="","",VLOOKUP($B9,#REF!,4))</f>
        <v/>
      </c>
      <c r="J9" s="564"/>
      <c r="K9" s="675"/>
      <c r="L9" s="663" t="str">
        <f>IF(K9="","",CONCATENATE(VLOOKUP($Y$3,$AB$1:$AK$1,K9)," pont"))</f>
        <v/>
      </c>
      <c r="M9" s="676"/>
      <c r="N9" s="595"/>
      <c r="O9" s="595"/>
      <c r="P9" s="595"/>
      <c r="Q9" s="595"/>
      <c r="R9" s="595"/>
      <c r="S9" s="595"/>
      <c r="Y9" s="661"/>
      <c r="Z9" s="661"/>
      <c r="AA9" s="661" t="s">
        <v>200</v>
      </c>
      <c r="AB9" s="672">
        <v>10</v>
      </c>
      <c r="AC9" s="672">
        <v>6</v>
      </c>
      <c r="AD9" s="672">
        <v>4</v>
      </c>
      <c r="AE9" s="672">
        <v>2</v>
      </c>
      <c r="AF9" s="672">
        <v>1</v>
      </c>
      <c r="AG9" s="672">
        <v>0</v>
      </c>
      <c r="AH9" s="672">
        <v>0</v>
      </c>
      <c r="AI9" s="672">
        <v>0</v>
      </c>
      <c r="AJ9" s="672">
        <v>0</v>
      </c>
      <c r="AK9" s="672">
        <v>0</v>
      </c>
    </row>
    <row r="10" spans="1:37" x14ac:dyDescent="0.25">
      <c r="A10" s="603"/>
      <c r="B10" s="635"/>
      <c r="C10" s="638"/>
      <c r="D10" s="638"/>
      <c r="E10" s="638"/>
      <c r="F10" s="638"/>
      <c r="G10" s="638"/>
      <c r="H10" s="638"/>
      <c r="I10" s="638"/>
      <c r="J10" s="564"/>
      <c r="K10" s="603"/>
      <c r="L10" s="603"/>
      <c r="M10" s="677"/>
      <c r="N10" s="595"/>
      <c r="O10" s="595"/>
      <c r="P10" s="595"/>
      <c r="Q10" s="595"/>
      <c r="R10" s="595"/>
      <c r="S10" s="595"/>
      <c r="Y10" s="661"/>
      <c r="Z10" s="661"/>
      <c r="AA10" s="661" t="s">
        <v>201</v>
      </c>
      <c r="AB10" s="672">
        <v>6</v>
      </c>
      <c r="AC10" s="672">
        <v>3</v>
      </c>
      <c r="AD10" s="672">
        <v>2</v>
      </c>
      <c r="AE10" s="672">
        <v>1</v>
      </c>
      <c r="AF10" s="672">
        <v>0</v>
      </c>
      <c r="AG10" s="672">
        <v>0</v>
      </c>
      <c r="AH10" s="672">
        <v>0</v>
      </c>
      <c r="AI10" s="672">
        <v>0</v>
      </c>
      <c r="AJ10" s="672">
        <v>0</v>
      </c>
      <c r="AK10" s="672">
        <v>0</v>
      </c>
    </row>
    <row r="11" spans="1:37" x14ac:dyDescent="0.25">
      <c r="A11" s="603" t="s">
        <v>166</v>
      </c>
      <c r="B11" s="634"/>
      <c r="C11" s="636" t="str">
        <f>IF($B11="","",VLOOKUP($B11,#REF!,5))</f>
        <v/>
      </c>
      <c r="D11" s="636" t="str">
        <f>IF($B11="","",VLOOKUP($B11,#REF!,15))</f>
        <v/>
      </c>
      <c r="E11" s="812" t="s">
        <v>355</v>
      </c>
      <c r="F11" s="813"/>
      <c r="G11" s="812" t="s">
        <v>297</v>
      </c>
      <c r="H11" s="813"/>
      <c r="I11" s="637" t="str">
        <f>IF($B11="","",VLOOKUP($B11,#REF!,4))</f>
        <v/>
      </c>
      <c r="J11" s="564"/>
      <c r="K11" s="675"/>
      <c r="L11" s="663" t="str">
        <f>IF(K11="","",CONCATENATE(VLOOKUP($Y$3,$AB$1:$AK$1,K11)," pont"))</f>
        <v/>
      </c>
      <c r="M11" s="676"/>
      <c r="N11" s="595"/>
      <c r="O11" s="595"/>
      <c r="P11" s="595"/>
      <c r="Q11" s="595"/>
      <c r="R11" s="595"/>
      <c r="S11" s="595"/>
      <c r="Y11" s="661"/>
      <c r="Z11" s="661"/>
      <c r="AA11" s="661" t="s">
        <v>206</v>
      </c>
      <c r="AB11" s="672">
        <v>3</v>
      </c>
      <c r="AC11" s="672">
        <v>2</v>
      </c>
      <c r="AD11" s="672">
        <v>1</v>
      </c>
      <c r="AE11" s="672">
        <v>0</v>
      </c>
      <c r="AF11" s="672">
        <v>0</v>
      </c>
      <c r="AG11" s="672">
        <v>0</v>
      </c>
      <c r="AH11" s="672">
        <v>0</v>
      </c>
      <c r="AI11" s="672">
        <v>0</v>
      </c>
      <c r="AJ11" s="672">
        <v>0</v>
      </c>
      <c r="AK11" s="672">
        <v>0</v>
      </c>
    </row>
    <row r="12" spans="1:37" x14ac:dyDescent="0.25">
      <c r="A12" s="603"/>
      <c r="B12" s="635"/>
      <c r="C12" s="638"/>
      <c r="D12" s="638"/>
      <c r="E12" s="638"/>
      <c r="F12" s="638"/>
      <c r="G12" s="638"/>
      <c r="H12" s="638"/>
      <c r="I12" s="638"/>
      <c r="J12" s="564"/>
      <c r="K12" s="632"/>
      <c r="L12" s="632"/>
      <c r="M12" s="678"/>
      <c r="Y12" s="661"/>
      <c r="Z12" s="661"/>
      <c r="AA12" s="661" t="s">
        <v>202</v>
      </c>
      <c r="AB12" s="673">
        <v>0</v>
      </c>
      <c r="AC12" s="673">
        <v>0</v>
      </c>
      <c r="AD12" s="673">
        <v>0</v>
      </c>
      <c r="AE12" s="673">
        <v>0</v>
      </c>
      <c r="AF12" s="673">
        <v>0</v>
      </c>
      <c r="AG12" s="673">
        <v>0</v>
      </c>
      <c r="AH12" s="673">
        <v>0</v>
      </c>
      <c r="AI12" s="673">
        <v>0</v>
      </c>
      <c r="AJ12" s="673">
        <v>0</v>
      </c>
      <c r="AK12" s="673">
        <v>0</v>
      </c>
    </row>
    <row r="13" spans="1:37" x14ac:dyDescent="0.25">
      <c r="A13" s="603" t="s">
        <v>171</v>
      </c>
      <c r="B13" s="634"/>
      <c r="C13" s="636" t="str">
        <f>IF($B13="","",VLOOKUP($B13,#REF!,5))</f>
        <v/>
      </c>
      <c r="D13" s="636" t="str">
        <f>IF($B13="","",VLOOKUP($B13,#REF!,15))</f>
        <v/>
      </c>
      <c r="E13" s="812" t="s">
        <v>372</v>
      </c>
      <c r="F13" s="813"/>
      <c r="G13" s="812" t="s">
        <v>397</v>
      </c>
      <c r="H13" s="813"/>
      <c r="I13" s="637" t="str">
        <f>IF($B13="","",VLOOKUP($B13,#REF!,4))</f>
        <v/>
      </c>
      <c r="J13" s="564"/>
      <c r="K13" s="675"/>
      <c r="L13" s="663" t="str">
        <f>IF(K13="","",CONCATENATE(VLOOKUP($Y$3,$AB$1:$AK$1,K13)," pont"))</f>
        <v/>
      </c>
      <c r="M13" s="676"/>
      <c r="Y13" s="661"/>
      <c r="Z13" s="661"/>
      <c r="AA13" s="661" t="s">
        <v>203</v>
      </c>
      <c r="AB13" s="673">
        <v>0</v>
      </c>
      <c r="AC13" s="673">
        <v>0</v>
      </c>
      <c r="AD13" s="673">
        <v>0</v>
      </c>
      <c r="AE13" s="673">
        <v>0</v>
      </c>
      <c r="AF13" s="673">
        <v>0</v>
      </c>
      <c r="AG13" s="673">
        <v>0</v>
      </c>
      <c r="AH13" s="673">
        <v>0</v>
      </c>
      <c r="AI13" s="673">
        <v>0</v>
      </c>
      <c r="AJ13" s="673">
        <v>0</v>
      </c>
      <c r="AK13" s="673">
        <v>0</v>
      </c>
    </row>
    <row r="14" spans="1:37" x14ac:dyDescent="0.25">
      <c r="A14" s="603"/>
      <c r="B14" s="635"/>
      <c r="C14" s="638"/>
      <c r="D14" s="638"/>
      <c r="E14" s="638"/>
      <c r="F14" s="638"/>
      <c r="G14" s="638"/>
      <c r="H14" s="638"/>
      <c r="I14" s="638"/>
      <c r="J14" s="564"/>
      <c r="K14" s="603"/>
      <c r="L14" s="603"/>
      <c r="M14" s="678"/>
      <c r="Y14" s="661"/>
      <c r="Z14" s="661"/>
      <c r="AA14" s="661"/>
      <c r="AB14" s="661"/>
      <c r="AC14" s="661"/>
      <c r="AD14" s="661"/>
      <c r="AE14" s="661"/>
      <c r="AF14" s="661"/>
      <c r="AG14" s="661"/>
      <c r="AH14" s="661"/>
      <c r="AI14" s="661"/>
      <c r="AJ14" s="661"/>
      <c r="AK14" s="661"/>
    </row>
    <row r="15" spans="1:37" x14ac:dyDescent="0.25">
      <c r="A15" s="603" t="s">
        <v>172</v>
      </c>
      <c r="B15" s="634"/>
      <c r="C15" s="636" t="str">
        <f>IF($B15="","",VLOOKUP($B15,#REF!,5))</f>
        <v/>
      </c>
      <c r="D15" s="636" t="str">
        <f>IF($B15="","",VLOOKUP($B15,#REF!,15))</f>
        <v/>
      </c>
      <c r="E15" s="813" t="str">
        <f>UPPER(IF($B15="","",VLOOKUP($B15,#REF!,2)))</f>
        <v/>
      </c>
      <c r="F15" s="813"/>
      <c r="G15" s="813" t="str">
        <f>IF($B15="","",VLOOKUP($B15,#REF!,3))</f>
        <v/>
      </c>
      <c r="H15" s="813"/>
      <c r="I15" s="637" t="str">
        <f>IF($B15="","",VLOOKUP($B15,#REF!,4))</f>
        <v/>
      </c>
      <c r="J15" s="564"/>
      <c r="K15" s="675"/>
      <c r="L15" s="663" t="str">
        <f>IF(K15="","",CONCATENATE(VLOOKUP($Y$3,$AB$1:$AK$1,K15)," pont"))</f>
        <v/>
      </c>
      <c r="M15" s="676"/>
      <c r="Y15" s="661"/>
      <c r="Z15" s="661"/>
      <c r="AA15" s="661"/>
      <c r="AB15" s="661"/>
      <c r="AC15" s="661"/>
      <c r="AD15" s="661"/>
      <c r="AE15" s="661"/>
      <c r="AF15" s="661"/>
      <c r="AG15" s="661"/>
      <c r="AH15" s="661"/>
      <c r="AI15" s="661"/>
      <c r="AJ15" s="661"/>
      <c r="AK15" s="661"/>
    </row>
    <row r="16" spans="1:37" x14ac:dyDescent="0.25">
      <c r="A16" s="564"/>
      <c r="B16" s="564"/>
      <c r="C16" s="564"/>
      <c r="D16" s="564"/>
      <c r="E16" s="564"/>
      <c r="F16" s="564"/>
      <c r="G16" s="564"/>
      <c r="H16" s="564"/>
      <c r="I16" s="564"/>
      <c r="J16" s="564"/>
      <c r="K16" s="564"/>
      <c r="L16" s="564"/>
      <c r="M16" s="564"/>
      <c r="Y16" s="661"/>
      <c r="Z16" s="661"/>
      <c r="AA16" s="661" t="s">
        <v>164</v>
      </c>
      <c r="AB16" s="661">
        <v>300</v>
      </c>
      <c r="AC16" s="661">
        <v>250</v>
      </c>
      <c r="AD16" s="661">
        <v>220</v>
      </c>
      <c r="AE16" s="661">
        <v>180</v>
      </c>
      <c r="AF16" s="661">
        <v>160</v>
      </c>
      <c r="AG16" s="661">
        <v>150</v>
      </c>
      <c r="AH16" s="661">
        <v>140</v>
      </c>
      <c r="AI16" s="661">
        <v>130</v>
      </c>
      <c r="AJ16" s="661">
        <v>120</v>
      </c>
      <c r="AK16" s="661">
        <v>110</v>
      </c>
    </row>
    <row r="17" spans="1:37" x14ac:dyDescent="0.25">
      <c r="A17" s="564"/>
      <c r="B17" s="564"/>
      <c r="C17" s="564"/>
      <c r="D17" s="564"/>
      <c r="E17" s="564"/>
      <c r="F17" s="564"/>
      <c r="G17" s="564"/>
      <c r="H17" s="564"/>
      <c r="I17" s="564"/>
      <c r="J17" s="564"/>
      <c r="K17" s="564"/>
      <c r="L17" s="564"/>
      <c r="M17" s="564"/>
      <c r="Y17" s="661"/>
      <c r="Z17" s="661"/>
      <c r="AA17" s="661" t="s">
        <v>194</v>
      </c>
      <c r="AB17" s="661">
        <v>250</v>
      </c>
      <c r="AC17" s="661">
        <v>200</v>
      </c>
      <c r="AD17" s="661">
        <v>160</v>
      </c>
      <c r="AE17" s="661">
        <v>140</v>
      </c>
      <c r="AF17" s="661">
        <v>120</v>
      </c>
      <c r="AG17" s="661">
        <v>110</v>
      </c>
      <c r="AH17" s="661">
        <v>100</v>
      </c>
      <c r="AI17" s="661">
        <v>90</v>
      </c>
      <c r="AJ17" s="661">
        <v>80</v>
      </c>
      <c r="AK17" s="661">
        <v>70</v>
      </c>
    </row>
    <row r="18" spans="1:37" ht="18.75" customHeight="1" x14ac:dyDescent="0.25">
      <c r="A18" s="564"/>
      <c r="B18" s="811"/>
      <c r="C18" s="811"/>
      <c r="D18" s="809" t="str">
        <f>E7</f>
        <v>Lisztmajer</v>
      </c>
      <c r="E18" s="809"/>
      <c r="F18" s="809" t="str">
        <f>E9</f>
        <v>Pataki</v>
      </c>
      <c r="G18" s="809"/>
      <c r="H18" s="809" t="str">
        <f>E11</f>
        <v>Nagy</v>
      </c>
      <c r="I18" s="809"/>
      <c r="J18" s="809" t="str">
        <f>E13</f>
        <v>Vígh</v>
      </c>
      <c r="K18" s="809"/>
      <c r="L18" s="809" t="str">
        <f>E15</f>
        <v/>
      </c>
      <c r="M18" s="809"/>
      <c r="Y18" s="661"/>
      <c r="Z18" s="661"/>
      <c r="AA18" s="661" t="s">
        <v>195</v>
      </c>
      <c r="AB18" s="661">
        <v>200</v>
      </c>
      <c r="AC18" s="661">
        <v>150</v>
      </c>
      <c r="AD18" s="661">
        <v>130</v>
      </c>
      <c r="AE18" s="661">
        <v>110</v>
      </c>
      <c r="AF18" s="661">
        <v>95</v>
      </c>
      <c r="AG18" s="661">
        <v>80</v>
      </c>
      <c r="AH18" s="661">
        <v>70</v>
      </c>
      <c r="AI18" s="661">
        <v>60</v>
      </c>
      <c r="AJ18" s="661">
        <v>55</v>
      </c>
      <c r="AK18" s="661">
        <v>50</v>
      </c>
    </row>
    <row r="19" spans="1:37" ht="18.75" customHeight="1" x14ac:dyDescent="0.25">
      <c r="A19" s="639" t="s">
        <v>164</v>
      </c>
      <c r="B19" s="807" t="str">
        <f>E7</f>
        <v>Lisztmajer</v>
      </c>
      <c r="C19" s="807"/>
      <c r="D19" s="810"/>
      <c r="E19" s="810"/>
      <c r="F19" s="808"/>
      <c r="G19" s="808"/>
      <c r="H19" s="808"/>
      <c r="I19" s="808"/>
      <c r="J19" s="809"/>
      <c r="K19" s="809"/>
      <c r="L19" s="809"/>
      <c r="M19" s="809"/>
      <c r="Y19" s="661"/>
      <c r="Z19" s="661"/>
      <c r="AA19" s="661" t="s">
        <v>196</v>
      </c>
      <c r="AB19" s="661">
        <v>150</v>
      </c>
      <c r="AC19" s="661">
        <v>120</v>
      </c>
      <c r="AD19" s="661">
        <v>100</v>
      </c>
      <c r="AE19" s="661">
        <v>80</v>
      </c>
      <c r="AF19" s="661">
        <v>70</v>
      </c>
      <c r="AG19" s="661">
        <v>60</v>
      </c>
      <c r="AH19" s="661">
        <v>55</v>
      </c>
      <c r="AI19" s="661">
        <v>50</v>
      </c>
      <c r="AJ19" s="661">
        <v>45</v>
      </c>
      <c r="AK19" s="661">
        <v>40</v>
      </c>
    </row>
    <row r="20" spans="1:37" ht="18.75" customHeight="1" x14ac:dyDescent="0.25">
      <c r="A20" s="639" t="s">
        <v>165</v>
      </c>
      <c r="B20" s="807" t="str">
        <f>E9</f>
        <v>Pataki</v>
      </c>
      <c r="C20" s="807"/>
      <c r="D20" s="808"/>
      <c r="E20" s="808"/>
      <c r="F20" s="810"/>
      <c r="G20" s="810"/>
      <c r="H20" s="808"/>
      <c r="I20" s="808"/>
      <c r="J20" s="808"/>
      <c r="K20" s="808"/>
      <c r="L20" s="809"/>
      <c r="M20" s="809"/>
      <c r="Y20" s="661"/>
      <c r="Z20" s="661"/>
      <c r="AA20" s="661" t="s">
        <v>197</v>
      </c>
      <c r="AB20" s="661">
        <v>120</v>
      </c>
      <c r="AC20" s="661">
        <v>90</v>
      </c>
      <c r="AD20" s="661">
        <v>65</v>
      </c>
      <c r="AE20" s="661">
        <v>55</v>
      </c>
      <c r="AF20" s="661">
        <v>50</v>
      </c>
      <c r="AG20" s="661">
        <v>45</v>
      </c>
      <c r="AH20" s="661">
        <v>40</v>
      </c>
      <c r="AI20" s="661">
        <v>35</v>
      </c>
      <c r="AJ20" s="661">
        <v>25</v>
      </c>
      <c r="AK20" s="661">
        <v>20</v>
      </c>
    </row>
    <row r="21" spans="1:37" ht="18.75" customHeight="1" x14ac:dyDescent="0.25">
      <c r="A21" s="639" t="s">
        <v>166</v>
      </c>
      <c r="B21" s="807" t="str">
        <f>E11</f>
        <v>Nagy</v>
      </c>
      <c r="C21" s="807"/>
      <c r="D21" s="808"/>
      <c r="E21" s="808"/>
      <c r="F21" s="808"/>
      <c r="G21" s="808"/>
      <c r="H21" s="810"/>
      <c r="I21" s="810"/>
      <c r="J21" s="808"/>
      <c r="K21" s="808"/>
      <c r="L21" s="808"/>
      <c r="M21" s="808"/>
      <c r="Y21" s="661"/>
      <c r="Z21" s="661"/>
      <c r="AA21" s="661" t="s">
        <v>198</v>
      </c>
      <c r="AB21" s="661">
        <v>90</v>
      </c>
      <c r="AC21" s="661">
        <v>60</v>
      </c>
      <c r="AD21" s="661">
        <v>45</v>
      </c>
      <c r="AE21" s="661">
        <v>34</v>
      </c>
      <c r="AF21" s="661">
        <v>27</v>
      </c>
      <c r="AG21" s="661">
        <v>22</v>
      </c>
      <c r="AH21" s="661">
        <v>18</v>
      </c>
      <c r="AI21" s="661">
        <v>15</v>
      </c>
      <c r="AJ21" s="661">
        <v>12</v>
      </c>
      <c r="AK21" s="661">
        <v>9</v>
      </c>
    </row>
    <row r="22" spans="1:37" ht="18.75" customHeight="1" x14ac:dyDescent="0.25">
      <c r="A22" s="639" t="s">
        <v>171</v>
      </c>
      <c r="B22" s="807" t="str">
        <f>E13</f>
        <v>Vígh</v>
      </c>
      <c r="C22" s="807"/>
      <c r="D22" s="808"/>
      <c r="E22" s="808"/>
      <c r="F22" s="808"/>
      <c r="G22" s="808"/>
      <c r="H22" s="809"/>
      <c r="I22" s="809"/>
      <c r="J22" s="810"/>
      <c r="K22" s="810"/>
      <c r="L22" s="808"/>
      <c r="M22" s="808"/>
      <c r="Y22" s="661"/>
      <c r="Z22" s="661"/>
      <c r="AA22" s="661" t="s">
        <v>199</v>
      </c>
      <c r="AB22" s="661">
        <v>60</v>
      </c>
      <c r="AC22" s="661">
        <v>40</v>
      </c>
      <c r="AD22" s="661">
        <v>30</v>
      </c>
      <c r="AE22" s="661">
        <v>20</v>
      </c>
      <c r="AF22" s="661">
        <v>18</v>
      </c>
      <c r="AG22" s="661">
        <v>15</v>
      </c>
      <c r="AH22" s="661">
        <v>12</v>
      </c>
      <c r="AI22" s="661">
        <v>10</v>
      </c>
      <c r="AJ22" s="661">
        <v>8</v>
      </c>
      <c r="AK22" s="661">
        <v>6</v>
      </c>
    </row>
    <row r="23" spans="1:37" ht="18.75" customHeight="1" x14ac:dyDescent="0.25">
      <c r="A23" s="639" t="s">
        <v>172</v>
      </c>
      <c r="B23" s="807" t="str">
        <f>E15</f>
        <v/>
      </c>
      <c r="C23" s="807"/>
      <c r="D23" s="808"/>
      <c r="E23" s="808"/>
      <c r="F23" s="808"/>
      <c r="G23" s="808"/>
      <c r="H23" s="809"/>
      <c r="I23" s="809"/>
      <c r="J23" s="809"/>
      <c r="K23" s="809"/>
      <c r="L23" s="810"/>
      <c r="M23" s="810"/>
      <c r="Y23" s="661"/>
      <c r="Z23" s="661"/>
      <c r="AA23" s="661" t="s">
        <v>200</v>
      </c>
      <c r="AB23" s="661">
        <v>40</v>
      </c>
      <c r="AC23" s="661">
        <v>25</v>
      </c>
      <c r="AD23" s="661">
        <v>18</v>
      </c>
      <c r="AE23" s="661">
        <v>13</v>
      </c>
      <c r="AF23" s="661">
        <v>8</v>
      </c>
      <c r="AG23" s="661">
        <v>7</v>
      </c>
      <c r="AH23" s="661">
        <v>6</v>
      </c>
      <c r="AI23" s="661">
        <v>5</v>
      </c>
      <c r="AJ23" s="661">
        <v>4</v>
      </c>
      <c r="AK23" s="661">
        <v>3</v>
      </c>
    </row>
    <row r="24" spans="1:37" x14ac:dyDescent="0.25">
      <c r="A24" s="564"/>
      <c r="B24" s="564"/>
      <c r="C24" s="564"/>
      <c r="D24" s="564"/>
      <c r="E24" s="564"/>
      <c r="F24" s="564"/>
      <c r="G24" s="564"/>
      <c r="H24" s="564"/>
      <c r="I24" s="564"/>
      <c r="J24" s="564"/>
      <c r="K24" s="564"/>
      <c r="L24" s="564"/>
      <c r="M24" s="564"/>
      <c r="Y24" s="661"/>
      <c r="Z24" s="661"/>
      <c r="AA24" s="661" t="s">
        <v>201</v>
      </c>
      <c r="AB24" s="661">
        <v>25</v>
      </c>
      <c r="AC24" s="661">
        <v>15</v>
      </c>
      <c r="AD24" s="661">
        <v>13</v>
      </c>
      <c r="AE24" s="661">
        <v>7</v>
      </c>
      <c r="AF24" s="661">
        <v>6</v>
      </c>
      <c r="AG24" s="661">
        <v>5</v>
      </c>
      <c r="AH24" s="661">
        <v>4</v>
      </c>
      <c r="AI24" s="661">
        <v>3</v>
      </c>
      <c r="AJ24" s="661">
        <v>2</v>
      </c>
      <c r="AK24" s="661">
        <v>1</v>
      </c>
    </row>
    <row r="25" spans="1:37" x14ac:dyDescent="0.25">
      <c r="A25" s="564"/>
      <c r="B25" s="564"/>
      <c r="C25" s="564"/>
      <c r="D25" s="564"/>
      <c r="E25" s="564"/>
      <c r="F25" s="564"/>
      <c r="G25" s="564"/>
      <c r="H25" s="564"/>
      <c r="I25" s="564"/>
      <c r="J25" s="564"/>
      <c r="K25" s="564"/>
      <c r="L25" s="564"/>
      <c r="M25" s="564"/>
      <c r="Y25" s="661"/>
      <c r="Z25" s="661"/>
      <c r="AA25" s="661" t="s">
        <v>206</v>
      </c>
      <c r="AB25" s="661">
        <v>15</v>
      </c>
      <c r="AC25" s="661">
        <v>10</v>
      </c>
      <c r="AD25" s="661">
        <v>8</v>
      </c>
      <c r="AE25" s="661">
        <v>4</v>
      </c>
      <c r="AF25" s="661">
        <v>3</v>
      </c>
      <c r="AG25" s="661">
        <v>2</v>
      </c>
      <c r="AH25" s="661">
        <v>1</v>
      </c>
      <c r="AI25" s="661">
        <v>0</v>
      </c>
      <c r="AJ25" s="661">
        <v>0</v>
      </c>
      <c r="AK25" s="661">
        <v>0</v>
      </c>
    </row>
    <row r="26" spans="1:37" x14ac:dyDescent="0.25">
      <c r="A26" s="564"/>
      <c r="B26" s="564"/>
      <c r="C26" s="564"/>
      <c r="D26" s="564"/>
      <c r="E26" s="564"/>
      <c r="F26" s="564"/>
      <c r="G26" s="564"/>
      <c r="H26" s="564"/>
      <c r="I26" s="564"/>
      <c r="J26" s="564"/>
      <c r="K26" s="564"/>
      <c r="L26" s="564"/>
      <c r="M26" s="564"/>
      <c r="Y26" s="661"/>
      <c r="Z26" s="661"/>
      <c r="AA26" s="661" t="s">
        <v>202</v>
      </c>
      <c r="AB26" s="661">
        <v>10</v>
      </c>
      <c r="AC26" s="661">
        <v>6</v>
      </c>
      <c r="AD26" s="661">
        <v>4</v>
      </c>
      <c r="AE26" s="661">
        <v>2</v>
      </c>
      <c r="AF26" s="661">
        <v>1</v>
      </c>
      <c r="AG26" s="661">
        <v>0</v>
      </c>
      <c r="AH26" s="661">
        <v>0</v>
      </c>
      <c r="AI26" s="661">
        <v>0</v>
      </c>
      <c r="AJ26" s="661">
        <v>0</v>
      </c>
      <c r="AK26" s="661">
        <v>0</v>
      </c>
    </row>
    <row r="27" spans="1:37" x14ac:dyDescent="0.25">
      <c r="A27" s="564"/>
      <c r="B27" s="564"/>
      <c r="C27" s="564"/>
      <c r="D27" s="564"/>
      <c r="E27" s="564"/>
      <c r="F27" s="564"/>
      <c r="G27" s="564"/>
      <c r="H27" s="564"/>
      <c r="I27" s="564"/>
      <c r="J27" s="564"/>
      <c r="K27" s="564"/>
      <c r="L27" s="564"/>
      <c r="M27" s="564"/>
      <c r="Y27" s="661"/>
      <c r="Z27" s="661"/>
      <c r="AA27" s="661" t="s">
        <v>203</v>
      </c>
      <c r="AB27" s="661">
        <v>3</v>
      </c>
      <c r="AC27" s="661">
        <v>2</v>
      </c>
      <c r="AD27" s="661">
        <v>1</v>
      </c>
      <c r="AE27" s="661">
        <v>0</v>
      </c>
      <c r="AF27" s="661">
        <v>0</v>
      </c>
      <c r="AG27" s="661">
        <v>0</v>
      </c>
      <c r="AH27" s="661">
        <v>0</v>
      </c>
      <c r="AI27" s="661">
        <v>0</v>
      </c>
      <c r="AJ27" s="661">
        <v>0</v>
      </c>
      <c r="AK27" s="661">
        <v>0</v>
      </c>
    </row>
    <row r="28" spans="1:37" x14ac:dyDescent="0.25">
      <c r="A28" s="564"/>
      <c r="B28" s="564"/>
      <c r="C28" s="564"/>
      <c r="D28" s="564"/>
      <c r="E28" s="564"/>
      <c r="F28" s="564"/>
      <c r="G28" s="564"/>
      <c r="H28" s="564"/>
      <c r="I28" s="564"/>
      <c r="J28" s="564"/>
      <c r="K28" s="564"/>
      <c r="L28" s="564"/>
      <c r="M28" s="564"/>
    </row>
    <row r="29" spans="1:37" x14ac:dyDescent="0.25">
      <c r="A29" s="564"/>
      <c r="B29" s="564"/>
      <c r="C29" s="564"/>
      <c r="D29" s="564"/>
      <c r="E29" s="564"/>
      <c r="F29" s="564"/>
      <c r="G29" s="564"/>
      <c r="H29" s="564"/>
      <c r="I29" s="564"/>
      <c r="J29" s="564"/>
      <c r="K29" s="564"/>
      <c r="L29" s="564"/>
      <c r="M29" s="564"/>
    </row>
    <row r="30" spans="1:37" x14ac:dyDescent="0.25">
      <c r="A30" s="564"/>
      <c r="B30" s="564"/>
      <c r="C30" s="564"/>
      <c r="D30" s="564"/>
      <c r="E30" s="564"/>
      <c r="F30" s="564"/>
      <c r="G30" s="564"/>
      <c r="H30" s="564"/>
      <c r="I30" s="564"/>
      <c r="J30" s="564"/>
      <c r="K30" s="564"/>
      <c r="L30" s="564"/>
      <c r="M30" s="564"/>
    </row>
    <row r="31" spans="1:37" x14ac:dyDescent="0.25">
      <c r="A31" s="564"/>
      <c r="B31" s="564"/>
      <c r="C31" s="564"/>
      <c r="D31" s="564"/>
      <c r="E31" s="564"/>
      <c r="F31" s="564"/>
      <c r="G31" s="564"/>
      <c r="H31" s="564"/>
      <c r="I31" s="564"/>
      <c r="J31" s="564"/>
      <c r="K31" s="564"/>
      <c r="L31" s="564"/>
      <c r="M31" s="564"/>
    </row>
    <row r="32" spans="1:37" x14ac:dyDescent="0.25">
      <c r="A32" s="564"/>
      <c r="B32" s="564"/>
      <c r="C32" s="564"/>
      <c r="D32" s="564"/>
      <c r="E32" s="564"/>
      <c r="F32" s="564"/>
      <c r="G32" s="564"/>
      <c r="H32" s="564"/>
      <c r="I32" s="564"/>
      <c r="J32" s="564"/>
      <c r="K32" s="564"/>
      <c r="L32" s="542"/>
      <c r="M32" s="564"/>
      <c r="O32" s="595"/>
      <c r="P32" s="595"/>
      <c r="Q32" s="595"/>
      <c r="R32" s="595"/>
      <c r="S32" s="595"/>
    </row>
    <row r="33" spans="1:19" x14ac:dyDescent="0.25">
      <c r="A33" s="214" t="s">
        <v>105</v>
      </c>
      <c r="B33" s="215"/>
      <c r="C33" s="456"/>
      <c r="D33" s="611" t="s">
        <v>6</v>
      </c>
      <c r="E33" s="612" t="s">
        <v>107</v>
      </c>
      <c r="F33" s="630"/>
      <c r="G33" s="611" t="s">
        <v>6</v>
      </c>
      <c r="H33" s="612" t="s">
        <v>125</v>
      </c>
      <c r="I33" s="369"/>
      <c r="J33" s="612" t="s">
        <v>126</v>
      </c>
      <c r="K33" s="368" t="s">
        <v>127</v>
      </c>
      <c r="L33" s="37"/>
      <c r="M33" s="630"/>
      <c r="O33" s="595"/>
      <c r="P33" s="605"/>
      <c r="Q33" s="605"/>
      <c r="R33" s="606"/>
      <c r="S33" s="595"/>
    </row>
    <row r="34" spans="1:19" x14ac:dyDescent="0.25">
      <c r="A34" s="575" t="s">
        <v>106</v>
      </c>
      <c r="B34" s="576"/>
      <c r="C34" s="578"/>
      <c r="D34" s="613"/>
      <c r="E34" s="805"/>
      <c r="F34" s="805"/>
      <c r="G34" s="624" t="s">
        <v>7</v>
      </c>
      <c r="H34" s="576"/>
      <c r="I34" s="614"/>
      <c r="J34" s="625"/>
      <c r="K34" s="570" t="s">
        <v>111</v>
      </c>
      <c r="L34" s="631"/>
      <c r="M34" s="615"/>
      <c r="O34" s="595"/>
      <c r="P34" s="607"/>
      <c r="Q34" s="607"/>
      <c r="R34" s="608"/>
      <c r="S34" s="595"/>
    </row>
    <row r="35" spans="1:19" x14ac:dyDescent="0.25">
      <c r="A35" s="579" t="s">
        <v>124</v>
      </c>
      <c r="B35" s="340"/>
      <c r="C35" s="581"/>
      <c r="D35" s="616"/>
      <c r="E35" s="806"/>
      <c r="F35" s="806"/>
      <c r="G35" s="626" t="s">
        <v>8</v>
      </c>
      <c r="H35" s="617"/>
      <c r="I35" s="618"/>
      <c r="J35" s="91"/>
      <c r="K35" s="628"/>
      <c r="L35" s="542"/>
      <c r="M35" s="623"/>
      <c r="O35" s="595"/>
      <c r="P35" s="608"/>
      <c r="Q35" s="609"/>
      <c r="R35" s="608"/>
      <c r="S35" s="595"/>
    </row>
    <row r="36" spans="1:19" x14ac:dyDescent="0.25">
      <c r="A36" s="384"/>
      <c r="B36" s="385"/>
      <c r="C36" s="386"/>
      <c r="D36" s="616"/>
      <c r="E36" s="620"/>
      <c r="F36" s="621"/>
      <c r="G36" s="626" t="s">
        <v>9</v>
      </c>
      <c r="H36" s="617"/>
      <c r="I36" s="618"/>
      <c r="J36" s="91"/>
      <c r="K36" s="570" t="s">
        <v>112</v>
      </c>
      <c r="L36" s="631"/>
      <c r="M36" s="615"/>
      <c r="O36" s="595"/>
      <c r="P36" s="607"/>
      <c r="Q36" s="607"/>
      <c r="R36" s="608"/>
      <c r="S36" s="595"/>
    </row>
    <row r="37" spans="1:19" x14ac:dyDescent="0.25">
      <c r="A37" s="243"/>
      <c r="B37" s="448"/>
      <c r="C37" s="244"/>
      <c r="D37" s="616"/>
      <c r="E37" s="620"/>
      <c r="F37" s="621"/>
      <c r="G37" s="626" t="s">
        <v>10</v>
      </c>
      <c r="H37" s="617"/>
      <c r="I37" s="618"/>
      <c r="J37" s="91"/>
      <c r="K37" s="629"/>
      <c r="L37" s="621"/>
      <c r="M37" s="619"/>
      <c r="O37" s="595"/>
      <c r="P37" s="608"/>
      <c r="Q37" s="609"/>
      <c r="R37" s="608"/>
      <c r="S37" s="595"/>
    </row>
    <row r="38" spans="1:19" x14ac:dyDescent="0.25">
      <c r="A38" s="371"/>
      <c r="B38" s="387"/>
      <c r="C38" s="455"/>
      <c r="D38" s="616"/>
      <c r="E38" s="620"/>
      <c r="F38" s="621"/>
      <c r="G38" s="626" t="s">
        <v>11</v>
      </c>
      <c r="H38" s="617"/>
      <c r="I38" s="618"/>
      <c r="J38" s="91"/>
      <c r="K38" s="579"/>
      <c r="L38" s="542"/>
      <c r="M38" s="623"/>
      <c r="O38" s="595"/>
      <c r="P38" s="608"/>
      <c r="Q38" s="609"/>
      <c r="R38" s="608"/>
      <c r="S38" s="595"/>
    </row>
    <row r="39" spans="1:19" x14ac:dyDescent="0.25">
      <c r="A39" s="372"/>
      <c r="B39" s="393"/>
      <c r="C39" s="244"/>
      <c r="D39" s="616"/>
      <c r="E39" s="620"/>
      <c r="F39" s="621"/>
      <c r="G39" s="626" t="s">
        <v>12</v>
      </c>
      <c r="H39" s="617"/>
      <c r="I39" s="618"/>
      <c r="J39" s="91"/>
      <c r="K39" s="570" t="s">
        <v>92</v>
      </c>
      <c r="L39" s="631"/>
      <c r="M39" s="615"/>
      <c r="O39" s="595"/>
      <c r="P39" s="607"/>
      <c r="Q39" s="607"/>
      <c r="R39" s="608"/>
      <c r="S39" s="595"/>
    </row>
    <row r="40" spans="1:19" x14ac:dyDescent="0.25">
      <c r="A40" s="372"/>
      <c r="B40" s="393"/>
      <c r="C40" s="382"/>
      <c r="D40" s="616"/>
      <c r="E40" s="620"/>
      <c r="F40" s="621"/>
      <c r="G40" s="626" t="s">
        <v>13</v>
      </c>
      <c r="H40" s="617"/>
      <c r="I40" s="618"/>
      <c r="J40" s="91"/>
      <c r="K40" s="629"/>
      <c r="L40" s="621"/>
      <c r="M40" s="619"/>
      <c r="O40" s="595"/>
      <c r="P40" s="608"/>
      <c r="Q40" s="609"/>
      <c r="R40" s="608"/>
      <c r="S40" s="595"/>
    </row>
    <row r="41" spans="1:19" x14ac:dyDescent="0.25">
      <c r="A41" s="373"/>
      <c r="B41" s="370"/>
      <c r="C41" s="383"/>
      <c r="D41" s="622"/>
      <c r="E41" s="246"/>
      <c r="F41" s="542"/>
      <c r="G41" s="627" t="s">
        <v>14</v>
      </c>
      <c r="H41" s="340"/>
      <c r="I41" s="572"/>
      <c r="J41" s="248"/>
      <c r="K41" s="579" t="str">
        <f>L4</f>
        <v>Lakatosné Klopcsik Diana</v>
      </c>
      <c r="L41" s="542"/>
      <c r="M41" s="623"/>
      <c r="O41" s="595"/>
      <c r="P41" s="608"/>
      <c r="Q41" s="609"/>
      <c r="R41" s="610"/>
      <c r="S41" s="595"/>
    </row>
    <row r="42" spans="1:19" x14ac:dyDescent="0.25">
      <c r="O42" s="595"/>
      <c r="P42" s="595"/>
      <c r="Q42" s="595"/>
      <c r="R42" s="595"/>
      <c r="S42" s="595"/>
    </row>
    <row r="43" spans="1:19" x14ac:dyDescent="0.25">
      <c r="O43" s="595"/>
      <c r="P43" s="595"/>
      <c r="Q43" s="595"/>
      <c r="R43" s="595"/>
      <c r="S43" s="595"/>
    </row>
  </sheetData>
  <mergeCells count="50">
    <mergeCell ref="A1:F1"/>
    <mergeCell ref="A4:C4"/>
    <mergeCell ref="E7:F7"/>
    <mergeCell ref="G7:H7"/>
    <mergeCell ref="E9:F9"/>
    <mergeCell ref="G9:H9"/>
    <mergeCell ref="E11:F11"/>
    <mergeCell ref="G11:H11"/>
    <mergeCell ref="E13:F13"/>
    <mergeCell ref="G13:H13"/>
    <mergeCell ref="E15:F15"/>
    <mergeCell ref="G15:H15"/>
    <mergeCell ref="B18:C18"/>
    <mergeCell ref="D18:E18"/>
    <mergeCell ref="F18:G18"/>
    <mergeCell ref="H18:I18"/>
    <mergeCell ref="J18:K18"/>
    <mergeCell ref="L18:M18"/>
    <mergeCell ref="B19:C19"/>
    <mergeCell ref="D19:E19"/>
    <mergeCell ref="F19:G19"/>
    <mergeCell ref="H19:I19"/>
    <mergeCell ref="J19:K19"/>
    <mergeCell ref="L19:M19"/>
    <mergeCell ref="B20:C20"/>
    <mergeCell ref="D20:E20"/>
    <mergeCell ref="F20:G20"/>
    <mergeCell ref="H20:I20"/>
    <mergeCell ref="J20:K20"/>
    <mergeCell ref="L20:M20"/>
    <mergeCell ref="B21:C21"/>
    <mergeCell ref="D21:E21"/>
    <mergeCell ref="F21:G21"/>
    <mergeCell ref="H21:I21"/>
    <mergeCell ref="J21:K21"/>
    <mergeCell ref="L21:M21"/>
    <mergeCell ref="J23:K23"/>
    <mergeCell ref="L23:M23"/>
    <mergeCell ref="B22:C22"/>
    <mergeCell ref="D22:E22"/>
    <mergeCell ref="F22:G22"/>
    <mergeCell ref="H22:I22"/>
    <mergeCell ref="J22:K22"/>
    <mergeCell ref="L22:M22"/>
    <mergeCell ref="E34:F34"/>
    <mergeCell ref="E35:F35"/>
    <mergeCell ref="B23:C23"/>
    <mergeCell ref="D23:E23"/>
    <mergeCell ref="F23:G23"/>
    <mergeCell ref="H23:I23"/>
  </mergeCells>
  <conditionalFormatting sqref="E7 E9 E11 E13 E15">
    <cfRule type="cellIs" dxfId="548" priority="2" stopIfTrue="1" operator="equal">
      <formula>"Bye"</formula>
    </cfRule>
  </conditionalFormatting>
  <conditionalFormatting sqref="R41">
    <cfRule type="expression" dxfId="547" priority="1"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A03D6-B55A-44E7-9997-5768D7706C43}">
  <sheetPr codeName="Munka46">
    <tabColor indexed="11"/>
  </sheetPr>
  <dimension ref="A1:AK43"/>
  <sheetViews>
    <sheetView workbookViewId="0">
      <selection activeCell="B7" sqref="B7"/>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2" width="8.5546875" customWidth="1"/>
    <col min="13" max="13" width="7.88671875" customWidth="1"/>
    <col min="15" max="16" width="4.44140625" customWidth="1"/>
    <col min="17" max="17" width="12.109375" customWidth="1"/>
    <col min="18" max="18" width="7.88671875" customWidth="1"/>
    <col min="19" max="19" width="7.44140625" customWidth="1"/>
    <col min="25" max="37" width="0" hidden="1" customWidth="1"/>
  </cols>
  <sheetData>
    <row r="1" spans="1:37" ht="24.6" x14ac:dyDescent="0.25">
      <c r="A1" s="814" t="str">
        <f>Altalanos!$A$6</f>
        <v xml:space="preserve">Diákolimpia Tolna megye - Paks </v>
      </c>
      <c r="B1" s="814"/>
      <c r="C1" s="814"/>
      <c r="D1" s="814"/>
      <c r="E1" s="814"/>
      <c r="F1" s="814"/>
      <c r="G1" s="513"/>
      <c r="H1" s="516" t="s">
        <v>123</v>
      </c>
      <c r="I1" s="514"/>
      <c r="J1" s="515"/>
      <c r="L1" s="517"/>
      <c r="M1" s="591"/>
      <c r="N1" s="593"/>
      <c r="O1" s="593" t="s">
        <v>71</v>
      </c>
      <c r="P1" s="593"/>
      <c r="Q1" s="594"/>
      <c r="R1" s="593"/>
      <c r="S1" s="595"/>
      <c r="AB1" s="674" t="e">
        <f>IF(Y5=1,CONCATENATE(VLOOKUP(Y3,AA16:AH27,2)),CONCATENATE(VLOOKUP(Y3,AA2:AK13,2)))</f>
        <v>#N/A</v>
      </c>
      <c r="AC1" s="674" t="e">
        <f>IF(Y5=1,CONCATENATE(VLOOKUP(Y3,AA16:AK27,3)),CONCATENATE(VLOOKUP(Y3,AA2:AK13,3)))</f>
        <v>#N/A</v>
      </c>
      <c r="AD1" s="674" t="e">
        <f>IF(Y5=1,CONCATENATE(VLOOKUP(Y3,AA16:AK27,4)),CONCATENATE(VLOOKUP(Y3,AA2:AK13,4)))</f>
        <v>#N/A</v>
      </c>
      <c r="AE1" s="674" t="e">
        <f>IF(Y5=1,CONCATENATE(VLOOKUP(Y3,AA16:AK27,5)),CONCATENATE(VLOOKUP(Y3,AA2:AK13,5)))</f>
        <v>#N/A</v>
      </c>
      <c r="AF1" s="674" t="e">
        <f>IF(Y5=1,CONCATENATE(VLOOKUP(Y3,AA16:AK27,6)),CONCATENATE(VLOOKUP(Y3,AA2:AK13,6)))</f>
        <v>#N/A</v>
      </c>
      <c r="AG1" s="674" t="e">
        <f>IF(Y5=1,CONCATENATE(VLOOKUP(Y3,AA16:AK27,7)),CONCATENATE(VLOOKUP(Y3,AA2:AK13,7)))</f>
        <v>#N/A</v>
      </c>
      <c r="AH1" s="674" t="e">
        <f>IF(Y5=1,CONCATENATE(VLOOKUP(Y3,AA16:AK27,8)),CONCATENATE(VLOOKUP(Y3,AA2:AK13,8)))</f>
        <v>#N/A</v>
      </c>
      <c r="AI1" s="674" t="e">
        <f>IF(Y5=1,CONCATENATE(VLOOKUP(Y3,AA16:AK27,9)),CONCATENATE(VLOOKUP(Y3,AA2:AK13,9)))</f>
        <v>#N/A</v>
      </c>
      <c r="AJ1" s="674" t="e">
        <f>IF(Y5=1,CONCATENATE(VLOOKUP(Y3,AA16:AK27,10)),CONCATENATE(VLOOKUP(Y3,AA2:AK13,10)))</f>
        <v>#N/A</v>
      </c>
      <c r="AK1" s="674" t="e">
        <f>IF(Y5=1,CONCATENATE(VLOOKUP(Y3,AA16:AK27,11)),CONCATENATE(VLOOKUP(Y3,AA2:AK13,11)))</f>
        <v>#N/A</v>
      </c>
    </row>
    <row r="2" spans="1:37" x14ac:dyDescent="0.25">
      <c r="A2" s="519" t="s">
        <v>122</v>
      </c>
      <c r="B2" s="520"/>
      <c r="C2" s="520"/>
      <c r="D2" s="520"/>
      <c r="E2" s="470">
        <f>Altalanos!$E$8</f>
        <v>0</v>
      </c>
      <c r="F2" s="520"/>
      <c r="G2" s="521"/>
      <c r="H2" s="522"/>
      <c r="I2" s="522"/>
      <c r="J2" s="523"/>
      <c r="K2" s="517"/>
      <c r="L2" s="517"/>
      <c r="M2" s="592"/>
      <c r="N2" s="596"/>
      <c r="O2" s="597"/>
      <c r="P2" s="596"/>
      <c r="Q2" s="597"/>
      <c r="R2" s="596"/>
      <c r="S2" s="595"/>
      <c r="Y2" s="662"/>
      <c r="Z2" s="661"/>
      <c r="AA2" s="661" t="s">
        <v>164</v>
      </c>
      <c r="AB2" s="672">
        <v>150</v>
      </c>
      <c r="AC2" s="672">
        <v>120</v>
      </c>
      <c r="AD2" s="672">
        <v>100</v>
      </c>
      <c r="AE2" s="672">
        <v>80</v>
      </c>
      <c r="AF2" s="672">
        <v>70</v>
      </c>
      <c r="AG2" s="672">
        <v>60</v>
      </c>
      <c r="AH2" s="672">
        <v>55</v>
      </c>
      <c r="AI2" s="672">
        <v>50</v>
      </c>
      <c r="AJ2" s="672">
        <v>45</v>
      </c>
      <c r="AK2" s="672">
        <v>40</v>
      </c>
    </row>
    <row r="3" spans="1:37" x14ac:dyDescent="0.25">
      <c r="A3" s="55" t="s">
        <v>82</v>
      </c>
      <c r="B3" s="55"/>
      <c r="C3" s="55"/>
      <c r="D3" s="55"/>
      <c r="E3" s="55" t="s">
        <v>79</v>
      </c>
      <c r="F3" s="55"/>
      <c r="G3" s="55"/>
      <c r="H3" s="55" t="s">
        <v>87</v>
      </c>
      <c r="I3" s="55"/>
      <c r="J3" s="144"/>
      <c r="K3" s="55"/>
      <c r="L3" s="56"/>
      <c r="M3" s="56" t="s">
        <v>88</v>
      </c>
      <c r="N3" s="599"/>
      <c r="O3" s="598"/>
      <c r="P3" s="599"/>
      <c r="Q3" s="649" t="s">
        <v>178</v>
      </c>
      <c r="R3" s="650" t="s">
        <v>184</v>
      </c>
      <c r="S3" s="650" t="s">
        <v>179</v>
      </c>
      <c r="Y3" s="661">
        <f>IF(H4="OB","A",IF(H4="IX","W",H4))</f>
        <v>0</v>
      </c>
      <c r="Z3" s="661"/>
      <c r="AA3" s="661" t="s">
        <v>194</v>
      </c>
      <c r="AB3" s="672">
        <v>120</v>
      </c>
      <c r="AC3" s="672">
        <v>90</v>
      </c>
      <c r="AD3" s="672">
        <v>65</v>
      </c>
      <c r="AE3" s="672">
        <v>55</v>
      </c>
      <c r="AF3" s="672">
        <v>50</v>
      </c>
      <c r="AG3" s="672">
        <v>45</v>
      </c>
      <c r="AH3" s="672">
        <v>40</v>
      </c>
      <c r="AI3" s="672">
        <v>35</v>
      </c>
      <c r="AJ3" s="672">
        <v>25</v>
      </c>
      <c r="AK3" s="672">
        <v>20</v>
      </c>
    </row>
    <row r="4" spans="1:37" ht="13.8" thickBot="1" x14ac:dyDescent="0.3">
      <c r="A4" s="815" t="str">
        <f>Altalanos!$A$10</f>
        <v>2025.04.28-29</v>
      </c>
      <c r="B4" s="815"/>
      <c r="C4" s="815"/>
      <c r="D4" s="524"/>
      <c r="E4" s="525" t="str">
        <f>Altalanos!$C$10</f>
        <v>Paks</v>
      </c>
      <c r="F4" s="525"/>
      <c r="G4" s="525"/>
      <c r="H4" s="528"/>
      <c r="I4" s="525"/>
      <c r="J4" s="527"/>
      <c r="K4" s="528"/>
      <c r="L4" s="664"/>
      <c r="M4" s="530" t="str">
        <f>Altalanos!$E$10</f>
        <v>Lakatosné Klopcsik Diana</v>
      </c>
      <c r="N4" s="601"/>
      <c r="O4" s="602"/>
      <c r="P4" s="601"/>
      <c r="Q4" s="651" t="s">
        <v>185</v>
      </c>
      <c r="R4" s="652" t="s">
        <v>180</v>
      </c>
      <c r="S4" s="652" t="s">
        <v>181</v>
      </c>
      <c r="Y4" s="661"/>
      <c r="Z4" s="661"/>
      <c r="AA4" s="661" t="s">
        <v>195</v>
      </c>
      <c r="AB4" s="672">
        <v>90</v>
      </c>
      <c r="AC4" s="672">
        <v>60</v>
      </c>
      <c r="AD4" s="672">
        <v>45</v>
      </c>
      <c r="AE4" s="672">
        <v>34</v>
      </c>
      <c r="AF4" s="672">
        <v>27</v>
      </c>
      <c r="AG4" s="672">
        <v>22</v>
      </c>
      <c r="AH4" s="672">
        <v>18</v>
      </c>
      <c r="AI4" s="672">
        <v>15</v>
      </c>
      <c r="AJ4" s="672">
        <v>12</v>
      </c>
      <c r="AK4" s="672">
        <v>9</v>
      </c>
    </row>
    <row r="5" spans="1:37" x14ac:dyDescent="0.25">
      <c r="A5" s="37"/>
      <c r="B5" s="37" t="s">
        <v>118</v>
      </c>
      <c r="C5" s="587" t="s">
        <v>162</v>
      </c>
      <c r="D5" s="37" t="s">
        <v>105</v>
      </c>
      <c r="E5" s="37" t="s">
        <v>167</v>
      </c>
      <c r="F5" s="37"/>
      <c r="G5" s="37" t="s">
        <v>86</v>
      </c>
      <c r="H5" s="37"/>
      <c r="I5" s="37" t="s">
        <v>90</v>
      </c>
      <c r="J5" s="37"/>
      <c r="K5" s="633" t="s">
        <v>168</v>
      </c>
      <c r="L5" s="633" t="s">
        <v>169</v>
      </c>
      <c r="M5" s="633" t="s">
        <v>170</v>
      </c>
      <c r="N5" s="595"/>
      <c r="O5" s="595"/>
      <c r="P5" s="595"/>
      <c r="Q5" s="653" t="s">
        <v>186</v>
      </c>
      <c r="R5" s="654" t="s">
        <v>182</v>
      </c>
      <c r="S5" s="654" t="s">
        <v>183</v>
      </c>
      <c r="Y5" s="661">
        <f>IF(OR(Altalanos!$A$8="F1",Altalanos!$A$8="F2",Altalanos!$A$8="N1",Altalanos!$A$8="N2"),1,2)</f>
        <v>2</v>
      </c>
      <c r="Z5" s="661"/>
      <c r="AA5" s="661" t="s">
        <v>196</v>
      </c>
      <c r="AB5" s="672">
        <v>60</v>
      </c>
      <c r="AC5" s="672">
        <v>40</v>
      </c>
      <c r="AD5" s="672">
        <v>30</v>
      </c>
      <c r="AE5" s="672">
        <v>20</v>
      </c>
      <c r="AF5" s="672">
        <v>18</v>
      </c>
      <c r="AG5" s="672">
        <v>15</v>
      </c>
      <c r="AH5" s="672">
        <v>12</v>
      </c>
      <c r="AI5" s="672">
        <v>10</v>
      </c>
      <c r="AJ5" s="672">
        <v>8</v>
      </c>
      <c r="AK5" s="672">
        <v>6</v>
      </c>
    </row>
    <row r="6" spans="1:37" x14ac:dyDescent="0.25">
      <c r="A6" s="564"/>
      <c r="B6" s="564"/>
      <c r="C6" s="632"/>
      <c r="D6" s="564"/>
      <c r="E6" s="564"/>
      <c r="F6" s="564"/>
      <c r="G6" s="564"/>
      <c r="H6" s="564"/>
      <c r="I6" s="564"/>
      <c r="J6" s="564"/>
      <c r="K6" s="564"/>
      <c r="L6" s="564"/>
      <c r="M6" s="564"/>
      <c r="N6" s="595"/>
      <c r="O6" s="595"/>
      <c r="P6" s="595"/>
      <c r="Q6" s="595"/>
      <c r="R6" s="595"/>
      <c r="S6" s="595"/>
      <c r="Y6" s="661"/>
      <c r="Z6" s="661"/>
      <c r="AA6" s="661" t="s">
        <v>197</v>
      </c>
      <c r="AB6" s="672">
        <v>40</v>
      </c>
      <c r="AC6" s="672">
        <v>25</v>
      </c>
      <c r="AD6" s="672">
        <v>18</v>
      </c>
      <c r="AE6" s="672">
        <v>13</v>
      </c>
      <c r="AF6" s="672">
        <v>10</v>
      </c>
      <c r="AG6" s="672">
        <v>8</v>
      </c>
      <c r="AH6" s="672">
        <v>6</v>
      </c>
      <c r="AI6" s="672">
        <v>5</v>
      </c>
      <c r="AJ6" s="672">
        <v>4</v>
      </c>
      <c r="AK6" s="672">
        <v>3</v>
      </c>
    </row>
    <row r="7" spans="1:37" x14ac:dyDescent="0.25">
      <c r="A7" s="603" t="s">
        <v>164</v>
      </c>
      <c r="B7" s="634"/>
      <c r="C7" s="636" t="str">
        <f>IF($B7="","",VLOOKUP($B7,'1MD ELO (5)'!$A$7:$O$22,5))</f>
        <v/>
      </c>
      <c r="D7" s="636" t="str">
        <f>IF($B7="","",VLOOKUP($B7,'1MD ELO (5)'!$A$7:$O$22,15))</f>
        <v/>
      </c>
      <c r="E7" s="813" t="str">
        <f>UPPER(IF($B7="","",VLOOKUP($B7,'1MD ELO (5)'!$A$7:$O$22,2)))</f>
        <v/>
      </c>
      <c r="F7" s="813"/>
      <c r="G7" s="813" t="str">
        <f>IF($B7="","",VLOOKUP($B7,'1MD ELO (5)'!$A$7:$O$22,3))</f>
        <v/>
      </c>
      <c r="H7" s="813"/>
      <c r="I7" s="637" t="str">
        <f>IF($B7="","",VLOOKUP($B7,'1MD ELO (5)'!$A$7:$O$22,4))</f>
        <v/>
      </c>
      <c r="J7" s="564"/>
      <c r="K7" s="675"/>
      <c r="L7" s="663" t="str">
        <f>IF(K7="","",CONCATENATE(VLOOKUP($Y$3,$AB$1:$AK$1,K7)," pont"))</f>
        <v/>
      </c>
      <c r="M7" s="676"/>
      <c r="N7" s="595"/>
      <c r="O7" s="595"/>
      <c r="P7" s="595"/>
      <c r="Q7" s="595"/>
      <c r="R7" s="595"/>
      <c r="S7" s="595"/>
      <c r="Y7" s="661"/>
      <c r="Z7" s="661"/>
      <c r="AA7" s="661" t="s">
        <v>198</v>
      </c>
      <c r="AB7" s="672">
        <v>25</v>
      </c>
      <c r="AC7" s="672">
        <v>15</v>
      </c>
      <c r="AD7" s="672">
        <v>13</v>
      </c>
      <c r="AE7" s="672">
        <v>8</v>
      </c>
      <c r="AF7" s="672">
        <v>6</v>
      </c>
      <c r="AG7" s="672">
        <v>4</v>
      </c>
      <c r="AH7" s="672">
        <v>3</v>
      </c>
      <c r="AI7" s="672">
        <v>2</v>
      </c>
      <c r="AJ7" s="672">
        <v>1</v>
      </c>
      <c r="AK7" s="672">
        <v>0</v>
      </c>
    </row>
    <row r="8" spans="1:37" x14ac:dyDescent="0.25">
      <c r="A8" s="603"/>
      <c r="B8" s="635"/>
      <c r="C8" s="638"/>
      <c r="D8" s="638"/>
      <c r="E8" s="638"/>
      <c r="F8" s="638"/>
      <c r="G8" s="638"/>
      <c r="H8" s="638"/>
      <c r="I8" s="638"/>
      <c r="J8" s="564"/>
      <c r="K8" s="603"/>
      <c r="L8" s="603"/>
      <c r="M8" s="677"/>
      <c r="N8" s="595"/>
      <c r="O8" s="595"/>
      <c r="P8" s="595"/>
      <c r="Q8" s="595"/>
      <c r="R8" s="595"/>
      <c r="S8" s="595"/>
      <c r="Y8" s="661"/>
      <c r="Z8" s="661"/>
      <c r="AA8" s="661" t="s">
        <v>199</v>
      </c>
      <c r="AB8" s="672">
        <v>15</v>
      </c>
      <c r="AC8" s="672">
        <v>10</v>
      </c>
      <c r="AD8" s="672">
        <v>7</v>
      </c>
      <c r="AE8" s="672">
        <v>5</v>
      </c>
      <c r="AF8" s="672">
        <v>4</v>
      </c>
      <c r="AG8" s="672">
        <v>3</v>
      </c>
      <c r="AH8" s="672">
        <v>2</v>
      </c>
      <c r="AI8" s="672">
        <v>1</v>
      </c>
      <c r="AJ8" s="672">
        <v>0</v>
      </c>
      <c r="AK8" s="672">
        <v>0</v>
      </c>
    </row>
    <row r="9" spans="1:37" x14ac:dyDescent="0.25">
      <c r="A9" s="603" t="s">
        <v>165</v>
      </c>
      <c r="B9" s="634"/>
      <c r="C9" s="636" t="str">
        <f>IF($B9="","",VLOOKUP($B9,'1MD ELO (5)'!$A$7:$O$22,5))</f>
        <v/>
      </c>
      <c r="D9" s="636" t="str">
        <f>IF($B9="","",VLOOKUP($B9,'1MD ELO (5)'!$A$7:$O$22,15))</f>
        <v/>
      </c>
      <c r="E9" s="813" t="str">
        <f>UPPER(IF($B9="","",VLOOKUP($B9,'1MD ELO (5)'!$A$7:$O$22,2)))</f>
        <v/>
      </c>
      <c r="F9" s="813"/>
      <c r="G9" s="813" t="str">
        <f>IF($B9="","",VLOOKUP($B9,'1MD ELO (5)'!$A$7:$O$22,3))</f>
        <v/>
      </c>
      <c r="H9" s="813"/>
      <c r="I9" s="637" t="str">
        <f>IF($B9="","",VLOOKUP($B9,'1MD ELO (5)'!$A$7:$O$22,4))</f>
        <v/>
      </c>
      <c r="J9" s="564"/>
      <c r="K9" s="675"/>
      <c r="L9" s="663" t="str">
        <f>IF(K9="","",CONCATENATE(VLOOKUP($Y$3,$AB$1:$AK$1,K9)," pont"))</f>
        <v/>
      </c>
      <c r="M9" s="676"/>
      <c r="N9" s="595"/>
      <c r="O9" s="595"/>
      <c r="P9" s="595"/>
      <c r="Q9" s="595"/>
      <c r="R9" s="595"/>
      <c r="S9" s="595"/>
      <c r="Y9" s="661"/>
      <c r="Z9" s="661"/>
      <c r="AA9" s="661" t="s">
        <v>200</v>
      </c>
      <c r="AB9" s="672">
        <v>10</v>
      </c>
      <c r="AC9" s="672">
        <v>6</v>
      </c>
      <c r="AD9" s="672">
        <v>4</v>
      </c>
      <c r="AE9" s="672">
        <v>2</v>
      </c>
      <c r="AF9" s="672">
        <v>1</v>
      </c>
      <c r="AG9" s="672">
        <v>0</v>
      </c>
      <c r="AH9" s="672">
        <v>0</v>
      </c>
      <c r="AI9" s="672">
        <v>0</v>
      </c>
      <c r="AJ9" s="672">
        <v>0</v>
      </c>
      <c r="AK9" s="672">
        <v>0</v>
      </c>
    </row>
    <row r="10" spans="1:37" x14ac:dyDescent="0.25">
      <c r="A10" s="603"/>
      <c r="B10" s="635"/>
      <c r="C10" s="638"/>
      <c r="D10" s="638"/>
      <c r="E10" s="638"/>
      <c r="F10" s="638"/>
      <c r="G10" s="638"/>
      <c r="H10" s="638"/>
      <c r="I10" s="638"/>
      <c r="J10" s="564"/>
      <c r="K10" s="603"/>
      <c r="L10" s="603"/>
      <c r="M10" s="677"/>
      <c r="N10" s="595"/>
      <c r="O10" s="595"/>
      <c r="P10" s="595"/>
      <c r="Q10" s="595"/>
      <c r="R10" s="595"/>
      <c r="S10" s="595"/>
      <c r="Y10" s="661"/>
      <c r="Z10" s="661"/>
      <c r="AA10" s="661" t="s">
        <v>201</v>
      </c>
      <c r="AB10" s="672">
        <v>6</v>
      </c>
      <c r="AC10" s="672">
        <v>3</v>
      </c>
      <c r="AD10" s="672">
        <v>2</v>
      </c>
      <c r="AE10" s="672">
        <v>1</v>
      </c>
      <c r="AF10" s="672">
        <v>0</v>
      </c>
      <c r="AG10" s="672">
        <v>0</v>
      </c>
      <c r="AH10" s="672">
        <v>0</v>
      </c>
      <c r="AI10" s="672">
        <v>0</v>
      </c>
      <c r="AJ10" s="672">
        <v>0</v>
      </c>
      <c r="AK10" s="672">
        <v>0</v>
      </c>
    </row>
    <row r="11" spans="1:37" x14ac:dyDescent="0.25">
      <c r="A11" s="603" t="s">
        <v>166</v>
      </c>
      <c r="B11" s="634"/>
      <c r="C11" s="636" t="str">
        <f>IF($B11="","",VLOOKUP($B11,'1MD ELO (5)'!$A$7:$O$22,5))</f>
        <v/>
      </c>
      <c r="D11" s="636" t="str">
        <f>IF($B11="","",VLOOKUP($B11,'1MD ELO (5)'!$A$7:$O$22,15))</f>
        <v/>
      </c>
      <c r="E11" s="813" t="str">
        <f>UPPER(IF($B11="","",VLOOKUP($B11,'1MD ELO (5)'!$A$7:$O$22,2)))</f>
        <v/>
      </c>
      <c r="F11" s="813"/>
      <c r="G11" s="813" t="str">
        <f>IF($B11="","",VLOOKUP($B11,'1MD ELO (5)'!$A$7:$O$22,3))</f>
        <v/>
      </c>
      <c r="H11" s="813"/>
      <c r="I11" s="637" t="str">
        <f>IF($B11="","",VLOOKUP($B11,'1MD ELO (5)'!$A$7:$O$22,4))</f>
        <v/>
      </c>
      <c r="J11" s="564"/>
      <c r="K11" s="675"/>
      <c r="L11" s="663" t="str">
        <f>IF(K11="","",CONCATENATE(VLOOKUP($Y$3,$AB$1:$AK$1,K11)," pont"))</f>
        <v/>
      </c>
      <c r="M11" s="676"/>
      <c r="N11" s="595"/>
      <c r="O11" s="595"/>
      <c r="P11" s="595"/>
      <c r="Q11" s="595"/>
      <c r="R11" s="595"/>
      <c r="S11" s="595"/>
      <c r="Y11" s="661"/>
      <c r="Z11" s="661"/>
      <c r="AA11" s="661" t="s">
        <v>206</v>
      </c>
      <c r="AB11" s="672">
        <v>3</v>
      </c>
      <c r="AC11" s="672">
        <v>2</v>
      </c>
      <c r="AD11" s="672">
        <v>1</v>
      </c>
      <c r="AE11" s="672">
        <v>0</v>
      </c>
      <c r="AF11" s="672">
        <v>0</v>
      </c>
      <c r="AG11" s="672">
        <v>0</v>
      </c>
      <c r="AH11" s="672">
        <v>0</v>
      </c>
      <c r="AI11" s="672">
        <v>0</v>
      </c>
      <c r="AJ11" s="672">
        <v>0</v>
      </c>
      <c r="AK11" s="672">
        <v>0</v>
      </c>
    </row>
    <row r="12" spans="1:37" x14ac:dyDescent="0.25">
      <c r="A12" s="603"/>
      <c r="B12" s="635"/>
      <c r="C12" s="638"/>
      <c r="D12" s="638"/>
      <c r="E12" s="638"/>
      <c r="F12" s="638"/>
      <c r="G12" s="638"/>
      <c r="H12" s="638"/>
      <c r="I12" s="638"/>
      <c r="J12" s="564"/>
      <c r="K12" s="632"/>
      <c r="L12" s="632"/>
      <c r="M12" s="678"/>
      <c r="Y12" s="661"/>
      <c r="Z12" s="661"/>
      <c r="AA12" s="661" t="s">
        <v>202</v>
      </c>
      <c r="AB12" s="673">
        <v>0</v>
      </c>
      <c r="AC12" s="673">
        <v>0</v>
      </c>
      <c r="AD12" s="673">
        <v>0</v>
      </c>
      <c r="AE12" s="673">
        <v>0</v>
      </c>
      <c r="AF12" s="673">
        <v>0</v>
      </c>
      <c r="AG12" s="673">
        <v>0</v>
      </c>
      <c r="AH12" s="673">
        <v>0</v>
      </c>
      <c r="AI12" s="673">
        <v>0</v>
      </c>
      <c r="AJ12" s="673">
        <v>0</v>
      </c>
      <c r="AK12" s="673">
        <v>0</v>
      </c>
    </row>
    <row r="13" spans="1:37" x14ac:dyDescent="0.25">
      <c r="A13" s="603" t="s">
        <v>171</v>
      </c>
      <c r="B13" s="634"/>
      <c r="C13" s="636" t="str">
        <f>IF($B13="","",VLOOKUP($B13,'1MD ELO (5)'!$A$7:$O$22,5))</f>
        <v/>
      </c>
      <c r="D13" s="636" t="str">
        <f>IF($B13="","",VLOOKUP($B13,'1MD ELO (5)'!$A$7:$O$22,15))</f>
        <v/>
      </c>
      <c r="E13" s="813" t="str">
        <f>UPPER(IF($B13="","",VLOOKUP($B13,'1MD ELO (5)'!$A$7:$O$22,2)))</f>
        <v/>
      </c>
      <c r="F13" s="813"/>
      <c r="G13" s="813" t="str">
        <f>IF($B13="","",VLOOKUP($B13,'1MD ELO (5)'!$A$7:$O$22,3))</f>
        <v/>
      </c>
      <c r="H13" s="813"/>
      <c r="I13" s="637" t="str">
        <f>IF($B13="","",VLOOKUP($B13,'1MD ELO (5)'!$A$7:$O$22,4))</f>
        <v/>
      </c>
      <c r="J13" s="564"/>
      <c r="K13" s="675"/>
      <c r="L13" s="663" t="str">
        <f>IF(K13="","",CONCATENATE(VLOOKUP($Y$3,$AB$1:$AK$1,K13)," pont"))</f>
        <v/>
      </c>
      <c r="M13" s="676"/>
      <c r="Y13" s="661"/>
      <c r="Z13" s="661"/>
      <c r="AA13" s="661" t="s">
        <v>203</v>
      </c>
      <c r="AB13" s="673">
        <v>0</v>
      </c>
      <c r="AC13" s="673">
        <v>0</v>
      </c>
      <c r="AD13" s="673">
        <v>0</v>
      </c>
      <c r="AE13" s="673">
        <v>0</v>
      </c>
      <c r="AF13" s="673">
        <v>0</v>
      </c>
      <c r="AG13" s="673">
        <v>0</v>
      </c>
      <c r="AH13" s="673">
        <v>0</v>
      </c>
      <c r="AI13" s="673">
        <v>0</v>
      </c>
      <c r="AJ13" s="673">
        <v>0</v>
      </c>
      <c r="AK13" s="673">
        <v>0</v>
      </c>
    </row>
    <row r="14" spans="1:37" x14ac:dyDescent="0.25">
      <c r="A14" s="564"/>
      <c r="B14" s="564"/>
      <c r="C14" s="564"/>
      <c r="D14" s="564"/>
      <c r="E14" s="564"/>
      <c r="F14" s="564"/>
      <c r="G14" s="564"/>
      <c r="H14" s="564"/>
      <c r="I14" s="564"/>
      <c r="J14" s="564"/>
      <c r="K14" s="564"/>
      <c r="L14" s="564"/>
      <c r="M14" s="564"/>
      <c r="Y14" s="661"/>
      <c r="Z14" s="661"/>
      <c r="AA14" s="661"/>
      <c r="AB14" s="661"/>
      <c r="AC14" s="661"/>
      <c r="AD14" s="661"/>
      <c r="AE14" s="661"/>
      <c r="AF14" s="661"/>
      <c r="AG14" s="661"/>
      <c r="AH14" s="661"/>
      <c r="AI14" s="661"/>
      <c r="AJ14" s="661"/>
      <c r="AK14" s="661"/>
    </row>
    <row r="15" spans="1:37" x14ac:dyDescent="0.25">
      <c r="A15" s="564"/>
      <c r="B15" s="564"/>
      <c r="C15" s="564"/>
      <c r="D15" s="564"/>
      <c r="E15" s="564"/>
      <c r="F15" s="564"/>
      <c r="G15" s="564"/>
      <c r="H15" s="564"/>
      <c r="I15" s="564"/>
      <c r="J15" s="564"/>
      <c r="K15" s="564"/>
      <c r="L15" s="564"/>
      <c r="M15" s="564"/>
      <c r="Y15" s="661"/>
      <c r="Z15" s="661"/>
      <c r="AA15" s="661"/>
      <c r="AB15" s="661"/>
      <c r="AC15" s="661"/>
      <c r="AD15" s="661"/>
      <c r="AE15" s="661"/>
      <c r="AF15" s="661"/>
      <c r="AG15" s="661"/>
      <c r="AH15" s="661"/>
      <c r="AI15" s="661"/>
      <c r="AJ15" s="661"/>
      <c r="AK15" s="661"/>
    </row>
    <row r="16" spans="1:37" x14ac:dyDescent="0.25">
      <c r="A16" s="564"/>
      <c r="B16" s="564"/>
      <c r="C16" s="564"/>
      <c r="D16" s="564"/>
      <c r="E16" s="564"/>
      <c r="F16" s="564"/>
      <c r="G16" s="564"/>
      <c r="H16" s="564"/>
      <c r="I16" s="564"/>
      <c r="J16" s="564"/>
      <c r="K16" s="564"/>
      <c r="L16" s="564"/>
      <c r="M16" s="564"/>
      <c r="Y16" s="661"/>
      <c r="Z16" s="661"/>
      <c r="AA16" s="661" t="s">
        <v>164</v>
      </c>
      <c r="AB16" s="661">
        <v>300</v>
      </c>
      <c r="AC16" s="661">
        <v>250</v>
      </c>
      <c r="AD16" s="661">
        <v>220</v>
      </c>
      <c r="AE16" s="661">
        <v>180</v>
      </c>
      <c r="AF16" s="661">
        <v>160</v>
      </c>
      <c r="AG16" s="661">
        <v>150</v>
      </c>
      <c r="AH16" s="661">
        <v>140</v>
      </c>
      <c r="AI16" s="661">
        <v>130</v>
      </c>
      <c r="AJ16" s="661">
        <v>120</v>
      </c>
      <c r="AK16" s="661">
        <v>110</v>
      </c>
    </row>
    <row r="17" spans="1:37" x14ac:dyDescent="0.25">
      <c r="A17" s="564"/>
      <c r="B17" s="564"/>
      <c r="C17" s="564"/>
      <c r="D17" s="564"/>
      <c r="E17" s="564"/>
      <c r="F17" s="564"/>
      <c r="G17" s="564"/>
      <c r="H17" s="564"/>
      <c r="I17" s="564"/>
      <c r="J17" s="564"/>
      <c r="K17" s="564"/>
      <c r="L17" s="564"/>
      <c r="M17" s="564"/>
      <c r="Y17" s="661"/>
      <c r="Z17" s="661"/>
      <c r="AA17" s="661" t="s">
        <v>194</v>
      </c>
      <c r="AB17" s="661">
        <v>250</v>
      </c>
      <c r="AC17" s="661">
        <v>200</v>
      </c>
      <c r="AD17" s="661">
        <v>160</v>
      </c>
      <c r="AE17" s="661">
        <v>140</v>
      </c>
      <c r="AF17" s="661">
        <v>120</v>
      </c>
      <c r="AG17" s="661">
        <v>110</v>
      </c>
      <c r="AH17" s="661">
        <v>100</v>
      </c>
      <c r="AI17" s="661">
        <v>90</v>
      </c>
      <c r="AJ17" s="661">
        <v>80</v>
      </c>
      <c r="AK17" s="661">
        <v>70</v>
      </c>
    </row>
    <row r="18" spans="1:37" ht="18.75" customHeight="1" x14ac:dyDescent="0.25">
      <c r="A18" s="564"/>
      <c r="B18" s="811"/>
      <c r="C18" s="811"/>
      <c r="D18" s="809" t="str">
        <f>E7</f>
        <v/>
      </c>
      <c r="E18" s="809"/>
      <c r="F18" s="809" t="str">
        <f>E9</f>
        <v/>
      </c>
      <c r="G18" s="809"/>
      <c r="H18" s="809" t="str">
        <f>E11</f>
        <v/>
      </c>
      <c r="I18" s="809"/>
      <c r="J18" s="809" t="str">
        <f>E13</f>
        <v/>
      </c>
      <c r="K18" s="809"/>
      <c r="L18" s="564"/>
      <c r="M18" s="564"/>
      <c r="Y18" s="661"/>
      <c r="Z18" s="661"/>
      <c r="AA18" s="661" t="s">
        <v>195</v>
      </c>
      <c r="AB18" s="661">
        <v>200</v>
      </c>
      <c r="AC18" s="661">
        <v>150</v>
      </c>
      <c r="AD18" s="661">
        <v>130</v>
      </c>
      <c r="AE18" s="661">
        <v>110</v>
      </c>
      <c r="AF18" s="661">
        <v>95</v>
      </c>
      <c r="AG18" s="661">
        <v>80</v>
      </c>
      <c r="AH18" s="661">
        <v>70</v>
      </c>
      <c r="AI18" s="661">
        <v>60</v>
      </c>
      <c r="AJ18" s="661">
        <v>55</v>
      </c>
      <c r="AK18" s="661">
        <v>50</v>
      </c>
    </row>
    <row r="19" spans="1:37" ht="18.75" customHeight="1" x14ac:dyDescent="0.25">
      <c r="A19" s="639" t="s">
        <v>164</v>
      </c>
      <c r="B19" s="807" t="str">
        <f>E7</f>
        <v/>
      </c>
      <c r="C19" s="807"/>
      <c r="D19" s="810"/>
      <c r="E19" s="810"/>
      <c r="F19" s="808"/>
      <c r="G19" s="808"/>
      <c r="H19" s="808"/>
      <c r="I19" s="808"/>
      <c r="J19" s="809"/>
      <c r="K19" s="809"/>
      <c r="L19" s="564"/>
      <c r="M19" s="564"/>
      <c r="Y19" s="661"/>
      <c r="Z19" s="661"/>
      <c r="AA19" s="661" t="s">
        <v>196</v>
      </c>
      <c r="AB19" s="661">
        <v>150</v>
      </c>
      <c r="AC19" s="661">
        <v>120</v>
      </c>
      <c r="AD19" s="661">
        <v>100</v>
      </c>
      <c r="AE19" s="661">
        <v>80</v>
      </c>
      <c r="AF19" s="661">
        <v>70</v>
      </c>
      <c r="AG19" s="661">
        <v>60</v>
      </c>
      <c r="AH19" s="661">
        <v>55</v>
      </c>
      <c r="AI19" s="661">
        <v>50</v>
      </c>
      <c r="AJ19" s="661">
        <v>45</v>
      </c>
      <c r="AK19" s="661">
        <v>40</v>
      </c>
    </row>
    <row r="20" spans="1:37" ht="18.75" customHeight="1" x14ac:dyDescent="0.25">
      <c r="A20" s="639" t="s">
        <v>165</v>
      </c>
      <c r="B20" s="807" t="str">
        <f>E9</f>
        <v/>
      </c>
      <c r="C20" s="807"/>
      <c r="D20" s="808"/>
      <c r="E20" s="808"/>
      <c r="F20" s="810"/>
      <c r="G20" s="810"/>
      <c r="H20" s="808"/>
      <c r="I20" s="808"/>
      <c r="J20" s="808"/>
      <c r="K20" s="808"/>
      <c r="L20" s="564"/>
      <c r="M20" s="564"/>
      <c r="Y20" s="661"/>
      <c r="Z20" s="661"/>
      <c r="AA20" s="661" t="s">
        <v>197</v>
      </c>
      <c r="AB20" s="661">
        <v>120</v>
      </c>
      <c r="AC20" s="661">
        <v>90</v>
      </c>
      <c r="AD20" s="661">
        <v>65</v>
      </c>
      <c r="AE20" s="661">
        <v>55</v>
      </c>
      <c r="AF20" s="661">
        <v>50</v>
      </c>
      <c r="AG20" s="661">
        <v>45</v>
      </c>
      <c r="AH20" s="661">
        <v>40</v>
      </c>
      <c r="AI20" s="661">
        <v>35</v>
      </c>
      <c r="AJ20" s="661">
        <v>25</v>
      </c>
      <c r="AK20" s="661">
        <v>20</v>
      </c>
    </row>
    <row r="21" spans="1:37" ht="18.75" customHeight="1" x14ac:dyDescent="0.25">
      <c r="A21" s="639" t="s">
        <v>166</v>
      </c>
      <c r="B21" s="807" t="str">
        <f>E11</f>
        <v/>
      </c>
      <c r="C21" s="807"/>
      <c r="D21" s="808"/>
      <c r="E21" s="808"/>
      <c r="F21" s="808"/>
      <c r="G21" s="808"/>
      <c r="H21" s="810"/>
      <c r="I21" s="810"/>
      <c r="J21" s="808"/>
      <c r="K21" s="808"/>
      <c r="L21" s="564"/>
      <c r="M21" s="564"/>
      <c r="Y21" s="661"/>
      <c r="Z21" s="661"/>
      <c r="AA21" s="661" t="s">
        <v>198</v>
      </c>
      <c r="AB21" s="661">
        <v>90</v>
      </c>
      <c r="AC21" s="661">
        <v>60</v>
      </c>
      <c r="AD21" s="661">
        <v>45</v>
      </c>
      <c r="AE21" s="661">
        <v>34</v>
      </c>
      <c r="AF21" s="661">
        <v>27</v>
      </c>
      <c r="AG21" s="661">
        <v>22</v>
      </c>
      <c r="AH21" s="661">
        <v>18</v>
      </c>
      <c r="AI21" s="661">
        <v>15</v>
      </c>
      <c r="AJ21" s="661">
        <v>12</v>
      </c>
      <c r="AK21" s="661">
        <v>9</v>
      </c>
    </row>
    <row r="22" spans="1:37" ht="18.75" customHeight="1" x14ac:dyDescent="0.25">
      <c r="A22" s="639" t="s">
        <v>171</v>
      </c>
      <c r="B22" s="807" t="str">
        <f>E13</f>
        <v/>
      </c>
      <c r="C22" s="807"/>
      <c r="D22" s="808"/>
      <c r="E22" s="808"/>
      <c r="F22" s="808"/>
      <c r="G22" s="808"/>
      <c r="H22" s="809"/>
      <c r="I22" s="809"/>
      <c r="J22" s="810"/>
      <c r="K22" s="810"/>
      <c r="L22" s="564"/>
      <c r="M22" s="564"/>
      <c r="Y22" s="661"/>
      <c r="Z22" s="661"/>
      <c r="AA22" s="661" t="s">
        <v>199</v>
      </c>
      <c r="AB22" s="661">
        <v>60</v>
      </c>
      <c r="AC22" s="661">
        <v>40</v>
      </c>
      <c r="AD22" s="661">
        <v>30</v>
      </c>
      <c r="AE22" s="661">
        <v>20</v>
      </c>
      <c r="AF22" s="661">
        <v>18</v>
      </c>
      <c r="AG22" s="661">
        <v>15</v>
      </c>
      <c r="AH22" s="661">
        <v>12</v>
      </c>
      <c r="AI22" s="661">
        <v>10</v>
      </c>
      <c r="AJ22" s="661">
        <v>8</v>
      </c>
      <c r="AK22" s="661">
        <v>6</v>
      </c>
    </row>
    <row r="23" spans="1:37" x14ac:dyDescent="0.25">
      <c r="A23" s="564"/>
      <c r="B23" s="564"/>
      <c r="C23" s="564"/>
      <c r="D23" s="564"/>
      <c r="E23" s="564"/>
      <c r="F23" s="564"/>
      <c r="G23" s="564"/>
      <c r="H23" s="564"/>
      <c r="I23" s="564"/>
      <c r="J23" s="564"/>
      <c r="K23" s="564"/>
      <c r="L23" s="564"/>
      <c r="M23" s="564"/>
      <c r="Y23" s="661"/>
      <c r="Z23" s="661"/>
      <c r="AA23" s="661" t="s">
        <v>200</v>
      </c>
      <c r="AB23" s="661">
        <v>40</v>
      </c>
      <c r="AC23" s="661">
        <v>25</v>
      </c>
      <c r="AD23" s="661">
        <v>18</v>
      </c>
      <c r="AE23" s="661">
        <v>13</v>
      </c>
      <c r="AF23" s="661">
        <v>8</v>
      </c>
      <c r="AG23" s="661">
        <v>7</v>
      </c>
      <c r="AH23" s="661">
        <v>6</v>
      </c>
      <c r="AI23" s="661">
        <v>5</v>
      </c>
      <c r="AJ23" s="661">
        <v>4</v>
      </c>
      <c r="AK23" s="661">
        <v>3</v>
      </c>
    </row>
    <row r="24" spans="1:37" x14ac:dyDescent="0.25">
      <c r="A24" s="564"/>
      <c r="B24" s="564"/>
      <c r="C24" s="564"/>
      <c r="D24" s="564"/>
      <c r="E24" s="564"/>
      <c r="F24" s="564"/>
      <c r="G24" s="564"/>
      <c r="H24" s="564"/>
      <c r="I24" s="564"/>
      <c r="J24" s="564"/>
      <c r="K24" s="564"/>
      <c r="L24" s="564"/>
      <c r="M24" s="564"/>
      <c r="Y24" s="661"/>
      <c r="Z24" s="661"/>
      <c r="AA24" s="661" t="s">
        <v>201</v>
      </c>
      <c r="AB24" s="661">
        <v>25</v>
      </c>
      <c r="AC24" s="661">
        <v>15</v>
      </c>
      <c r="AD24" s="661">
        <v>13</v>
      </c>
      <c r="AE24" s="661">
        <v>7</v>
      </c>
      <c r="AF24" s="661">
        <v>6</v>
      </c>
      <c r="AG24" s="661">
        <v>5</v>
      </c>
      <c r="AH24" s="661">
        <v>4</v>
      </c>
      <c r="AI24" s="661">
        <v>3</v>
      </c>
      <c r="AJ24" s="661">
        <v>2</v>
      </c>
      <c r="AK24" s="661">
        <v>1</v>
      </c>
    </row>
    <row r="25" spans="1:37" x14ac:dyDescent="0.25">
      <c r="A25" s="564"/>
      <c r="B25" s="564"/>
      <c r="C25" s="564"/>
      <c r="D25" s="564"/>
      <c r="E25" s="564"/>
      <c r="F25" s="564"/>
      <c r="G25" s="564"/>
      <c r="H25" s="564"/>
      <c r="I25" s="564"/>
      <c r="J25" s="564"/>
      <c r="K25" s="564"/>
      <c r="L25" s="564"/>
      <c r="M25" s="564"/>
      <c r="Y25" s="661"/>
      <c r="Z25" s="661"/>
      <c r="AA25" s="661" t="s">
        <v>206</v>
      </c>
      <c r="AB25" s="661">
        <v>15</v>
      </c>
      <c r="AC25" s="661">
        <v>10</v>
      </c>
      <c r="AD25" s="661">
        <v>8</v>
      </c>
      <c r="AE25" s="661">
        <v>4</v>
      </c>
      <c r="AF25" s="661">
        <v>3</v>
      </c>
      <c r="AG25" s="661">
        <v>2</v>
      </c>
      <c r="AH25" s="661">
        <v>1</v>
      </c>
      <c r="AI25" s="661">
        <v>0</v>
      </c>
      <c r="AJ25" s="661">
        <v>0</v>
      </c>
      <c r="AK25" s="661">
        <v>0</v>
      </c>
    </row>
    <row r="26" spans="1:37" x14ac:dyDescent="0.25">
      <c r="A26" s="564"/>
      <c r="B26" s="564"/>
      <c r="C26" s="564"/>
      <c r="D26" s="564"/>
      <c r="E26" s="564"/>
      <c r="F26" s="564"/>
      <c r="G26" s="564"/>
      <c r="H26" s="564"/>
      <c r="I26" s="564"/>
      <c r="J26" s="564"/>
      <c r="K26" s="564"/>
      <c r="L26" s="564"/>
      <c r="M26" s="564"/>
      <c r="Y26" s="661"/>
      <c r="Z26" s="661"/>
      <c r="AA26" s="661" t="s">
        <v>202</v>
      </c>
      <c r="AB26" s="661">
        <v>10</v>
      </c>
      <c r="AC26" s="661">
        <v>6</v>
      </c>
      <c r="AD26" s="661">
        <v>4</v>
      </c>
      <c r="AE26" s="661">
        <v>2</v>
      </c>
      <c r="AF26" s="661">
        <v>1</v>
      </c>
      <c r="AG26" s="661">
        <v>0</v>
      </c>
      <c r="AH26" s="661">
        <v>0</v>
      </c>
      <c r="AI26" s="661">
        <v>0</v>
      </c>
      <c r="AJ26" s="661">
        <v>0</v>
      </c>
      <c r="AK26" s="661">
        <v>0</v>
      </c>
    </row>
    <row r="27" spans="1:37" x14ac:dyDescent="0.25">
      <c r="A27" s="564"/>
      <c r="B27" s="564"/>
      <c r="C27" s="564"/>
      <c r="D27" s="564"/>
      <c r="E27" s="564"/>
      <c r="F27" s="564"/>
      <c r="G27" s="564"/>
      <c r="H27" s="564"/>
      <c r="I27" s="564"/>
      <c r="J27" s="564"/>
      <c r="K27" s="564"/>
      <c r="L27" s="564"/>
      <c r="M27" s="564"/>
      <c r="Y27" s="661"/>
      <c r="Z27" s="661"/>
      <c r="AA27" s="661" t="s">
        <v>203</v>
      </c>
      <c r="AB27" s="661">
        <v>3</v>
      </c>
      <c r="AC27" s="661">
        <v>2</v>
      </c>
      <c r="AD27" s="661">
        <v>1</v>
      </c>
      <c r="AE27" s="661">
        <v>0</v>
      </c>
      <c r="AF27" s="661">
        <v>0</v>
      </c>
      <c r="AG27" s="661">
        <v>0</v>
      </c>
      <c r="AH27" s="661">
        <v>0</v>
      </c>
      <c r="AI27" s="661">
        <v>0</v>
      </c>
      <c r="AJ27" s="661">
        <v>0</v>
      </c>
      <c r="AK27" s="661">
        <v>0</v>
      </c>
    </row>
    <row r="28" spans="1:37" x14ac:dyDescent="0.25">
      <c r="A28" s="564"/>
      <c r="B28" s="564"/>
      <c r="C28" s="564"/>
      <c r="D28" s="564"/>
      <c r="E28" s="564"/>
      <c r="F28" s="564"/>
      <c r="G28" s="564"/>
      <c r="H28" s="564"/>
      <c r="I28" s="564"/>
      <c r="J28" s="564"/>
      <c r="K28" s="564"/>
      <c r="L28" s="564"/>
      <c r="M28" s="564"/>
    </row>
    <row r="29" spans="1:37" x14ac:dyDescent="0.25">
      <c r="A29" s="564"/>
      <c r="B29" s="564"/>
      <c r="C29" s="564"/>
      <c r="D29" s="564"/>
      <c r="E29" s="564"/>
      <c r="F29" s="564"/>
      <c r="G29" s="564"/>
      <c r="H29" s="564"/>
      <c r="I29" s="564"/>
      <c r="J29" s="564"/>
      <c r="K29" s="564"/>
      <c r="L29" s="564"/>
      <c r="M29" s="564"/>
    </row>
    <row r="30" spans="1:37" x14ac:dyDescent="0.25">
      <c r="A30" s="564"/>
      <c r="B30" s="564"/>
      <c r="C30" s="564"/>
      <c r="D30" s="564"/>
      <c r="E30" s="564"/>
      <c r="F30" s="564"/>
      <c r="G30" s="564"/>
      <c r="H30" s="564"/>
      <c r="I30" s="564"/>
      <c r="J30" s="564"/>
      <c r="K30" s="564"/>
      <c r="L30" s="564"/>
      <c r="M30" s="564"/>
    </row>
    <row r="31" spans="1:37" x14ac:dyDescent="0.25">
      <c r="A31" s="564"/>
      <c r="B31" s="564"/>
      <c r="C31" s="564"/>
      <c r="D31" s="564"/>
      <c r="E31" s="564"/>
      <c r="F31" s="564"/>
      <c r="G31" s="564"/>
      <c r="H31" s="564"/>
      <c r="I31" s="564"/>
      <c r="J31" s="564"/>
      <c r="K31" s="564"/>
      <c r="L31" s="564"/>
      <c r="M31" s="564"/>
    </row>
    <row r="32" spans="1:37" x14ac:dyDescent="0.25">
      <c r="A32" s="564"/>
      <c r="B32" s="564"/>
      <c r="C32" s="564"/>
      <c r="D32" s="564"/>
      <c r="E32" s="564"/>
      <c r="F32" s="564"/>
      <c r="G32" s="564"/>
      <c r="H32" s="564"/>
      <c r="I32" s="564"/>
      <c r="J32" s="564"/>
      <c r="K32" s="564"/>
      <c r="L32" s="542"/>
      <c r="M32" s="564"/>
      <c r="O32" s="595"/>
      <c r="P32" s="595"/>
      <c r="Q32" s="595"/>
      <c r="R32" s="595"/>
      <c r="S32" s="595"/>
    </row>
    <row r="33" spans="1:19" x14ac:dyDescent="0.25">
      <c r="A33" s="214" t="s">
        <v>105</v>
      </c>
      <c r="B33" s="215"/>
      <c r="C33" s="456"/>
      <c r="D33" s="611" t="s">
        <v>6</v>
      </c>
      <c r="E33" s="612" t="s">
        <v>107</v>
      </c>
      <c r="F33" s="630"/>
      <c r="G33" s="611" t="s">
        <v>6</v>
      </c>
      <c r="H33" s="612" t="s">
        <v>125</v>
      </c>
      <c r="I33" s="369"/>
      <c r="J33" s="612" t="s">
        <v>126</v>
      </c>
      <c r="K33" s="368" t="s">
        <v>127</v>
      </c>
      <c r="L33" s="37"/>
      <c r="M33" s="630"/>
      <c r="O33" s="595"/>
      <c r="P33" s="605"/>
      <c r="Q33" s="605"/>
      <c r="R33" s="606"/>
      <c r="S33" s="595"/>
    </row>
    <row r="34" spans="1:19" x14ac:dyDescent="0.25">
      <c r="A34" s="575" t="s">
        <v>106</v>
      </c>
      <c r="B34" s="576"/>
      <c r="C34" s="578"/>
      <c r="D34" s="613"/>
      <c r="E34" s="805"/>
      <c r="F34" s="805"/>
      <c r="G34" s="624" t="s">
        <v>7</v>
      </c>
      <c r="H34" s="576"/>
      <c r="I34" s="614"/>
      <c r="J34" s="625"/>
      <c r="K34" s="570" t="s">
        <v>111</v>
      </c>
      <c r="L34" s="631"/>
      <c r="M34" s="615"/>
      <c r="O34" s="595"/>
      <c r="P34" s="607"/>
      <c r="Q34" s="607"/>
      <c r="R34" s="608"/>
      <c r="S34" s="595"/>
    </row>
    <row r="35" spans="1:19" x14ac:dyDescent="0.25">
      <c r="A35" s="579" t="s">
        <v>124</v>
      </c>
      <c r="B35" s="340"/>
      <c r="C35" s="581"/>
      <c r="D35" s="616"/>
      <c r="E35" s="806"/>
      <c r="F35" s="806"/>
      <c r="G35" s="626" t="s">
        <v>8</v>
      </c>
      <c r="H35" s="617"/>
      <c r="I35" s="618"/>
      <c r="J35" s="91"/>
      <c r="K35" s="628"/>
      <c r="L35" s="542"/>
      <c r="M35" s="623"/>
      <c r="O35" s="595"/>
      <c r="P35" s="608"/>
      <c r="Q35" s="609"/>
      <c r="R35" s="608"/>
      <c r="S35" s="595"/>
    </row>
    <row r="36" spans="1:19" x14ac:dyDescent="0.25">
      <c r="A36" s="384"/>
      <c r="B36" s="385"/>
      <c r="C36" s="386"/>
      <c r="D36" s="616"/>
      <c r="E36" s="620"/>
      <c r="F36" s="621"/>
      <c r="G36" s="626" t="s">
        <v>9</v>
      </c>
      <c r="H36" s="617"/>
      <c r="I36" s="618"/>
      <c r="J36" s="91"/>
      <c r="K36" s="570" t="s">
        <v>112</v>
      </c>
      <c r="L36" s="631"/>
      <c r="M36" s="615"/>
      <c r="O36" s="595"/>
      <c r="P36" s="607"/>
      <c r="Q36" s="607"/>
      <c r="R36" s="608"/>
      <c r="S36" s="595"/>
    </row>
    <row r="37" spans="1:19" x14ac:dyDescent="0.25">
      <c r="A37" s="243"/>
      <c r="B37" s="448"/>
      <c r="C37" s="244"/>
      <c r="D37" s="616"/>
      <c r="E37" s="620"/>
      <c r="F37" s="621"/>
      <c r="G37" s="626" t="s">
        <v>10</v>
      </c>
      <c r="H37" s="617"/>
      <c r="I37" s="618"/>
      <c r="J37" s="91"/>
      <c r="K37" s="629"/>
      <c r="L37" s="621"/>
      <c r="M37" s="619"/>
      <c r="O37" s="595"/>
      <c r="P37" s="608"/>
      <c r="Q37" s="609"/>
      <c r="R37" s="608"/>
      <c r="S37" s="595"/>
    </row>
    <row r="38" spans="1:19" x14ac:dyDescent="0.25">
      <c r="A38" s="371"/>
      <c r="B38" s="387"/>
      <c r="C38" s="455"/>
      <c r="D38" s="616"/>
      <c r="E38" s="620"/>
      <c r="F38" s="621"/>
      <c r="G38" s="626" t="s">
        <v>11</v>
      </c>
      <c r="H38" s="617"/>
      <c r="I38" s="618"/>
      <c r="J38" s="91"/>
      <c r="K38" s="579"/>
      <c r="L38" s="542"/>
      <c r="M38" s="623"/>
      <c r="O38" s="595"/>
      <c r="P38" s="608"/>
      <c r="Q38" s="609"/>
      <c r="R38" s="608"/>
      <c r="S38" s="595"/>
    </row>
    <row r="39" spans="1:19" x14ac:dyDescent="0.25">
      <c r="A39" s="372"/>
      <c r="B39" s="393"/>
      <c r="C39" s="244"/>
      <c r="D39" s="616"/>
      <c r="E39" s="620"/>
      <c r="F39" s="621"/>
      <c r="G39" s="626" t="s">
        <v>12</v>
      </c>
      <c r="H39" s="617"/>
      <c r="I39" s="618"/>
      <c r="J39" s="91"/>
      <c r="K39" s="570" t="s">
        <v>92</v>
      </c>
      <c r="L39" s="631"/>
      <c r="M39" s="615"/>
      <c r="O39" s="595"/>
      <c r="P39" s="607"/>
      <c r="Q39" s="607"/>
      <c r="R39" s="608"/>
      <c r="S39" s="595"/>
    </row>
    <row r="40" spans="1:19" x14ac:dyDescent="0.25">
      <c r="A40" s="372"/>
      <c r="B40" s="393"/>
      <c r="C40" s="382"/>
      <c r="D40" s="616"/>
      <c r="E40" s="620"/>
      <c r="F40" s="621"/>
      <c r="G40" s="626" t="s">
        <v>13</v>
      </c>
      <c r="H40" s="617"/>
      <c r="I40" s="618"/>
      <c r="J40" s="91"/>
      <c r="K40" s="629"/>
      <c r="L40" s="621"/>
      <c r="M40" s="619"/>
      <c r="O40" s="595"/>
      <c r="P40" s="608"/>
      <c r="Q40" s="609"/>
      <c r="R40" s="608"/>
      <c r="S40" s="595"/>
    </row>
    <row r="41" spans="1:19" x14ac:dyDescent="0.25">
      <c r="A41" s="373"/>
      <c r="B41" s="370"/>
      <c r="C41" s="383"/>
      <c r="D41" s="622"/>
      <c r="E41" s="246"/>
      <c r="F41" s="542"/>
      <c r="G41" s="627" t="s">
        <v>14</v>
      </c>
      <c r="H41" s="340"/>
      <c r="I41" s="572"/>
      <c r="J41" s="248"/>
      <c r="K41" s="579" t="str">
        <f>M4</f>
        <v>Lakatosné Klopcsik Diana</v>
      </c>
      <c r="L41" s="542"/>
      <c r="M41" s="623"/>
      <c r="O41" s="595"/>
      <c r="P41" s="608"/>
      <c r="Q41" s="609"/>
      <c r="R41" s="610"/>
      <c r="S41" s="595"/>
    </row>
    <row r="42" spans="1:19" x14ac:dyDescent="0.25">
      <c r="O42" s="595"/>
      <c r="P42" s="595"/>
      <c r="Q42" s="595"/>
      <c r="R42" s="595"/>
      <c r="S42" s="595"/>
    </row>
    <row r="43" spans="1:19" x14ac:dyDescent="0.25">
      <c r="O43" s="595"/>
      <c r="P43" s="595"/>
      <c r="Q43" s="595"/>
      <c r="R43" s="595"/>
      <c r="S43" s="595"/>
    </row>
  </sheetData>
  <mergeCells count="37">
    <mergeCell ref="E35:F35"/>
    <mergeCell ref="B22:C22"/>
    <mergeCell ref="D22:E22"/>
    <mergeCell ref="F22:G22"/>
    <mergeCell ref="H22:I22"/>
    <mergeCell ref="J22:K22"/>
    <mergeCell ref="E34:F34"/>
    <mergeCell ref="B20:C20"/>
    <mergeCell ref="D20:E20"/>
    <mergeCell ref="F20:G20"/>
    <mergeCell ref="H20:I20"/>
    <mergeCell ref="J20:K20"/>
    <mergeCell ref="B21:C21"/>
    <mergeCell ref="D21:E21"/>
    <mergeCell ref="F21:G21"/>
    <mergeCell ref="H21:I21"/>
    <mergeCell ref="J21:K21"/>
    <mergeCell ref="J18:K18"/>
    <mergeCell ref="B19:C19"/>
    <mergeCell ref="D19:E19"/>
    <mergeCell ref="F19:G19"/>
    <mergeCell ref="H19:I19"/>
    <mergeCell ref="J19:K19"/>
    <mergeCell ref="E11:F11"/>
    <mergeCell ref="G11:H11"/>
    <mergeCell ref="E13:F13"/>
    <mergeCell ref="G13:H13"/>
    <mergeCell ref="B18:C18"/>
    <mergeCell ref="D18:E18"/>
    <mergeCell ref="F18:G18"/>
    <mergeCell ref="H18:I18"/>
    <mergeCell ref="A1:F1"/>
    <mergeCell ref="A4:C4"/>
    <mergeCell ref="E7:F7"/>
    <mergeCell ref="G7:H7"/>
    <mergeCell ref="E9:F9"/>
    <mergeCell ref="G9:H9"/>
  </mergeCells>
  <conditionalFormatting sqref="E7 E9 E11 E13">
    <cfRule type="cellIs" dxfId="122" priority="2" stopIfTrue="1" operator="equal">
      <formula>"Bye"</formula>
    </cfRule>
  </conditionalFormatting>
  <conditionalFormatting sqref="R41">
    <cfRule type="expression" dxfId="121" priority="1"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DA64F-A49A-466C-B6AD-1C31A622E319}">
  <sheetPr codeName="Munka47">
    <tabColor indexed="11"/>
  </sheetPr>
  <dimension ref="A1:AK43"/>
  <sheetViews>
    <sheetView workbookViewId="0">
      <selection activeCell="B7" sqref="B7"/>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10.5546875" customWidth="1"/>
    <col min="10" max="10" width="7.88671875" customWidth="1"/>
    <col min="11" max="12" width="8.5546875" customWidth="1"/>
    <col min="13" max="13" width="7.88671875" customWidth="1"/>
    <col min="15" max="15" width="5.109375" customWidth="1"/>
    <col min="16" max="16" width="11.5546875" customWidth="1"/>
    <col min="17" max="17" width="9.33203125" customWidth="1"/>
    <col min="25" max="37" width="0" hidden="1" customWidth="1"/>
  </cols>
  <sheetData>
    <row r="1" spans="1:37" ht="24.6" x14ac:dyDescent="0.25">
      <c r="A1" s="814" t="str">
        <f>Altalanos!$A$6</f>
        <v xml:space="preserve">Diákolimpia Tolna megye - Paks </v>
      </c>
      <c r="B1" s="814"/>
      <c r="C1" s="814"/>
      <c r="D1" s="814"/>
      <c r="E1" s="814"/>
      <c r="F1" s="814"/>
      <c r="G1" s="513"/>
      <c r="H1" s="516" t="s">
        <v>123</v>
      </c>
      <c r="I1" s="514"/>
      <c r="J1" s="515"/>
      <c r="L1" s="517"/>
      <c r="M1" s="591"/>
      <c r="N1" s="593"/>
      <c r="O1" s="593" t="s">
        <v>71</v>
      </c>
      <c r="P1" s="593"/>
      <c r="Q1" s="594"/>
      <c r="R1" s="593"/>
      <c r="S1" s="595"/>
      <c r="AB1" s="674" t="e">
        <f>IF(Y5=1,CONCATENATE(VLOOKUP(Y3,AA16:AH27,2)),CONCATENATE(VLOOKUP(Y3,AA2:AK13,2)))</f>
        <v>#N/A</v>
      </c>
      <c r="AC1" s="674" t="e">
        <f>IF(Y5=1,CONCATENATE(VLOOKUP(Y3,AA16:AK27,3)),CONCATENATE(VLOOKUP(Y3,AA2:AK13,3)))</f>
        <v>#N/A</v>
      </c>
      <c r="AD1" s="674" t="e">
        <f>IF(Y5=1,CONCATENATE(VLOOKUP(Y3,AA16:AK27,4)),CONCATENATE(VLOOKUP(Y3,AA2:AK13,4)))</f>
        <v>#N/A</v>
      </c>
      <c r="AE1" s="674" t="e">
        <f>IF(Y5=1,CONCATENATE(VLOOKUP(Y3,AA16:AK27,5)),CONCATENATE(VLOOKUP(Y3,AA2:AK13,5)))</f>
        <v>#N/A</v>
      </c>
      <c r="AF1" s="674" t="e">
        <f>IF(Y5=1,CONCATENATE(VLOOKUP(Y3,AA16:AK27,6)),CONCATENATE(VLOOKUP(Y3,AA2:AK13,6)))</f>
        <v>#N/A</v>
      </c>
      <c r="AG1" s="674" t="e">
        <f>IF(Y5=1,CONCATENATE(VLOOKUP(Y3,AA16:AK27,7)),CONCATENATE(VLOOKUP(Y3,AA2:AK13,7)))</f>
        <v>#N/A</v>
      </c>
      <c r="AH1" s="674" t="e">
        <f>IF(Y5=1,CONCATENATE(VLOOKUP(Y3,AA16:AK27,8)),CONCATENATE(VLOOKUP(Y3,AA2:AK13,8)))</f>
        <v>#N/A</v>
      </c>
      <c r="AI1" s="674" t="e">
        <f>IF(Y5=1,CONCATENATE(VLOOKUP(Y3,AA16:AK27,9)),CONCATENATE(VLOOKUP(Y3,AA2:AK13,9)))</f>
        <v>#N/A</v>
      </c>
      <c r="AJ1" s="674" t="e">
        <f>IF(Y5=1,CONCATENATE(VLOOKUP(Y3,AA16:AK27,10)),CONCATENATE(VLOOKUP(Y3,AA2:AK13,10)))</f>
        <v>#N/A</v>
      </c>
      <c r="AK1" s="674" t="e">
        <f>IF(Y5=1,CONCATENATE(VLOOKUP(Y3,AA16:AK27,11)),CONCATENATE(VLOOKUP(Y3,AA2:AK13,11)))</f>
        <v>#N/A</v>
      </c>
    </row>
    <row r="2" spans="1:37" x14ac:dyDescent="0.25">
      <c r="A2" s="519" t="s">
        <v>122</v>
      </c>
      <c r="B2" s="520"/>
      <c r="C2" s="520"/>
      <c r="D2" s="520"/>
      <c r="E2" s="470">
        <f>Altalanos!$E$8</f>
        <v>0</v>
      </c>
      <c r="F2" s="520"/>
      <c r="G2" s="521"/>
      <c r="H2" s="522"/>
      <c r="I2" s="522"/>
      <c r="J2" s="523"/>
      <c r="K2" s="517"/>
      <c r="L2" s="517"/>
      <c r="M2" s="592"/>
      <c r="N2" s="596"/>
      <c r="O2" s="597"/>
      <c r="P2" s="596"/>
      <c r="Q2" s="597"/>
      <c r="R2" s="596"/>
      <c r="S2" s="595"/>
      <c r="Y2" s="662"/>
      <c r="Z2" s="661"/>
      <c r="AA2" s="661" t="s">
        <v>164</v>
      </c>
      <c r="AB2" s="672">
        <v>150</v>
      </c>
      <c r="AC2" s="672">
        <v>120</v>
      </c>
      <c r="AD2" s="672">
        <v>100</v>
      </c>
      <c r="AE2" s="672">
        <v>80</v>
      </c>
      <c r="AF2" s="672">
        <v>70</v>
      </c>
      <c r="AG2" s="672">
        <v>60</v>
      </c>
      <c r="AH2" s="672">
        <v>55</v>
      </c>
      <c r="AI2" s="672">
        <v>50</v>
      </c>
      <c r="AJ2" s="672">
        <v>45</v>
      </c>
      <c r="AK2" s="672">
        <v>40</v>
      </c>
    </row>
    <row r="3" spans="1:37" x14ac:dyDescent="0.25">
      <c r="A3" s="55" t="s">
        <v>82</v>
      </c>
      <c r="B3" s="55"/>
      <c r="C3" s="55"/>
      <c r="D3" s="55"/>
      <c r="E3" s="55" t="s">
        <v>79</v>
      </c>
      <c r="F3" s="55"/>
      <c r="G3" s="55"/>
      <c r="H3" s="55" t="s">
        <v>87</v>
      </c>
      <c r="I3" s="55"/>
      <c r="J3" s="144"/>
      <c r="K3" s="55"/>
      <c r="L3" s="56" t="s">
        <v>88</v>
      </c>
      <c r="M3" s="55"/>
      <c r="N3" s="599"/>
      <c r="O3" s="598"/>
      <c r="P3" s="599"/>
      <c r="Q3" s="598"/>
      <c r="R3" s="600"/>
      <c r="S3" s="595"/>
      <c r="Y3" s="661">
        <f>IF(H4="OB","A",IF(H4="IX","W",H4))</f>
        <v>0</v>
      </c>
      <c r="Z3" s="661"/>
      <c r="AA3" s="661" t="s">
        <v>194</v>
      </c>
      <c r="AB3" s="672">
        <v>120</v>
      </c>
      <c r="AC3" s="672">
        <v>90</v>
      </c>
      <c r="AD3" s="672">
        <v>65</v>
      </c>
      <c r="AE3" s="672">
        <v>55</v>
      </c>
      <c r="AF3" s="672">
        <v>50</v>
      </c>
      <c r="AG3" s="672">
        <v>45</v>
      </c>
      <c r="AH3" s="672">
        <v>40</v>
      </c>
      <c r="AI3" s="672">
        <v>35</v>
      </c>
      <c r="AJ3" s="672">
        <v>25</v>
      </c>
      <c r="AK3" s="672">
        <v>20</v>
      </c>
    </row>
    <row r="4" spans="1:37" ht="13.8" thickBot="1" x14ac:dyDescent="0.3">
      <c r="A4" s="815" t="str">
        <f>Altalanos!$A$10</f>
        <v>2025.04.28-29</v>
      </c>
      <c r="B4" s="815"/>
      <c r="C4" s="815"/>
      <c r="D4" s="524"/>
      <c r="E4" s="525" t="str">
        <f>Altalanos!$C$10</f>
        <v>Paks</v>
      </c>
      <c r="F4" s="525"/>
      <c r="G4" s="525"/>
      <c r="H4" s="528"/>
      <c r="I4" s="525"/>
      <c r="J4" s="527"/>
      <c r="K4" s="528"/>
      <c r="L4" s="530" t="str">
        <f>Altalanos!$E$10</f>
        <v>Lakatosné Klopcsik Diana</v>
      </c>
      <c r="M4" s="528"/>
      <c r="N4" s="601"/>
      <c r="O4" s="602"/>
      <c r="P4" s="649" t="s">
        <v>178</v>
      </c>
      <c r="Q4" s="650" t="s">
        <v>187</v>
      </c>
      <c r="R4" s="650" t="s">
        <v>183</v>
      </c>
      <c r="S4" s="648"/>
      <c r="Y4" s="661"/>
      <c r="Z4" s="661"/>
      <c r="AA4" s="661" t="s">
        <v>195</v>
      </c>
      <c r="AB4" s="672">
        <v>90</v>
      </c>
      <c r="AC4" s="672">
        <v>60</v>
      </c>
      <c r="AD4" s="672">
        <v>45</v>
      </c>
      <c r="AE4" s="672">
        <v>34</v>
      </c>
      <c r="AF4" s="672">
        <v>27</v>
      </c>
      <c r="AG4" s="672">
        <v>22</v>
      </c>
      <c r="AH4" s="672">
        <v>18</v>
      </c>
      <c r="AI4" s="672">
        <v>15</v>
      </c>
      <c r="AJ4" s="672">
        <v>12</v>
      </c>
      <c r="AK4" s="672">
        <v>9</v>
      </c>
    </row>
    <row r="5" spans="1:37" x14ac:dyDescent="0.25">
      <c r="A5" s="37"/>
      <c r="B5" s="37" t="s">
        <v>118</v>
      </c>
      <c r="C5" s="587" t="s">
        <v>162</v>
      </c>
      <c r="D5" s="37" t="s">
        <v>105</v>
      </c>
      <c r="E5" s="37" t="s">
        <v>167</v>
      </c>
      <c r="F5" s="37"/>
      <c r="G5" s="37" t="s">
        <v>86</v>
      </c>
      <c r="H5" s="37"/>
      <c r="I5" s="37" t="s">
        <v>90</v>
      </c>
      <c r="J5" s="37"/>
      <c r="K5" s="633" t="s">
        <v>168</v>
      </c>
      <c r="L5" s="633" t="s">
        <v>169</v>
      </c>
      <c r="M5" s="633" t="s">
        <v>170</v>
      </c>
      <c r="N5" s="595"/>
      <c r="O5" s="595"/>
      <c r="P5" s="651" t="s">
        <v>185</v>
      </c>
      <c r="Q5" s="652" t="s">
        <v>181</v>
      </c>
      <c r="R5" s="652" t="s">
        <v>188</v>
      </c>
      <c r="S5" s="648"/>
      <c r="Y5" s="661">
        <f>IF(OR(Altalanos!$A$8="F1",Altalanos!$A$8="F2",Altalanos!$A$8="N1",Altalanos!$A$8="N2"),1,2)</f>
        <v>2</v>
      </c>
      <c r="Z5" s="661"/>
      <c r="AA5" s="661" t="s">
        <v>196</v>
      </c>
      <c r="AB5" s="672">
        <v>60</v>
      </c>
      <c r="AC5" s="672">
        <v>40</v>
      </c>
      <c r="AD5" s="672">
        <v>30</v>
      </c>
      <c r="AE5" s="672">
        <v>20</v>
      </c>
      <c r="AF5" s="672">
        <v>18</v>
      </c>
      <c r="AG5" s="672">
        <v>15</v>
      </c>
      <c r="AH5" s="672">
        <v>12</v>
      </c>
      <c r="AI5" s="672">
        <v>10</v>
      </c>
      <c r="AJ5" s="672">
        <v>8</v>
      </c>
      <c r="AK5" s="672">
        <v>6</v>
      </c>
    </row>
    <row r="6" spans="1:37" x14ac:dyDescent="0.25">
      <c r="A6" s="564"/>
      <c r="B6" s="564"/>
      <c r="C6" s="632"/>
      <c r="D6" s="564"/>
      <c r="E6" s="564"/>
      <c r="F6" s="564"/>
      <c r="G6" s="564"/>
      <c r="H6" s="564"/>
      <c r="I6" s="564"/>
      <c r="J6" s="564"/>
      <c r="K6" s="564"/>
      <c r="L6" s="564"/>
      <c r="M6" s="564"/>
      <c r="N6" s="595"/>
      <c r="O6" s="595"/>
      <c r="P6" s="653" t="s">
        <v>186</v>
      </c>
      <c r="Q6" s="654" t="s">
        <v>189</v>
      </c>
      <c r="R6" s="654" t="s">
        <v>184</v>
      </c>
      <c r="S6" s="648"/>
      <c r="Y6" s="661"/>
      <c r="Z6" s="661"/>
      <c r="AA6" s="661" t="s">
        <v>197</v>
      </c>
      <c r="AB6" s="672">
        <v>40</v>
      </c>
      <c r="AC6" s="672">
        <v>25</v>
      </c>
      <c r="AD6" s="672">
        <v>18</v>
      </c>
      <c r="AE6" s="672">
        <v>13</v>
      </c>
      <c r="AF6" s="672">
        <v>10</v>
      </c>
      <c r="AG6" s="672">
        <v>8</v>
      </c>
      <c r="AH6" s="672">
        <v>6</v>
      </c>
      <c r="AI6" s="672">
        <v>5</v>
      </c>
      <c r="AJ6" s="672">
        <v>4</v>
      </c>
      <c r="AK6" s="672">
        <v>3</v>
      </c>
    </row>
    <row r="7" spans="1:37" x14ac:dyDescent="0.25">
      <c r="A7" s="603" t="s">
        <v>164</v>
      </c>
      <c r="B7" s="634"/>
      <c r="C7" s="636" t="str">
        <f>IF($B7="","",VLOOKUP($B7,'1MD ELO (5)'!$A$7:$O$22,5))</f>
        <v/>
      </c>
      <c r="D7" s="636" t="str">
        <f>IF($B7="","",VLOOKUP($B7,'1MD ELO (5)'!$A$7:$O$22,15))</f>
        <v/>
      </c>
      <c r="E7" s="813" t="str">
        <f>UPPER(IF($B7="","",VLOOKUP($B7,'1MD ELO (5)'!$A$7:$O$22,2)))</f>
        <v/>
      </c>
      <c r="F7" s="813"/>
      <c r="G7" s="813" t="str">
        <f>IF($B7="","",VLOOKUP($B7,'1MD ELO (5)'!$A$7:$O$22,3))</f>
        <v/>
      </c>
      <c r="H7" s="813"/>
      <c r="I7" s="637" t="str">
        <f>IF($B7="","",VLOOKUP($B7,'1MD ELO (5)'!$A$7:$O$22,4))</f>
        <v/>
      </c>
      <c r="J7" s="564"/>
      <c r="K7" s="675"/>
      <c r="L7" s="663" t="str">
        <f>IF(K7="","",CONCATENATE(VLOOKUP($Y$3,$AB$1:$AK$1,K7)," pont"))</f>
        <v/>
      </c>
      <c r="M7" s="676"/>
      <c r="N7" s="595"/>
      <c r="O7" s="595"/>
      <c r="P7" s="649" t="s">
        <v>192</v>
      </c>
      <c r="Q7" s="650" t="s">
        <v>180</v>
      </c>
      <c r="R7" s="650" t="s">
        <v>190</v>
      </c>
      <c r="S7" s="595"/>
      <c r="Y7" s="661"/>
      <c r="Z7" s="661"/>
      <c r="AA7" s="661" t="s">
        <v>198</v>
      </c>
      <c r="AB7" s="672">
        <v>25</v>
      </c>
      <c r="AC7" s="672">
        <v>15</v>
      </c>
      <c r="AD7" s="672">
        <v>13</v>
      </c>
      <c r="AE7" s="672">
        <v>8</v>
      </c>
      <c r="AF7" s="672">
        <v>6</v>
      </c>
      <c r="AG7" s="672">
        <v>4</v>
      </c>
      <c r="AH7" s="672">
        <v>3</v>
      </c>
      <c r="AI7" s="672">
        <v>2</v>
      </c>
      <c r="AJ7" s="672">
        <v>1</v>
      </c>
      <c r="AK7" s="672">
        <v>0</v>
      </c>
    </row>
    <row r="8" spans="1:37" x14ac:dyDescent="0.25">
      <c r="A8" s="603"/>
      <c r="B8" s="635"/>
      <c r="C8" s="638"/>
      <c r="D8" s="638"/>
      <c r="E8" s="638"/>
      <c r="F8" s="638"/>
      <c r="G8" s="638"/>
      <c r="H8" s="638"/>
      <c r="I8" s="638"/>
      <c r="J8" s="564"/>
      <c r="K8" s="603"/>
      <c r="L8" s="603"/>
      <c r="M8" s="677"/>
      <c r="N8" s="595"/>
      <c r="O8" s="595"/>
      <c r="P8" s="651" t="s">
        <v>193</v>
      </c>
      <c r="Q8" s="652" t="s">
        <v>182</v>
      </c>
      <c r="R8" s="652" t="s">
        <v>191</v>
      </c>
      <c r="S8" s="595"/>
      <c r="Y8" s="661"/>
      <c r="Z8" s="661"/>
      <c r="AA8" s="661" t="s">
        <v>199</v>
      </c>
      <c r="AB8" s="672">
        <v>15</v>
      </c>
      <c r="AC8" s="672">
        <v>10</v>
      </c>
      <c r="AD8" s="672">
        <v>7</v>
      </c>
      <c r="AE8" s="672">
        <v>5</v>
      </c>
      <c r="AF8" s="672">
        <v>4</v>
      </c>
      <c r="AG8" s="672">
        <v>3</v>
      </c>
      <c r="AH8" s="672">
        <v>2</v>
      </c>
      <c r="AI8" s="672">
        <v>1</v>
      </c>
      <c r="AJ8" s="672">
        <v>0</v>
      </c>
      <c r="AK8" s="672">
        <v>0</v>
      </c>
    </row>
    <row r="9" spans="1:37" x14ac:dyDescent="0.25">
      <c r="A9" s="603" t="s">
        <v>165</v>
      </c>
      <c r="B9" s="634"/>
      <c r="C9" s="636" t="str">
        <f>IF($B9="","",VLOOKUP($B9,'1MD ELO (5)'!$A$7:$O$22,5))</f>
        <v/>
      </c>
      <c r="D9" s="636" t="str">
        <f>IF($B9="","",VLOOKUP($B9,'1MD ELO (5)'!$A$7:$O$22,15))</f>
        <v/>
      </c>
      <c r="E9" s="813" t="str">
        <f>UPPER(IF($B9="","",VLOOKUP($B9,'1MD ELO (5)'!$A$7:$O$22,2)))</f>
        <v/>
      </c>
      <c r="F9" s="813"/>
      <c r="G9" s="813" t="str">
        <f>IF($B9="","",VLOOKUP($B9,'1MD ELO (5)'!$A$7:$O$22,3))</f>
        <v/>
      </c>
      <c r="H9" s="813"/>
      <c r="I9" s="637" t="str">
        <f>IF($B9="","",VLOOKUP($B9,'1MD ELO (5)'!$A$7:$O$22,4))</f>
        <v/>
      </c>
      <c r="J9" s="564"/>
      <c r="K9" s="675"/>
      <c r="L9" s="663" t="str">
        <f>IF(K9="","",CONCATENATE(VLOOKUP($Y$3,$AB$1:$AK$1,K9)," pont"))</f>
        <v/>
      </c>
      <c r="M9" s="676"/>
      <c r="N9" s="595"/>
      <c r="O9" s="595"/>
      <c r="P9" s="595"/>
      <c r="Q9" s="595"/>
      <c r="R9" s="595"/>
      <c r="S9" s="595"/>
      <c r="Y9" s="661"/>
      <c r="Z9" s="661"/>
      <c r="AA9" s="661" t="s">
        <v>200</v>
      </c>
      <c r="AB9" s="672">
        <v>10</v>
      </c>
      <c r="AC9" s="672">
        <v>6</v>
      </c>
      <c r="AD9" s="672">
        <v>4</v>
      </c>
      <c r="AE9" s="672">
        <v>2</v>
      </c>
      <c r="AF9" s="672">
        <v>1</v>
      </c>
      <c r="AG9" s="672">
        <v>0</v>
      </c>
      <c r="AH9" s="672">
        <v>0</v>
      </c>
      <c r="AI9" s="672">
        <v>0</v>
      </c>
      <c r="AJ9" s="672">
        <v>0</v>
      </c>
      <c r="AK9" s="672">
        <v>0</v>
      </c>
    </row>
    <row r="10" spans="1:37" x14ac:dyDescent="0.25">
      <c r="A10" s="603"/>
      <c r="B10" s="635"/>
      <c r="C10" s="638"/>
      <c r="D10" s="638"/>
      <c r="E10" s="638"/>
      <c r="F10" s="638"/>
      <c r="G10" s="638"/>
      <c r="H10" s="638"/>
      <c r="I10" s="638"/>
      <c r="J10" s="564"/>
      <c r="K10" s="603"/>
      <c r="L10" s="603"/>
      <c r="M10" s="677"/>
      <c r="N10" s="595"/>
      <c r="O10" s="595"/>
      <c r="P10" s="595"/>
      <c r="Q10" s="595"/>
      <c r="R10" s="595"/>
      <c r="S10" s="595"/>
      <c r="Y10" s="661"/>
      <c r="Z10" s="661"/>
      <c r="AA10" s="661" t="s">
        <v>201</v>
      </c>
      <c r="AB10" s="672">
        <v>6</v>
      </c>
      <c r="AC10" s="672">
        <v>3</v>
      </c>
      <c r="AD10" s="672">
        <v>2</v>
      </c>
      <c r="AE10" s="672">
        <v>1</v>
      </c>
      <c r="AF10" s="672">
        <v>0</v>
      </c>
      <c r="AG10" s="672">
        <v>0</v>
      </c>
      <c r="AH10" s="672">
        <v>0</v>
      </c>
      <c r="AI10" s="672">
        <v>0</v>
      </c>
      <c r="AJ10" s="672">
        <v>0</v>
      </c>
      <c r="AK10" s="672">
        <v>0</v>
      </c>
    </row>
    <row r="11" spans="1:37" x14ac:dyDescent="0.25">
      <c r="A11" s="603" t="s">
        <v>166</v>
      </c>
      <c r="B11" s="634"/>
      <c r="C11" s="636" t="str">
        <f>IF($B11="","",VLOOKUP($B11,'1MD ELO (5)'!$A$7:$O$22,5))</f>
        <v/>
      </c>
      <c r="D11" s="636" t="str">
        <f>IF($B11="","",VLOOKUP($B11,'1MD ELO (5)'!$A$7:$O$22,15))</f>
        <v/>
      </c>
      <c r="E11" s="813" t="str">
        <f>UPPER(IF($B11="","",VLOOKUP($B11,'1MD ELO (5)'!$A$7:$O$22,2)))</f>
        <v/>
      </c>
      <c r="F11" s="813"/>
      <c r="G11" s="813" t="str">
        <f>IF($B11="","",VLOOKUP($B11,'1MD ELO (5)'!$A$7:$O$22,3))</f>
        <v/>
      </c>
      <c r="H11" s="813"/>
      <c r="I11" s="637" t="str">
        <f>IF($B11="","",VLOOKUP($B11,'1MD ELO (5)'!$A$7:$O$22,4))</f>
        <v/>
      </c>
      <c r="J11" s="564"/>
      <c r="K11" s="675"/>
      <c r="L11" s="663" t="str">
        <f>IF(K11="","",CONCATENATE(VLOOKUP($Y$3,$AB$1:$AK$1,K11)," pont"))</f>
        <v/>
      </c>
      <c r="M11" s="676"/>
      <c r="N11" s="595"/>
      <c r="O11" s="595"/>
      <c r="P11" s="595"/>
      <c r="Q11" s="595"/>
      <c r="R11" s="595"/>
      <c r="S11" s="595"/>
      <c r="Y11" s="661"/>
      <c r="Z11" s="661"/>
      <c r="AA11" s="661" t="s">
        <v>206</v>
      </c>
      <c r="AB11" s="672">
        <v>3</v>
      </c>
      <c r="AC11" s="672">
        <v>2</v>
      </c>
      <c r="AD11" s="672">
        <v>1</v>
      </c>
      <c r="AE11" s="672">
        <v>0</v>
      </c>
      <c r="AF11" s="672">
        <v>0</v>
      </c>
      <c r="AG11" s="672">
        <v>0</v>
      </c>
      <c r="AH11" s="672">
        <v>0</v>
      </c>
      <c r="AI11" s="672">
        <v>0</v>
      </c>
      <c r="AJ11" s="672">
        <v>0</v>
      </c>
      <c r="AK11" s="672">
        <v>0</v>
      </c>
    </row>
    <row r="12" spans="1:37" x14ac:dyDescent="0.25">
      <c r="A12" s="603"/>
      <c r="B12" s="635"/>
      <c r="C12" s="638"/>
      <c r="D12" s="638"/>
      <c r="E12" s="638"/>
      <c r="F12" s="638"/>
      <c r="G12" s="638"/>
      <c r="H12" s="638"/>
      <c r="I12" s="638"/>
      <c r="J12" s="564"/>
      <c r="K12" s="632"/>
      <c r="L12" s="632"/>
      <c r="M12" s="678"/>
      <c r="Y12" s="661"/>
      <c r="Z12" s="661"/>
      <c r="AA12" s="661" t="s">
        <v>202</v>
      </c>
      <c r="AB12" s="673">
        <v>0</v>
      </c>
      <c r="AC12" s="673">
        <v>0</v>
      </c>
      <c r="AD12" s="673">
        <v>0</v>
      </c>
      <c r="AE12" s="673">
        <v>0</v>
      </c>
      <c r="AF12" s="673">
        <v>0</v>
      </c>
      <c r="AG12" s="673">
        <v>0</v>
      </c>
      <c r="AH12" s="673">
        <v>0</v>
      </c>
      <c r="AI12" s="673">
        <v>0</v>
      </c>
      <c r="AJ12" s="673">
        <v>0</v>
      </c>
      <c r="AK12" s="673">
        <v>0</v>
      </c>
    </row>
    <row r="13" spans="1:37" x14ac:dyDescent="0.25">
      <c r="A13" s="603" t="s">
        <v>171</v>
      </c>
      <c r="B13" s="634"/>
      <c r="C13" s="636" t="str">
        <f>IF($B13="","",VLOOKUP($B13,'1MD ELO (5)'!$A$7:$O$22,5))</f>
        <v/>
      </c>
      <c r="D13" s="636" t="str">
        <f>IF($B13="","",VLOOKUP($B13,'1MD ELO (5)'!$A$7:$O$22,15))</f>
        <v/>
      </c>
      <c r="E13" s="813" t="str">
        <f>UPPER(IF($B13="","",VLOOKUP($B13,'1MD ELO (5)'!$A$7:$O$22,2)))</f>
        <v/>
      </c>
      <c r="F13" s="813"/>
      <c r="G13" s="813" t="str">
        <f>IF($B13="","",VLOOKUP($B13,'1MD ELO (5)'!$A$7:$O$22,3))</f>
        <v/>
      </c>
      <c r="H13" s="813"/>
      <c r="I13" s="637" t="str">
        <f>IF($B13="","",VLOOKUP($B13,'1MD ELO (5)'!$A$7:$O$22,4))</f>
        <v/>
      </c>
      <c r="J13" s="564"/>
      <c r="K13" s="675"/>
      <c r="L13" s="663" t="str">
        <f>IF(K13="","",CONCATENATE(VLOOKUP($Y$3,$AB$1:$AK$1,K13)," pont"))</f>
        <v/>
      </c>
      <c r="M13" s="676"/>
      <c r="Y13" s="661"/>
      <c r="Z13" s="661"/>
      <c r="AA13" s="661" t="s">
        <v>203</v>
      </c>
      <c r="AB13" s="673">
        <v>0</v>
      </c>
      <c r="AC13" s="673">
        <v>0</v>
      </c>
      <c r="AD13" s="673">
        <v>0</v>
      </c>
      <c r="AE13" s="673">
        <v>0</v>
      </c>
      <c r="AF13" s="673">
        <v>0</v>
      </c>
      <c r="AG13" s="673">
        <v>0</v>
      </c>
      <c r="AH13" s="673">
        <v>0</v>
      </c>
      <c r="AI13" s="673">
        <v>0</v>
      </c>
      <c r="AJ13" s="673">
        <v>0</v>
      </c>
      <c r="AK13" s="673">
        <v>0</v>
      </c>
    </row>
    <row r="14" spans="1:37" x14ac:dyDescent="0.25">
      <c r="A14" s="603"/>
      <c r="B14" s="635"/>
      <c r="C14" s="638"/>
      <c r="D14" s="638"/>
      <c r="E14" s="638"/>
      <c r="F14" s="638"/>
      <c r="G14" s="638"/>
      <c r="H14" s="638"/>
      <c r="I14" s="638"/>
      <c r="J14" s="564"/>
      <c r="K14" s="603"/>
      <c r="L14" s="603"/>
      <c r="M14" s="678"/>
      <c r="Y14" s="661"/>
      <c r="Z14" s="661"/>
      <c r="AA14" s="661"/>
      <c r="AB14" s="661"/>
      <c r="AC14" s="661"/>
      <c r="AD14" s="661"/>
      <c r="AE14" s="661"/>
      <c r="AF14" s="661"/>
      <c r="AG14" s="661"/>
      <c r="AH14" s="661"/>
      <c r="AI14" s="661"/>
      <c r="AJ14" s="661"/>
      <c r="AK14" s="661"/>
    </row>
    <row r="15" spans="1:37" x14ac:dyDescent="0.25">
      <c r="A15" s="603" t="s">
        <v>172</v>
      </c>
      <c r="B15" s="634"/>
      <c r="C15" s="636" t="str">
        <f>IF($B15="","",VLOOKUP($B15,'1MD ELO (5)'!$A$7:$O$22,5))</f>
        <v/>
      </c>
      <c r="D15" s="636" t="str">
        <f>IF($B15="","",VLOOKUP($B15,'1MD ELO (5)'!$A$7:$O$22,15))</f>
        <v/>
      </c>
      <c r="E15" s="813" t="str">
        <f>UPPER(IF($B15="","",VLOOKUP($B15,'1MD ELO (5)'!$A$7:$O$22,2)))</f>
        <v/>
      </c>
      <c r="F15" s="813"/>
      <c r="G15" s="813" t="str">
        <f>IF($B15="","",VLOOKUP($B15,'1MD ELO (5)'!$A$7:$O$22,3))</f>
        <v/>
      </c>
      <c r="H15" s="813"/>
      <c r="I15" s="637" t="str">
        <f>IF($B15="","",VLOOKUP($B15,'1MD ELO (5)'!$A$7:$O$22,4))</f>
        <v/>
      </c>
      <c r="J15" s="564"/>
      <c r="K15" s="675"/>
      <c r="L15" s="663" t="str">
        <f>IF(K15="","",CONCATENATE(VLOOKUP($Y$3,$AB$1:$AK$1,K15)," pont"))</f>
        <v/>
      </c>
      <c r="M15" s="676"/>
      <c r="Y15" s="661"/>
      <c r="Z15" s="661"/>
      <c r="AA15" s="661"/>
      <c r="AB15" s="661"/>
      <c r="AC15" s="661"/>
      <c r="AD15" s="661"/>
      <c r="AE15" s="661"/>
      <c r="AF15" s="661"/>
      <c r="AG15" s="661"/>
      <c r="AH15" s="661"/>
      <c r="AI15" s="661"/>
      <c r="AJ15" s="661"/>
      <c r="AK15" s="661"/>
    </row>
    <row r="16" spans="1:37" x14ac:dyDescent="0.25">
      <c r="A16" s="564"/>
      <c r="B16" s="564"/>
      <c r="C16" s="564"/>
      <c r="D16" s="564"/>
      <c r="E16" s="564"/>
      <c r="F16" s="564"/>
      <c r="G16" s="564"/>
      <c r="H16" s="564"/>
      <c r="I16" s="564"/>
      <c r="J16" s="564"/>
      <c r="K16" s="564"/>
      <c r="L16" s="564"/>
      <c r="M16" s="564"/>
      <c r="Y16" s="661"/>
      <c r="Z16" s="661"/>
      <c r="AA16" s="661" t="s">
        <v>164</v>
      </c>
      <c r="AB16" s="661">
        <v>300</v>
      </c>
      <c r="AC16" s="661">
        <v>250</v>
      </c>
      <c r="AD16" s="661">
        <v>220</v>
      </c>
      <c r="AE16" s="661">
        <v>180</v>
      </c>
      <c r="AF16" s="661">
        <v>160</v>
      </c>
      <c r="AG16" s="661">
        <v>150</v>
      </c>
      <c r="AH16" s="661">
        <v>140</v>
      </c>
      <c r="AI16" s="661">
        <v>130</v>
      </c>
      <c r="AJ16" s="661">
        <v>120</v>
      </c>
      <c r="AK16" s="661">
        <v>110</v>
      </c>
    </row>
    <row r="17" spans="1:37" x14ac:dyDescent="0.25">
      <c r="A17" s="564"/>
      <c r="B17" s="564"/>
      <c r="C17" s="564"/>
      <c r="D17" s="564"/>
      <c r="E17" s="564"/>
      <c r="F17" s="564"/>
      <c r="G17" s="564"/>
      <c r="H17" s="564"/>
      <c r="I17" s="564"/>
      <c r="J17" s="564"/>
      <c r="K17" s="564"/>
      <c r="L17" s="564"/>
      <c r="M17" s="564"/>
      <c r="Y17" s="661"/>
      <c r="Z17" s="661"/>
      <c r="AA17" s="661" t="s">
        <v>194</v>
      </c>
      <c r="AB17" s="661">
        <v>250</v>
      </c>
      <c r="AC17" s="661">
        <v>200</v>
      </c>
      <c r="AD17" s="661">
        <v>160</v>
      </c>
      <c r="AE17" s="661">
        <v>140</v>
      </c>
      <c r="AF17" s="661">
        <v>120</v>
      </c>
      <c r="AG17" s="661">
        <v>110</v>
      </c>
      <c r="AH17" s="661">
        <v>100</v>
      </c>
      <c r="AI17" s="661">
        <v>90</v>
      </c>
      <c r="AJ17" s="661">
        <v>80</v>
      </c>
      <c r="AK17" s="661">
        <v>70</v>
      </c>
    </row>
    <row r="18" spans="1:37" ht="18.75" customHeight="1" x14ac:dyDescent="0.25">
      <c r="A18" s="564"/>
      <c r="B18" s="811"/>
      <c r="C18" s="811"/>
      <c r="D18" s="809" t="str">
        <f>E7</f>
        <v/>
      </c>
      <c r="E18" s="809"/>
      <c r="F18" s="809" t="str">
        <f>E9</f>
        <v/>
      </c>
      <c r="G18" s="809"/>
      <c r="H18" s="809" t="str">
        <f>E11</f>
        <v/>
      </c>
      <c r="I18" s="809"/>
      <c r="J18" s="809" t="str">
        <f>E13</f>
        <v/>
      </c>
      <c r="K18" s="809"/>
      <c r="L18" s="809" t="str">
        <f>E15</f>
        <v/>
      </c>
      <c r="M18" s="809"/>
      <c r="Y18" s="661"/>
      <c r="Z18" s="661"/>
      <c r="AA18" s="661" t="s">
        <v>195</v>
      </c>
      <c r="AB18" s="661">
        <v>200</v>
      </c>
      <c r="AC18" s="661">
        <v>150</v>
      </c>
      <c r="AD18" s="661">
        <v>130</v>
      </c>
      <c r="AE18" s="661">
        <v>110</v>
      </c>
      <c r="AF18" s="661">
        <v>95</v>
      </c>
      <c r="AG18" s="661">
        <v>80</v>
      </c>
      <c r="AH18" s="661">
        <v>70</v>
      </c>
      <c r="AI18" s="661">
        <v>60</v>
      </c>
      <c r="AJ18" s="661">
        <v>55</v>
      </c>
      <c r="AK18" s="661">
        <v>50</v>
      </c>
    </row>
    <row r="19" spans="1:37" ht="18.75" customHeight="1" x14ac:dyDescent="0.25">
      <c r="A19" s="639" t="s">
        <v>164</v>
      </c>
      <c r="B19" s="807" t="str">
        <f>E7</f>
        <v/>
      </c>
      <c r="C19" s="807"/>
      <c r="D19" s="810"/>
      <c r="E19" s="810"/>
      <c r="F19" s="808"/>
      <c r="G19" s="808"/>
      <c r="H19" s="808"/>
      <c r="I19" s="808"/>
      <c r="J19" s="809"/>
      <c r="K19" s="809"/>
      <c r="L19" s="809"/>
      <c r="M19" s="809"/>
      <c r="Y19" s="661"/>
      <c r="Z19" s="661"/>
      <c r="AA19" s="661" t="s">
        <v>196</v>
      </c>
      <c r="AB19" s="661">
        <v>150</v>
      </c>
      <c r="AC19" s="661">
        <v>120</v>
      </c>
      <c r="AD19" s="661">
        <v>100</v>
      </c>
      <c r="AE19" s="661">
        <v>80</v>
      </c>
      <c r="AF19" s="661">
        <v>70</v>
      </c>
      <c r="AG19" s="661">
        <v>60</v>
      </c>
      <c r="AH19" s="661">
        <v>55</v>
      </c>
      <c r="AI19" s="661">
        <v>50</v>
      </c>
      <c r="AJ19" s="661">
        <v>45</v>
      </c>
      <c r="AK19" s="661">
        <v>40</v>
      </c>
    </row>
    <row r="20" spans="1:37" ht="18.75" customHeight="1" x14ac:dyDescent="0.25">
      <c r="A20" s="639" t="s">
        <v>165</v>
      </c>
      <c r="B20" s="807" t="str">
        <f>E9</f>
        <v/>
      </c>
      <c r="C20" s="807"/>
      <c r="D20" s="808"/>
      <c r="E20" s="808"/>
      <c r="F20" s="810"/>
      <c r="G20" s="810"/>
      <c r="H20" s="808"/>
      <c r="I20" s="808"/>
      <c r="J20" s="808"/>
      <c r="K20" s="808"/>
      <c r="L20" s="809"/>
      <c r="M20" s="809"/>
      <c r="Y20" s="661"/>
      <c r="Z20" s="661"/>
      <c r="AA20" s="661" t="s">
        <v>197</v>
      </c>
      <c r="AB20" s="661">
        <v>120</v>
      </c>
      <c r="AC20" s="661">
        <v>90</v>
      </c>
      <c r="AD20" s="661">
        <v>65</v>
      </c>
      <c r="AE20" s="661">
        <v>55</v>
      </c>
      <c r="AF20" s="661">
        <v>50</v>
      </c>
      <c r="AG20" s="661">
        <v>45</v>
      </c>
      <c r="AH20" s="661">
        <v>40</v>
      </c>
      <c r="AI20" s="661">
        <v>35</v>
      </c>
      <c r="AJ20" s="661">
        <v>25</v>
      </c>
      <c r="AK20" s="661">
        <v>20</v>
      </c>
    </row>
    <row r="21" spans="1:37" ht="18.75" customHeight="1" x14ac:dyDescent="0.25">
      <c r="A21" s="639" t="s">
        <v>166</v>
      </c>
      <c r="B21" s="807" t="str">
        <f>E11</f>
        <v/>
      </c>
      <c r="C21" s="807"/>
      <c r="D21" s="808"/>
      <c r="E21" s="808"/>
      <c r="F21" s="808"/>
      <c r="G21" s="808"/>
      <c r="H21" s="810"/>
      <c r="I21" s="810"/>
      <c r="J21" s="808"/>
      <c r="K21" s="808"/>
      <c r="L21" s="808"/>
      <c r="M21" s="808"/>
      <c r="Y21" s="661"/>
      <c r="Z21" s="661"/>
      <c r="AA21" s="661" t="s">
        <v>198</v>
      </c>
      <c r="AB21" s="661">
        <v>90</v>
      </c>
      <c r="AC21" s="661">
        <v>60</v>
      </c>
      <c r="AD21" s="661">
        <v>45</v>
      </c>
      <c r="AE21" s="661">
        <v>34</v>
      </c>
      <c r="AF21" s="661">
        <v>27</v>
      </c>
      <c r="AG21" s="661">
        <v>22</v>
      </c>
      <c r="AH21" s="661">
        <v>18</v>
      </c>
      <c r="AI21" s="661">
        <v>15</v>
      </c>
      <c r="AJ21" s="661">
        <v>12</v>
      </c>
      <c r="AK21" s="661">
        <v>9</v>
      </c>
    </row>
    <row r="22" spans="1:37" ht="18.75" customHeight="1" x14ac:dyDescent="0.25">
      <c r="A22" s="639" t="s">
        <v>171</v>
      </c>
      <c r="B22" s="807" t="str">
        <f>E13</f>
        <v/>
      </c>
      <c r="C22" s="807"/>
      <c r="D22" s="808"/>
      <c r="E22" s="808"/>
      <c r="F22" s="808"/>
      <c r="G22" s="808"/>
      <c r="H22" s="809"/>
      <c r="I22" s="809"/>
      <c r="J22" s="810"/>
      <c r="K22" s="810"/>
      <c r="L22" s="808"/>
      <c r="M22" s="808"/>
      <c r="Y22" s="661"/>
      <c r="Z22" s="661"/>
      <c r="AA22" s="661" t="s">
        <v>199</v>
      </c>
      <c r="AB22" s="661">
        <v>60</v>
      </c>
      <c r="AC22" s="661">
        <v>40</v>
      </c>
      <c r="AD22" s="661">
        <v>30</v>
      </c>
      <c r="AE22" s="661">
        <v>20</v>
      </c>
      <c r="AF22" s="661">
        <v>18</v>
      </c>
      <c r="AG22" s="661">
        <v>15</v>
      </c>
      <c r="AH22" s="661">
        <v>12</v>
      </c>
      <c r="AI22" s="661">
        <v>10</v>
      </c>
      <c r="AJ22" s="661">
        <v>8</v>
      </c>
      <c r="AK22" s="661">
        <v>6</v>
      </c>
    </row>
    <row r="23" spans="1:37" ht="18.75" customHeight="1" x14ac:dyDescent="0.25">
      <c r="A23" s="639" t="s">
        <v>172</v>
      </c>
      <c r="B23" s="807" t="str">
        <f>E15</f>
        <v/>
      </c>
      <c r="C23" s="807"/>
      <c r="D23" s="808"/>
      <c r="E23" s="808"/>
      <c r="F23" s="808"/>
      <c r="G23" s="808"/>
      <c r="H23" s="809"/>
      <c r="I23" s="809"/>
      <c r="J23" s="809"/>
      <c r="K23" s="809"/>
      <c r="L23" s="810"/>
      <c r="M23" s="810"/>
      <c r="Y23" s="661"/>
      <c r="Z23" s="661"/>
      <c r="AA23" s="661" t="s">
        <v>200</v>
      </c>
      <c r="AB23" s="661">
        <v>40</v>
      </c>
      <c r="AC23" s="661">
        <v>25</v>
      </c>
      <c r="AD23" s="661">
        <v>18</v>
      </c>
      <c r="AE23" s="661">
        <v>13</v>
      </c>
      <c r="AF23" s="661">
        <v>8</v>
      </c>
      <c r="AG23" s="661">
        <v>7</v>
      </c>
      <c r="AH23" s="661">
        <v>6</v>
      </c>
      <c r="AI23" s="661">
        <v>5</v>
      </c>
      <c r="AJ23" s="661">
        <v>4</v>
      </c>
      <c r="AK23" s="661">
        <v>3</v>
      </c>
    </row>
    <row r="24" spans="1:37" x14ac:dyDescent="0.25">
      <c r="A24" s="564"/>
      <c r="B24" s="564"/>
      <c r="C24" s="564"/>
      <c r="D24" s="564"/>
      <c r="E24" s="564"/>
      <c r="F24" s="564"/>
      <c r="G24" s="564"/>
      <c r="H24" s="564"/>
      <c r="I24" s="564"/>
      <c r="J24" s="564"/>
      <c r="K24" s="564"/>
      <c r="L24" s="564"/>
      <c r="M24" s="564"/>
      <c r="Y24" s="661"/>
      <c r="Z24" s="661"/>
      <c r="AA24" s="661" t="s">
        <v>201</v>
      </c>
      <c r="AB24" s="661">
        <v>25</v>
      </c>
      <c r="AC24" s="661">
        <v>15</v>
      </c>
      <c r="AD24" s="661">
        <v>13</v>
      </c>
      <c r="AE24" s="661">
        <v>7</v>
      </c>
      <c r="AF24" s="661">
        <v>6</v>
      </c>
      <c r="AG24" s="661">
        <v>5</v>
      </c>
      <c r="AH24" s="661">
        <v>4</v>
      </c>
      <c r="AI24" s="661">
        <v>3</v>
      </c>
      <c r="AJ24" s="661">
        <v>2</v>
      </c>
      <c r="AK24" s="661">
        <v>1</v>
      </c>
    </row>
    <row r="25" spans="1:37" x14ac:dyDescent="0.25">
      <c r="A25" s="564"/>
      <c r="B25" s="564"/>
      <c r="C25" s="564"/>
      <c r="D25" s="564"/>
      <c r="E25" s="564"/>
      <c r="F25" s="564"/>
      <c r="G25" s="564"/>
      <c r="H25" s="564"/>
      <c r="I25" s="564"/>
      <c r="J25" s="564"/>
      <c r="K25" s="564"/>
      <c r="L25" s="564"/>
      <c r="M25" s="564"/>
      <c r="Y25" s="661"/>
      <c r="Z25" s="661"/>
      <c r="AA25" s="661" t="s">
        <v>206</v>
      </c>
      <c r="AB25" s="661">
        <v>15</v>
      </c>
      <c r="AC25" s="661">
        <v>10</v>
      </c>
      <c r="AD25" s="661">
        <v>8</v>
      </c>
      <c r="AE25" s="661">
        <v>4</v>
      </c>
      <c r="AF25" s="661">
        <v>3</v>
      </c>
      <c r="AG25" s="661">
        <v>2</v>
      </c>
      <c r="AH25" s="661">
        <v>1</v>
      </c>
      <c r="AI25" s="661">
        <v>0</v>
      </c>
      <c r="AJ25" s="661">
        <v>0</v>
      </c>
      <c r="AK25" s="661">
        <v>0</v>
      </c>
    </row>
    <row r="26" spans="1:37" x14ac:dyDescent="0.25">
      <c r="A26" s="564"/>
      <c r="B26" s="564"/>
      <c r="C26" s="564"/>
      <c r="D26" s="564"/>
      <c r="E26" s="564"/>
      <c r="F26" s="564"/>
      <c r="G26" s="564"/>
      <c r="H26" s="564"/>
      <c r="I26" s="564"/>
      <c r="J26" s="564"/>
      <c r="K26" s="564"/>
      <c r="L26" s="564"/>
      <c r="M26" s="564"/>
      <c r="Y26" s="661"/>
      <c r="Z26" s="661"/>
      <c r="AA26" s="661" t="s">
        <v>202</v>
      </c>
      <c r="AB26" s="661">
        <v>10</v>
      </c>
      <c r="AC26" s="661">
        <v>6</v>
      </c>
      <c r="AD26" s="661">
        <v>4</v>
      </c>
      <c r="AE26" s="661">
        <v>2</v>
      </c>
      <c r="AF26" s="661">
        <v>1</v>
      </c>
      <c r="AG26" s="661">
        <v>0</v>
      </c>
      <c r="AH26" s="661">
        <v>0</v>
      </c>
      <c r="AI26" s="661">
        <v>0</v>
      </c>
      <c r="AJ26" s="661">
        <v>0</v>
      </c>
      <c r="AK26" s="661">
        <v>0</v>
      </c>
    </row>
    <row r="27" spans="1:37" x14ac:dyDescent="0.25">
      <c r="A27" s="564"/>
      <c r="B27" s="564"/>
      <c r="C27" s="564"/>
      <c r="D27" s="564"/>
      <c r="E27" s="564"/>
      <c r="F27" s="564"/>
      <c r="G27" s="564"/>
      <c r="H27" s="564"/>
      <c r="I27" s="564"/>
      <c r="J27" s="564"/>
      <c r="K27" s="564"/>
      <c r="L27" s="564"/>
      <c r="M27" s="564"/>
      <c r="Y27" s="661"/>
      <c r="Z27" s="661"/>
      <c r="AA27" s="661" t="s">
        <v>203</v>
      </c>
      <c r="AB27" s="661">
        <v>3</v>
      </c>
      <c r="AC27" s="661">
        <v>2</v>
      </c>
      <c r="AD27" s="661">
        <v>1</v>
      </c>
      <c r="AE27" s="661">
        <v>0</v>
      </c>
      <c r="AF27" s="661">
        <v>0</v>
      </c>
      <c r="AG27" s="661">
        <v>0</v>
      </c>
      <c r="AH27" s="661">
        <v>0</v>
      </c>
      <c r="AI27" s="661">
        <v>0</v>
      </c>
      <c r="AJ27" s="661">
        <v>0</v>
      </c>
      <c r="AK27" s="661">
        <v>0</v>
      </c>
    </row>
    <row r="28" spans="1:37" x14ac:dyDescent="0.25">
      <c r="A28" s="564"/>
      <c r="B28" s="564"/>
      <c r="C28" s="564"/>
      <c r="D28" s="564"/>
      <c r="E28" s="564"/>
      <c r="F28" s="564"/>
      <c r="G28" s="564"/>
      <c r="H28" s="564"/>
      <c r="I28" s="564"/>
      <c r="J28" s="564"/>
      <c r="K28" s="564"/>
      <c r="L28" s="564"/>
      <c r="M28" s="564"/>
    </row>
    <row r="29" spans="1:37" x14ac:dyDescent="0.25">
      <c r="A29" s="564"/>
      <c r="B29" s="564"/>
      <c r="C29" s="564"/>
      <c r="D29" s="564"/>
      <c r="E29" s="564"/>
      <c r="F29" s="564"/>
      <c r="G29" s="564"/>
      <c r="H29" s="564"/>
      <c r="I29" s="564"/>
      <c r="J29" s="564"/>
      <c r="K29" s="564"/>
      <c r="L29" s="564"/>
      <c r="M29" s="564"/>
    </row>
    <row r="30" spans="1:37" x14ac:dyDescent="0.25">
      <c r="A30" s="564"/>
      <c r="B30" s="564"/>
      <c r="C30" s="564"/>
      <c r="D30" s="564"/>
      <c r="E30" s="564"/>
      <c r="F30" s="564"/>
      <c r="G30" s="564"/>
      <c r="H30" s="564"/>
      <c r="I30" s="564"/>
      <c r="J30" s="564"/>
      <c r="K30" s="564"/>
      <c r="L30" s="564"/>
      <c r="M30" s="564"/>
    </row>
    <row r="31" spans="1:37" x14ac:dyDescent="0.25">
      <c r="A31" s="564"/>
      <c r="B31" s="564"/>
      <c r="C31" s="564"/>
      <c r="D31" s="564"/>
      <c r="E31" s="564"/>
      <c r="F31" s="564"/>
      <c r="G31" s="564"/>
      <c r="H31" s="564"/>
      <c r="I31" s="564"/>
      <c r="J31" s="564"/>
      <c r="K31" s="564"/>
      <c r="L31" s="564"/>
      <c r="M31" s="564"/>
    </row>
    <row r="32" spans="1:37" x14ac:dyDescent="0.25">
      <c r="A32" s="564"/>
      <c r="B32" s="564"/>
      <c r="C32" s="564"/>
      <c r="D32" s="564"/>
      <c r="E32" s="564"/>
      <c r="F32" s="564"/>
      <c r="G32" s="564"/>
      <c r="H32" s="564"/>
      <c r="I32" s="564"/>
      <c r="J32" s="564"/>
      <c r="K32" s="564"/>
      <c r="L32" s="542"/>
      <c r="M32" s="564"/>
      <c r="O32" s="595"/>
      <c r="P32" s="595"/>
      <c r="Q32" s="595"/>
      <c r="R32" s="595"/>
      <c r="S32" s="595"/>
    </row>
    <row r="33" spans="1:19" x14ac:dyDescent="0.25">
      <c r="A33" s="214" t="s">
        <v>105</v>
      </c>
      <c r="B33" s="215"/>
      <c r="C33" s="456"/>
      <c r="D33" s="611" t="s">
        <v>6</v>
      </c>
      <c r="E33" s="612" t="s">
        <v>107</v>
      </c>
      <c r="F33" s="630"/>
      <c r="G33" s="611" t="s">
        <v>6</v>
      </c>
      <c r="H33" s="612" t="s">
        <v>125</v>
      </c>
      <c r="I33" s="369"/>
      <c r="J33" s="612" t="s">
        <v>126</v>
      </c>
      <c r="K33" s="368" t="s">
        <v>127</v>
      </c>
      <c r="L33" s="37"/>
      <c r="M33" s="630"/>
      <c r="O33" s="595"/>
      <c r="P33" s="605"/>
      <c r="Q33" s="605"/>
      <c r="R33" s="606"/>
      <c r="S33" s="595"/>
    </row>
    <row r="34" spans="1:19" x14ac:dyDescent="0.25">
      <c r="A34" s="575" t="s">
        <v>106</v>
      </c>
      <c r="B34" s="576"/>
      <c r="C34" s="578"/>
      <c r="D34" s="613"/>
      <c r="E34" s="805"/>
      <c r="F34" s="805"/>
      <c r="G34" s="624" t="s">
        <v>7</v>
      </c>
      <c r="H34" s="576"/>
      <c r="I34" s="614"/>
      <c r="J34" s="625"/>
      <c r="K34" s="570" t="s">
        <v>111</v>
      </c>
      <c r="L34" s="631"/>
      <c r="M34" s="615"/>
      <c r="O34" s="595"/>
      <c r="P34" s="607"/>
      <c r="Q34" s="607"/>
      <c r="R34" s="608"/>
      <c r="S34" s="595"/>
    </row>
    <row r="35" spans="1:19" x14ac:dyDescent="0.25">
      <c r="A35" s="579" t="s">
        <v>124</v>
      </c>
      <c r="B35" s="340"/>
      <c r="C35" s="581"/>
      <c r="D35" s="616"/>
      <c r="E35" s="806"/>
      <c r="F35" s="806"/>
      <c r="G35" s="626" t="s">
        <v>8</v>
      </c>
      <c r="H35" s="617"/>
      <c r="I35" s="618"/>
      <c r="J35" s="91"/>
      <c r="K35" s="628"/>
      <c r="L35" s="542"/>
      <c r="M35" s="623"/>
      <c r="O35" s="595"/>
      <c r="P35" s="608"/>
      <c r="Q35" s="609"/>
      <c r="R35" s="608"/>
      <c r="S35" s="595"/>
    </row>
    <row r="36" spans="1:19" x14ac:dyDescent="0.25">
      <c r="A36" s="384"/>
      <c r="B36" s="385"/>
      <c r="C36" s="386"/>
      <c r="D36" s="616"/>
      <c r="E36" s="620"/>
      <c r="F36" s="621"/>
      <c r="G36" s="626" t="s">
        <v>9</v>
      </c>
      <c r="H36" s="617"/>
      <c r="I36" s="618"/>
      <c r="J36" s="91"/>
      <c r="K36" s="570" t="s">
        <v>112</v>
      </c>
      <c r="L36" s="631"/>
      <c r="M36" s="615"/>
      <c r="O36" s="595"/>
      <c r="P36" s="607"/>
      <c r="Q36" s="607"/>
      <c r="R36" s="608"/>
      <c r="S36" s="595"/>
    </row>
    <row r="37" spans="1:19" x14ac:dyDescent="0.25">
      <c r="A37" s="243"/>
      <c r="B37" s="448"/>
      <c r="C37" s="244"/>
      <c r="D37" s="616"/>
      <c r="E37" s="620"/>
      <c r="F37" s="621"/>
      <c r="G37" s="626" t="s">
        <v>10</v>
      </c>
      <c r="H37" s="617"/>
      <c r="I37" s="618"/>
      <c r="J37" s="91"/>
      <c r="K37" s="629"/>
      <c r="L37" s="621"/>
      <c r="M37" s="619"/>
      <c r="O37" s="595"/>
      <c r="P37" s="608"/>
      <c r="Q37" s="609"/>
      <c r="R37" s="608"/>
      <c r="S37" s="595"/>
    </row>
    <row r="38" spans="1:19" x14ac:dyDescent="0.25">
      <c r="A38" s="371"/>
      <c r="B38" s="387"/>
      <c r="C38" s="455"/>
      <c r="D38" s="616"/>
      <c r="E38" s="620"/>
      <c r="F38" s="621"/>
      <c r="G38" s="626" t="s">
        <v>11</v>
      </c>
      <c r="H38" s="617"/>
      <c r="I38" s="618"/>
      <c r="J38" s="91"/>
      <c r="K38" s="579"/>
      <c r="L38" s="542"/>
      <c r="M38" s="623"/>
      <c r="O38" s="595"/>
      <c r="P38" s="608"/>
      <c r="Q38" s="609"/>
      <c r="R38" s="608"/>
      <c r="S38" s="595"/>
    </row>
    <row r="39" spans="1:19" x14ac:dyDescent="0.25">
      <c r="A39" s="372"/>
      <c r="B39" s="393"/>
      <c r="C39" s="244"/>
      <c r="D39" s="616"/>
      <c r="E39" s="620"/>
      <c r="F39" s="621"/>
      <c r="G39" s="626" t="s">
        <v>12</v>
      </c>
      <c r="H39" s="617"/>
      <c r="I39" s="618"/>
      <c r="J39" s="91"/>
      <c r="K39" s="570" t="s">
        <v>92</v>
      </c>
      <c r="L39" s="631"/>
      <c r="M39" s="615"/>
      <c r="O39" s="595"/>
      <c r="P39" s="607"/>
      <c r="Q39" s="607"/>
      <c r="R39" s="608"/>
      <c r="S39" s="595"/>
    </row>
    <row r="40" spans="1:19" x14ac:dyDescent="0.25">
      <c r="A40" s="372"/>
      <c r="B40" s="393"/>
      <c r="C40" s="382"/>
      <c r="D40" s="616"/>
      <c r="E40" s="620"/>
      <c r="F40" s="621"/>
      <c r="G40" s="626" t="s">
        <v>13</v>
      </c>
      <c r="H40" s="617"/>
      <c r="I40" s="618"/>
      <c r="J40" s="91"/>
      <c r="K40" s="629"/>
      <c r="L40" s="621"/>
      <c r="M40" s="619"/>
      <c r="O40" s="595"/>
      <c r="P40" s="608"/>
      <c r="Q40" s="609"/>
      <c r="R40" s="608"/>
      <c r="S40" s="595"/>
    </row>
    <row r="41" spans="1:19" x14ac:dyDescent="0.25">
      <c r="A41" s="373"/>
      <c r="B41" s="370"/>
      <c r="C41" s="383"/>
      <c r="D41" s="622"/>
      <c r="E41" s="246"/>
      <c r="F41" s="542"/>
      <c r="G41" s="627" t="s">
        <v>14</v>
      </c>
      <c r="H41" s="340"/>
      <c r="I41" s="572"/>
      <c r="J41" s="248"/>
      <c r="K41" s="579" t="str">
        <f>L4</f>
        <v>Lakatosné Klopcsik Diana</v>
      </c>
      <c r="L41" s="542"/>
      <c r="M41" s="623"/>
      <c r="O41" s="595"/>
      <c r="P41" s="608"/>
      <c r="Q41" s="609"/>
      <c r="R41" s="610"/>
      <c r="S41" s="595"/>
    </row>
    <row r="42" spans="1:19" x14ac:dyDescent="0.25">
      <c r="O42" s="595"/>
      <c r="P42" s="595"/>
      <c r="Q42" s="595"/>
      <c r="R42" s="595"/>
      <c r="S42" s="595"/>
    </row>
    <row r="43" spans="1:19" x14ac:dyDescent="0.25">
      <c r="O43" s="595"/>
      <c r="P43" s="595"/>
      <c r="Q43" s="595"/>
      <c r="R43" s="595"/>
      <c r="S43" s="595"/>
    </row>
  </sheetData>
  <mergeCells count="50">
    <mergeCell ref="E34:F34"/>
    <mergeCell ref="E35:F35"/>
    <mergeCell ref="B23:C23"/>
    <mergeCell ref="D23:E23"/>
    <mergeCell ref="F23:G23"/>
    <mergeCell ref="H23:I23"/>
    <mergeCell ref="J23:K23"/>
    <mergeCell ref="L23:M23"/>
    <mergeCell ref="B22:C22"/>
    <mergeCell ref="D22:E22"/>
    <mergeCell ref="F22:G22"/>
    <mergeCell ref="H22:I22"/>
    <mergeCell ref="J22:K22"/>
    <mergeCell ref="L22:M22"/>
    <mergeCell ref="B21:C21"/>
    <mergeCell ref="D21:E21"/>
    <mergeCell ref="F21:G21"/>
    <mergeCell ref="H21:I21"/>
    <mergeCell ref="J21:K21"/>
    <mergeCell ref="L21:M21"/>
    <mergeCell ref="B20:C20"/>
    <mergeCell ref="D20:E20"/>
    <mergeCell ref="F20:G20"/>
    <mergeCell ref="H20:I20"/>
    <mergeCell ref="J20:K20"/>
    <mergeCell ref="L20:M20"/>
    <mergeCell ref="B19:C19"/>
    <mergeCell ref="D19:E19"/>
    <mergeCell ref="F19:G19"/>
    <mergeCell ref="H19:I19"/>
    <mergeCell ref="J19:K19"/>
    <mergeCell ref="L19:M19"/>
    <mergeCell ref="B18:C18"/>
    <mergeCell ref="D18:E18"/>
    <mergeCell ref="F18:G18"/>
    <mergeCell ref="H18:I18"/>
    <mergeCell ref="J18:K18"/>
    <mergeCell ref="L18:M18"/>
    <mergeCell ref="E11:F11"/>
    <mergeCell ref="G11:H11"/>
    <mergeCell ref="E13:F13"/>
    <mergeCell ref="G13:H13"/>
    <mergeCell ref="E15:F15"/>
    <mergeCell ref="G15:H15"/>
    <mergeCell ref="A1:F1"/>
    <mergeCell ref="A4:C4"/>
    <mergeCell ref="E7:F7"/>
    <mergeCell ref="G7:H7"/>
    <mergeCell ref="E9:F9"/>
    <mergeCell ref="G9:H9"/>
  </mergeCells>
  <conditionalFormatting sqref="E7 E9 E11 E13 E15">
    <cfRule type="cellIs" dxfId="120" priority="2" stopIfTrue="1" operator="equal">
      <formula>"Bye"</formula>
    </cfRule>
  </conditionalFormatting>
  <conditionalFormatting sqref="R41">
    <cfRule type="expression" dxfId="119" priority="1"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8E71F6-4CFE-4BC5-ABF0-E06BD3C36376}">
  <sheetPr codeName="Munka48">
    <tabColor indexed="11"/>
  </sheetPr>
  <dimension ref="A1:AK49"/>
  <sheetViews>
    <sheetView workbookViewId="0">
      <selection activeCell="B7" sqref="B7"/>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5" width="11.44140625" customWidth="1"/>
    <col min="16" max="17" width="8.44140625" customWidth="1"/>
    <col min="18" max="18" width="10.88671875" customWidth="1"/>
    <col min="19" max="21" width="8.44140625" customWidth="1"/>
    <col min="25" max="37" width="0" hidden="1" customWidth="1"/>
  </cols>
  <sheetData>
    <row r="1" spans="1:37" ht="24.6" x14ac:dyDescent="0.25">
      <c r="A1" s="814" t="str">
        <f>Altalanos!$A$6</f>
        <v xml:space="preserve">Diákolimpia Tolna megye - Paks </v>
      </c>
      <c r="B1" s="814"/>
      <c r="C1" s="814"/>
      <c r="D1" s="814"/>
      <c r="E1" s="814"/>
      <c r="F1" s="814"/>
      <c r="G1" s="513"/>
      <c r="H1" s="516" t="s">
        <v>123</v>
      </c>
      <c r="I1" s="514"/>
      <c r="J1" s="515"/>
      <c r="L1" s="517"/>
      <c r="M1" s="591"/>
      <c r="N1" s="593"/>
      <c r="O1" s="593" t="s">
        <v>71</v>
      </c>
      <c r="P1" s="593"/>
      <c r="Q1" s="594"/>
      <c r="R1" s="593"/>
      <c r="S1" s="595"/>
      <c r="AB1" s="674" t="e">
        <f>IF(Y5=1,CONCATENATE(VLOOKUP(Y3,AA16:AH27,2)),CONCATENATE(VLOOKUP(Y3,AA2:AK13,2)))</f>
        <v>#N/A</v>
      </c>
      <c r="AC1" s="674" t="e">
        <f>IF(Y5=1,CONCATENATE(VLOOKUP(Y3,AA16:AK27,3)),CONCATENATE(VLOOKUP(Y3,AA2:AK13,3)))</f>
        <v>#N/A</v>
      </c>
      <c r="AD1" s="674" t="e">
        <f>IF(Y5=1,CONCATENATE(VLOOKUP(Y3,AA16:AK27,4)),CONCATENATE(VLOOKUP(Y3,AA2:AK13,4)))</f>
        <v>#N/A</v>
      </c>
      <c r="AE1" s="674" t="e">
        <f>IF(Y5=1,CONCATENATE(VLOOKUP(Y3,AA16:AK27,5)),CONCATENATE(VLOOKUP(Y3,AA2:AK13,5)))</f>
        <v>#N/A</v>
      </c>
      <c r="AF1" s="674" t="e">
        <f>IF(Y5=1,CONCATENATE(VLOOKUP(Y3,AA16:AK27,6)),CONCATENATE(VLOOKUP(Y3,AA2:AK13,6)))</f>
        <v>#N/A</v>
      </c>
      <c r="AG1" s="674" t="e">
        <f>IF(Y5=1,CONCATENATE(VLOOKUP(Y3,AA16:AK27,7)),CONCATENATE(VLOOKUP(Y3,AA2:AK13,7)))</f>
        <v>#N/A</v>
      </c>
      <c r="AH1" s="674" t="e">
        <f>IF(Y5=1,CONCATENATE(VLOOKUP(Y3,AA16:AK27,8)),CONCATENATE(VLOOKUP(Y3,AA2:AK13,8)))</f>
        <v>#N/A</v>
      </c>
      <c r="AI1" s="674" t="e">
        <f>IF(Y5=1,CONCATENATE(VLOOKUP(Y3,AA16:AK27,9)),CONCATENATE(VLOOKUP(Y3,AA2:AK13,9)))</f>
        <v>#N/A</v>
      </c>
      <c r="AJ1" s="674" t="e">
        <f>IF(Y5=1,CONCATENATE(VLOOKUP(Y3,AA16:AK27,10)),CONCATENATE(VLOOKUP(Y3,AA2:AK13,10)))</f>
        <v>#N/A</v>
      </c>
      <c r="AK1" s="674" t="e">
        <f>IF(Y5=1,CONCATENATE(VLOOKUP(Y3,AA16:AK27,11)),CONCATENATE(VLOOKUP(Y3,AA2:AK13,11)))</f>
        <v>#N/A</v>
      </c>
    </row>
    <row r="2" spans="1:37" x14ac:dyDescent="0.25">
      <c r="A2" s="519" t="s">
        <v>122</v>
      </c>
      <c r="B2" s="520"/>
      <c r="C2" s="520"/>
      <c r="D2" s="520"/>
      <c r="E2" s="470">
        <f>Altalanos!$E$8</f>
        <v>0</v>
      </c>
      <c r="F2" s="520"/>
      <c r="G2" s="521"/>
      <c r="H2" s="522"/>
      <c r="I2" s="522"/>
      <c r="J2" s="523"/>
      <c r="K2" s="517"/>
      <c r="L2" s="517"/>
      <c r="M2" s="592"/>
      <c r="N2" s="596"/>
      <c r="O2" s="597"/>
      <c r="P2" s="596"/>
      <c r="Q2" s="597"/>
      <c r="R2" s="596"/>
      <c r="S2" s="595"/>
      <c r="Y2" s="662"/>
      <c r="Z2" s="661"/>
      <c r="AA2" s="661" t="s">
        <v>164</v>
      </c>
      <c r="AB2" s="672">
        <v>150</v>
      </c>
      <c r="AC2" s="672">
        <v>120</v>
      </c>
      <c r="AD2" s="672">
        <v>100</v>
      </c>
      <c r="AE2" s="672">
        <v>80</v>
      </c>
      <c r="AF2" s="672">
        <v>70</v>
      </c>
      <c r="AG2" s="672">
        <v>60</v>
      </c>
      <c r="AH2" s="672">
        <v>55</v>
      </c>
      <c r="AI2" s="672">
        <v>50</v>
      </c>
      <c r="AJ2" s="672">
        <v>45</v>
      </c>
      <c r="AK2" s="672">
        <v>40</v>
      </c>
    </row>
    <row r="3" spans="1:37" x14ac:dyDescent="0.25">
      <c r="A3" s="55" t="s">
        <v>82</v>
      </c>
      <c r="B3" s="55"/>
      <c r="C3" s="55"/>
      <c r="D3" s="55"/>
      <c r="E3" s="55" t="s">
        <v>79</v>
      </c>
      <c r="F3" s="55"/>
      <c r="G3" s="55"/>
      <c r="H3" s="55" t="s">
        <v>87</v>
      </c>
      <c r="I3" s="55"/>
      <c r="J3" s="144"/>
      <c r="K3" s="55"/>
      <c r="L3" s="56" t="s">
        <v>88</v>
      </c>
      <c r="M3" s="55"/>
      <c r="N3" s="599"/>
      <c r="O3" s="598"/>
      <c r="P3" s="599"/>
      <c r="Y3" s="661">
        <f>IF(H4="OB","A",IF(H4="IX","W",H4))</f>
        <v>0</v>
      </c>
      <c r="Z3" s="661"/>
      <c r="AA3" s="661" t="s">
        <v>194</v>
      </c>
      <c r="AB3" s="672">
        <v>120</v>
      </c>
      <c r="AC3" s="672">
        <v>90</v>
      </c>
      <c r="AD3" s="672">
        <v>65</v>
      </c>
      <c r="AE3" s="672">
        <v>55</v>
      </c>
      <c r="AF3" s="672">
        <v>50</v>
      </c>
      <c r="AG3" s="672">
        <v>45</v>
      </c>
      <c r="AH3" s="672">
        <v>40</v>
      </c>
      <c r="AI3" s="672">
        <v>35</v>
      </c>
      <c r="AJ3" s="672">
        <v>25</v>
      </c>
      <c r="AK3" s="672">
        <v>20</v>
      </c>
    </row>
    <row r="4" spans="1:37" ht="13.8" thickBot="1" x14ac:dyDescent="0.3">
      <c r="A4" s="815" t="str">
        <f>Altalanos!$A$10</f>
        <v>2025.04.28-29</v>
      </c>
      <c r="B4" s="815"/>
      <c r="C4" s="815"/>
      <c r="D4" s="524"/>
      <c r="E4" s="525" t="str">
        <f>Altalanos!$C$10</f>
        <v>Paks</v>
      </c>
      <c r="F4" s="525"/>
      <c r="G4" s="525"/>
      <c r="H4" s="528"/>
      <c r="I4" s="525"/>
      <c r="J4" s="527"/>
      <c r="K4" s="528"/>
      <c r="L4" s="530" t="str">
        <f>Altalanos!$E$10</f>
        <v>Lakatosné Klopcsik Diana</v>
      </c>
      <c r="M4" s="528"/>
      <c r="N4" s="601"/>
      <c r="O4" s="602"/>
      <c r="P4" s="601"/>
      <c r="Y4" s="661"/>
      <c r="Z4" s="661"/>
      <c r="AA4" s="661" t="s">
        <v>195</v>
      </c>
      <c r="AB4" s="672">
        <v>90</v>
      </c>
      <c r="AC4" s="672">
        <v>60</v>
      </c>
      <c r="AD4" s="672">
        <v>45</v>
      </c>
      <c r="AE4" s="672">
        <v>34</v>
      </c>
      <c r="AF4" s="672">
        <v>27</v>
      </c>
      <c r="AG4" s="672">
        <v>22</v>
      </c>
      <c r="AH4" s="672">
        <v>18</v>
      </c>
      <c r="AI4" s="672">
        <v>15</v>
      </c>
      <c r="AJ4" s="672">
        <v>12</v>
      </c>
      <c r="AK4" s="672">
        <v>9</v>
      </c>
    </row>
    <row r="5" spans="1:37" x14ac:dyDescent="0.25">
      <c r="A5" s="37"/>
      <c r="B5" s="37" t="s">
        <v>118</v>
      </c>
      <c r="C5" s="587" t="s">
        <v>162</v>
      </c>
      <c r="D5" s="37" t="s">
        <v>105</v>
      </c>
      <c r="E5" s="37" t="s">
        <v>167</v>
      </c>
      <c r="F5" s="37"/>
      <c r="G5" s="37" t="s">
        <v>86</v>
      </c>
      <c r="H5" s="37"/>
      <c r="I5" s="37" t="s">
        <v>90</v>
      </c>
      <c r="J5" s="37"/>
      <c r="K5" s="633" t="s">
        <v>168</v>
      </c>
      <c r="L5" s="633" t="s">
        <v>169</v>
      </c>
      <c r="M5" s="633" t="s">
        <v>170</v>
      </c>
      <c r="N5" s="595"/>
      <c r="O5" s="649" t="s">
        <v>178</v>
      </c>
      <c r="P5" s="650" t="s">
        <v>184</v>
      </c>
      <c r="Q5" s="595"/>
      <c r="R5" s="649" t="s">
        <v>178</v>
      </c>
      <c r="S5" s="774" t="s">
        <v>218</v>
      </c>
      <c r="Y5" s="661">
        <f>IF(OR(Altalanos!$A$8="F1",Altalanos!$A$8="F2",Altalanos!$A$8="N1",Altalanos!$A$8="N2"),1,2)</f>
        <v>2</v>
      </c>
      <c r="Z5" s="661"/>
      <c r="AA5" s="661" t="s">
        <v>196</v>
      </c>
      <c r="AB5" s="672">
        <v>60</v>
      </c>
      <c r="AC5" s="672">
        <v>40</v>
      </c>
      <c r="AD5" s="672">
        <v>30</v>
      </c>
      <c r="AE5" s="672">
        <v>20</v>
      </c>
      <c r="AF5" s="672">
        <v>18</v>
      </c>
      <c r="AG5" s="672">
        <v>15</v>
      </c>
      <c r="AH5" s="672">
        <v>12</v>
      </c>
      <c r="AI5" s="672">
        <v>10</v>
      </c>
      <c r="AJ5" s="672">
        <v>8</v>
      </c>
      <c r="AK5" s="672">
        <v>6</v>
      </c>
    </row>
    <row r="6" spans="1:37" x14ac:dyDescent="0.25">
      <c r="A6" s="564"/>
      <c r="B6" s="564"/>
      <c r="C6" s="632"/>
      <c r="D6" s="564"/>
      <c r="E6" s="564"/>
      <c r="F6" s="564"/>
      <c r="G6" s="564"/>
      <c r="H6" s="564"/>
      <c r="I6" s="564"/>
      <c r="J6" s="564"/>
      <c r="K6" s="564"/>
      <c r="L6" s="564"/>
      <c r="M6" s="564"/>
      <c r="N6" s="595"/>
      <c r="O6" s="651" t="s">
        <v>185</v>
      </c>
      <c r="P6" s="652" t="s">
        <v>180</v>
      </c>
      <c r="Q6" s="595"/>
      <c r="R6" s="651" t="s">
        <v>185</v>
      </c>
      <c r="S6" s="775" t="s">
        <v>219</v>
      </c>
      <c r="Y6" s="661"/>
      <c r="Z6" s="661"/>
      <c r="AA6" s="661" t="s">
        <v>197</v>
      </c>
      <c r="AB6" s="672">
        <v>40</v>
      </c>
      <c r="AC6" s="672">
        <v>25</v>
      </c>
      <c r="AD6" s="672">
        <v>18</v>
      </c>
      <c r="AE6" s="672">
        <v>13</v>
      </c>
      <c r="AF6" s="672">
        <v>10</v>
      </c>
      <c r="AG6" s="672">
        <v>8</v>
      </c>
      <c r="AH6" s="672">
        <v>6</v>
      </c>
      <c r="AI6" s="672">
        <v>5</v>
      </c>
      <c r="AJ6" s="672">
        <v>4</v>
      </c>
      <c r="AK6" s="672">
        <v>3</v>
      </c>
    </row>
    <row r="7" spans="1:37" x14ac:dyDescent="0.25">
      <c r="A7" s="640" t="s">
        <v>164</v>
      </c>
      <c r="B7" s="655"/>
      <c r="C7" s="589" t="str">
        <f>IF($B7="","",VLOOKUP($B7,'1MD ELO (5)'!$A$7:$O$22,5))</f>
        <v/>
      </c>
      <c r="D7" s="589" t="str">
        <f>IF($B7="","",VLOOKUP($B7,'1MD ELO (5)'!$A$7:$O$22,15))</f>
        <v/>
      </c>
      <c r="E7" s="585" t="str">
        <f>UPPER(IF($B7="","",VLOOKUP($B7,'1MD ELO (5)'!$A$7:$O$22,2)))</f>
        <v/>
      </c>
      <c r="F7" s="588"/>
      <c r="G7" s="585" t="str">
        <f>IF($B7="","",VLOOKUP($B7,'1MD ELO (5)'!$A$7:$O$22,3))</f>
        <v/>
      </c>
      <c r="H7" s="588"/>
      <c r="I7" s="585" t="str">
        <f>IF($B7="","",VLOOKUP($B7,'1MD ELO (5)'!$A$7:$O$22,4))</f>
        <v/>
      </c>
      <c r="J7" s="564"/>
      <c r="K7" s="675"/>
      <c r="L7" s="663" t="str">
        <f>IF(K7="","",CONCATENATE(VLOOKUP($Y$3,$AB$1:$AK$1,K7)," pont"))</f>
        <v/>
      </c>
      <c r="M7" s="676"/>
      <c r="N7" s="595"/>
      <c r="O7" s="653" t="s">
        <v>186</v>
      </c>
      <c r="P7" s="654" t="s">
        <v>182</v>
      </c>
      <c r="Q7" s="595"/>
      <c r="R7" s="653" t="s">
        <v>186</v>
      </c>
      <c r="S7" s="776" t="s">
        <v>190</v>
      </c>
      <c r="Y7" s="661"/>
      <c r="Z7" s="661"/>
      <c r="AA7" s="661" t="s">
        <v>198</v>
      </c>
      <c r="AB7" s="672">
        <v>25</v>
      </c>
      <c r="AC7" s="672">
        <v>15</v>
      </c>
      <c r="AD7" s="672">
        <v>13</v>
      </c>
      <c r="AE7" s="672">
        <v>8</v>
      </c>
      <c r="AF7" s="672">
        <v>6</v>
      </c>
      <c r="AG7" s="672">
        <v>4</v>
      </c>
      <c r="AH7" s="672">
        <v>3</v>
      </c>
      <c r="AI7" s="672">
        <v>2</v>
      </c>
      <c r="AJ7" s="672">
        <v>1</v>
      </c>
      <c r="AK7" s="672">
        <v>0</v>
      </c>
    </row>
    <row r="8" spans="1:37" x14ac:dyDescent="0.25">
      <c r="A8" s="603"/>
      <c r="B8" s="656"/>
      <c r="C8" s="604"/>
      <c r="D8" s="604"/>
      <c r="E8" s="604"/>
      <c r="F8" s="604"/>
      <c r="G8" s="604"/>
      <c r="H8" s="604"/>
      <c r="I8" s="604"/>
      <c r="J8" s="564"/>
      <c r="K8" s="603"/>
      <c r="L8" s="603"/>
      <c r="M8" s="677"/>
      <c r="N8" s="595"/>
      <c r="O8" s="595"/>
      <c r="P8" s="595"/>
      <c r="Q8" s="595"/>
      <c r="R8" s="595"/>
      <c r="S8" s="595"/>
      <c r="Y8" s="661"/>
      <c r="Z8" s="661"/>
      <c r="AA8" s="661" t="s">
        <v>199</v>
      </c>
      <c r="AB8" s="672">
        <v>15</v>
      </c>
      <c r="AC8" s="672">
        <v>10</v>
      </c>
      <c r="AD8" s="672">
        <v>7</v>
      </c>
      <c r="AE8" s="672">
        <v>5</v>
      </c>
      <c r="AF8" s="672">
        <v>4</v>
      </c>
      <c r="AG8" s="672">
        <v>3</v>
      </c>
      <c r="AH8" s="672">
        <v>2</v>
      </c>
      <c r="AI8" s="672">
        <v>1</v>
      </c>
      <c r="AJ8" s="672">
        <v>0</v>
      </c>
      <c r="AK8" s="672">
        <v>0</v>
      </c>
    </row>
    <row r="9" spans="1:37" x14ac:dyDescent="0.25">
      <c r="A9" s="603" t="s">
        <v>165</v>
      </c>
      <c r="B9" s="657"/>
      <c r="C9" s="589" t="str">
        <f>IF($B9="","",VLOOKUP($B9,'1MD ELO (5)'!$A$7:$O$22,5))</f>
        <v/>
      </c>
      <c r="D9" s="589" t="str">
        <f>IF($B9="","",VLOOKUP($B9,'1MD ELO (5)'!$A$7:$O$22,15))</f>
        <v/>
      </c>
      <c r="E9" s="584" t="str">
        <f>UPPER(IF($B9="","",VLOOKUP($B9,'1MD ELO (5)'!$A$7:$O$22,2)))</f>
        <v/>
      </c>
      <c r="F9" s="590"/>
      <c r="G9" s="584" t="str">
        <f>IF($B9="","",VLOOKUP($B9,'1MD ELO (5)'!$A$7:$O$22,3))</f>
        <v/>
      </c>
      <c r="H9" s="590"/>
      <c r="I9" s="584" t="str">
        <f>IF($B9="","",VLOOKUP($B9,'1MD ELO (5)'!$A$7:$O$22,4))</f>
        <v/>
      </c>
      <c r="J9" s="564"/>
      <c r="K9" s="675"/>
      <c r="L9" s="663" t="str">
        <f>IF(K9="","",CONCATENATE(VLOOKUP($Y$3,$AB$1:$AK$1,K9)," pont"))</f>
        <v/>
      </c>
      <c r="M9" s="676"/>
      <c r="N9" s="595"/>
      <c r="O9" s="595"/>
      <c r="P9" s="595"/>
      <c r="Q9" s="595"/>
      <c r="R9" s="595"/>
      <c r="S9" s="595"/>
      <c r="Y9" s="661"/>
      <c r="Z9" s="661"/>
      <c r="AA9" s="661" t="s">
        <v>200</v>
      </c>
      <c r="AB9" s="672">
        <v>10</v>
      </c>
      <c r="AC9" s="672">
        <v>6</v>
      </c>
      <c r="AD9" s="672">
        <v>4</v>
      </c>
      <c r="AE9" s="672">
        <v>2</v>
      </c>
      <c r="AF9" s="672">
        <v>1</v>
      </c>
      <c r="AG9" s="672">
        <v>0</v>
      </c>
      <c r="AH9" s="672">
        <v>0</v>
      </c>
      <c r="AI9" s="672">
        <v>0</v>
      </c>
      <c r="AJ9" s="672">
        <v>0</v>
      </c>
      <c r="AK9" s="672">
        <v>0</v>
      </c>
    </row>
    <row r="10" spans="1:37" x14ac:dyDescent="0.25">
      <c r="A10" s="603"/>
      <c r="B10" s="656"/>
      <c r="C10" s="604"/>
      <c r="D10" s="604"/>
      <c r="E10" s="604"/>
      <c r="F10" s="604"/>
      <c r="G10" s="604"/>
      <c r="H10" s="604"/>
      <c r="I10" s="604"/>
      <c r="J10" s="564"/>
      <c r="K10" s="603"/>
      <c r="L10" s="603"/>
      <c r="M10" s="677"/>
      <c r="N10" s="595"/>
      <c r="O10" s="595"/>
      <c r="P10" s="595"/>
      <c r="Q10" s="595"/>
      <c r="R10" s="595"/>
      <c r="S10" s="595"/>
      <c r="Y10" s="661"/>
      <c r="Z10" s="661"/>
      <c r="AA10" s="661" t="s">
        <v>201</v>
      </c>
      <c r="AB10" s="672">
        <v>6</v>
      </c>
      <c r="AC10" s="672">
        <v>3</v>
      </c>
      <c r="AD10" s="672">
        <v>2</v>
      </c>
      <c r="AE10" s="672">
        <v>1</v>
      </c>
      <c r="AF10" s="672">
        <v>0</v>
      </c>
      <c r="AG10" s="672">
        <v>0</v>
      </c>
      <c r="AH10" s="672">
        <v>0</v>
      </c>
      <c r="AI10" s="672">
        <v>0</v>
      </c>
      <c r="AJ10" s="672">
        <v>0</v>
      </c>
      <c r="AK10" s="672">
        <v>0</v>
      </c>
    </row>
    <row r="11" spans="1:37" x14ac:dyDescent="0.25">
      <c r="A11" s="603" t="s">
        <v>166</v>
      </c>
      <c r="B11" s="657"/>
      <c r="C11" s="589" t="str">
        <f>IF($B11="","",VLOOKUP($B11,'1MD ELO (5)'!$A$7:$O$22,5))</f>
        <v/>
      </c>
      <c r="D11" s="589" t="str">
        <f>IF($B11="","",VLOOKUP($B11,'1MD ELO (5)'!$A$7:$O$22,15))</f>
        <v/>
      </c>
      <c r="E11" s="584" t="str">
        <f>UPPER(IF($B11="","",VLOOKUP($B11,'1MD ELO (5)'!$A$7:$O$22,2)))</f>
        <v/>
      </c>
      <c r="F11" s="590"/>
      <c r="G11" s="584" t="str">
        <f>IF($B11="","",VLOOKUP($B11,'1MD ELO (5)'!$A$7:$O$22,3))</f>
        <v/>
      </c>
      <c r="H11" s="590"/>
      <c r="I11" s="584" t="str">
        <f>IF($B11="","",VLOOKUP($B11,'1MD ELO (5)'!$A$7:$O$22,4))</f>
        <v/>
      </c>
      <c r="J11" s="564"/>
      <c r="K11" s="675"/>
      <c r="L11" s="663" t="str">
        <f>IF(K11="","",CONCATENATE(VLOOKUP($Y$3,$AB$1:$AK$1,K11)," pont"))</f>
        <v/>
      </c>
      <c r="M11" s="676"/>
      <c r="N11" s="595"/>
      <c r="O11" s="595"/>
      <c r="P11" s="595"/>
      <c r="Q11" s="595"/>
      <c r="R11" s="595"/>
      <c r="S11" s="595"/>
      <c r="Y11" s="661"/>
      <c r="Z11" s="661"/>
      <c r="AA11" s="661" t="s">
        <v>206</v>
      </c>
      <c r="AB11" s="672">
        <v>3</v>
      </c>
      <c r="AC11" s="672">
        <v>2</v>
      </c>
      <c r="AD11" s="672">
        <v>1</v>
      </c>
      <c r="AE11" s="672">
        <v>0</v>
      </c>
      <c r="AF11" s="672">
        <v>0</v>
      </c>
      <c r="AG11" s="672">
        <v>0</v>
      </c>
      <c r="AH11" s="672">
        <v>0</v>
      </c>
      <c r="AI11" s="672">
        <v>0</v>
      </c>
      <c r="AJ11" s="672">
        <v>0</v>
      </c>
      <c r="AK11" s="672">
        <v>0</v>
      </c>
    </row>
    <row r="12" spans="1:37" x14ac:dyDescent="0.25">
      <c r="A12" s="564"/>
      <c r="B12" s="640"/>
      <c r="C12" s="632"/>
      <c r="D12" s="564"/>
      <c r="E12" s="564"/>
      <c r="F12" s="564"/>
      <c r="G12" s="564"/>
      <c r="H12" s="564"/>
      <c r="I12" s="564"/>
      <c r="J12" s="564"/>
      <c r="K12" s="632"/>
      <c r="L12" s="632"/>
      <c r="M12" s="678"/>
      <c r="Y12" s="661"/>
      <c r="Z12" s="661"/>
      <c r="AA12" s="661" t="s">
        <v>202</v>
      </c>
      <c r="AB12" s="673">
        <v>0</v>
      </c>
      <c r="AC12" s="673">
        <v>0</v>
      </c>
      <c r="AD12" s="673">
        <v>0</v>
      </c>
      <c r="AE12" s="673">
        <v>0</v>
      </c>
      <c r="AF12" s="673">
        <v>0</v>
      </c>
      <c r="AG12" s="673">
        <v>0</v>
      </c>
      <c r="AH12" s="673">
        <v>0</v>
      </c>
      <c r="AI12" s="673">
        <v>0</v>
      </c>
      <c r="AJ12" s="673">
        <v>0</v>
      </c>
      <c r="AK12" s="673">
        <v>0</v>
      </c>
    </row>
    <row r="13" spans="1:37" x14ac:dyDescent="0.25">
      <c r="A13" s="640" t="s">
        <v>171</v>
      </c>
      <c r="B13" s="655"/>
      <c r="C13" s="589" t="str">
        <f>IF($B13="","",VLOOKUP($B13,'1MD ELO (5)'!$A$7:$O$22,5))</f>
        <v/>
      </c>
      <c r="D13" s="589" t="str">
        <f>IF($B13="","",VLOOKUP($B13,'1MD ELO (5)'!$A$7:$O$22,15))</f>
        <v/>
      </c>
      <c r="E13" s="585" t="str">
        <f>UPPER(IF($B13="","",VLOOKUP($B13,'1MD ELO (5)'!$A$7:$O$22,2)))</f>
        <v/>
      </c>
      <c r="F13" s="588"/>
      <c r="G13" s="585" t="str">
        <f>IF($B13="","",VLOOKUP($B13,'1MD ELO (5)'!$A$7:$O$22,3))</f>
        <v/>
      </c>
      <c r="H13" s="588"/>
      <c r="I13" s="585" t="str">
        <f>IF($B13="","",VLOOKUP($B13,'1MD ELO (5)'!$A$7:$O$22,4))</f>
        <v/>
      </c>
      <c r="J13" s="564"/>
      <c r="K13" s="675"/>
      <c r="L13" s="663" t="str">
        <f>IF(K13="","",CONCATENATE(VLOOKUP($Y$3,$AB$1:$AK$1,K13)," pont"))</f>
        <v/>
      </c>
      <c r="M13" s="676"/>
      <c r="Y13" s="661"/>
      <c r="Z13" s="661"/>
      <c r="AA13" s="661" t="s">
        <v>203</v>
      </c>
      <c r="AB13" s="673">
        <v>0</v>
      </c>
      <c r="AC13" s="673">
        <v>0</v>
      </c>
      <c r="AD13" s="673">
        <v>0</v>
      </c>
      <c r="AE13" s="673">
        <v>0</v>
      </c>
      <c r="AF13" s="673">
        <v>0</v>
      </c>
      <c r="AG13" s="673">
        <v>0</v>
      </c>
      <c r="AH13" s="673">
        <v>0</v>
      </c>
      <c r="AI13" s="673">
        <v>0</v>
      </c>
      <c r="AJ13" s="673">
        <v>0</v>
      </c>
      <c r="AK13" s="673">
        <v>0</v>
      </c>
    </row>
    <row r="14" spans="1:37" x14ac:dyDescent="0.25">
      <c r="A14" s="603"/>
      <c r="B14" s="656"/>
      <c r="C14" s="604"/>
      <c r="D14" s="604"/>
      <c r="E14" s="604"/>
      <c r="F14" s="604"/>
      <c r="G14" s="604"/>
      <c r="H14" s="604"/>
      <c r="I14" s="604"/>
      <c r="J14" s="564"/>
      <c r="K14" s="603"/>
      <c r="L14" s="603"/>
      <c r="M14" s="677"/>
      <c r="Y14" s="661"/>
      <c r="Z14" s="661"/>
      <c r="AA14" s="661"/>
      <c r="AB14" s="661"/>
      <c r="AC14" s="661"/>
      <c r="AD14" s="661"/>
      <c r="AE14" s="661"/>
      <c r="AF14" s="661"/>
      <c r="AG14" s="661"/>
      <c r="AH14" s="661"/>
      <c r="AI14" s="661"/>
      <c r="AJ14" s="661"/>
      <c r="AK14" s="661"/>
    </row>
    <row r="15" spans="1:37" x14ac:dyDescent="0.25">
      <c r="A15" s="603" t="s">
        <v>172</v>
      </c>
      <c r="B15" s="657"/>
      <c r="C15" s="589" t="str">
        <f>IF($B15="","",VLOOKUP($B15,'1MD ELO (5)'!$A$7:$O$22,5))</f>
        <v/>
      </c>
      <c r="D15" s="589" t="str">
        <f>IF($B15="","",VLOOKUP($B15,'1MD ELO (5)'!$A$7:$O$22,15))</f>
        <v/>
      </c>
      <c r="E15" s="584" t="str">
        <f>UPPER(IF($B15="","",VLOOKUP($B15,'1MD ELO (5)'!$A$7:$O$22,2)))</f>
        <v/>
      </c>
      <c r="F15" s="590"/>
      <c r="G15" s="584" t="str">
        <f>IF($B15="","",VLOOKUP($B15,'1MD ELO (5)'!$A$7:$O$22,3))</f>
        <v/>
      </c>
      <c r="H15" s="590"/>
      <c r="I15" s="584" t="str">
        <f>IF($B15="","",VLOOKUP($B15,'1MD ELO (5)'!$A$7:$O$22,4))</f>
        <v/>
      </c>
      <c r="J15" s="564"/>
      <c r="K15" s="675"/>
      <c r="L15" s="663" t="str">
        <f>IF(K15="","",CONCATENATE(VLOOKUP($Y$3,$AB$1:$AK$1,K15)," pont"))</f>
        <v/>
      </c>
      <c r="M15" s="676"/>
      <c r="Y15" s="661"/>
      <c r="Z15" s="661"/>
      <c r="AA15" s="661"/>
      <c r="AB15" s="661"/>
      <c r="AC15" s="661"/>
      <c r="AD15" s="661"/>
      <c r="AE15" s="661"/>
      <c r="AF15" s="661"/>
      <c r="AG15" s="661"/>
      <c r="AH15" s="661"/>
      <c r="AI15" s="661"/>
      <c r="AJ15" s="661"/>
      <c r="AK15" s="661"/>
    </row>
    <row r="16" spans="1:37" x14ac:dyDescent="0.25">
      <c r="A16" s="603"/>
      <c r="B16" s="656"/>
      <c r="C16" s="604"/>
      <c r="D16" s="604"/>
      <c r="E16" s="604"/>
      <c r="F16" s="604"/>
      <c r="G16" s="604"/>
      <c r="H16" s="604"/>
      <c r="I16" s="604"/>
      <c r="J16" s="564"/>
      <c r="K16" s="603"/>
      <c r="L16" s="603"/>
      <c r="M16" s="677"/>
      <c r="Y16" s="661"/>
      <c r="Z16" s="661"/>
      <c r="AA16" s="661" t="s">
        <v>164</v>
      </c>
      <c r="AB16" s="661">
        <v>300</v>
      </c>
      <c r="AC16" s="661">
        <v>250</v>
      </c>
      <c r="AD16" s="661">
        <v>220</v>
      </c>
      <c r="AE16" s="661">
        <v>180</v>
      </c>
      <c r="AF16" s="661">
        <v>160</v>
      </c>
      <c r="AG16" s="661">
        <v>150</v>
      </c>
      <c r="AH16" s="661">
        <v>140</v>
      </c>
      <c r="AI16" s="661">
        <v>130</v>
      </c>
      <c r="AJ16" s="661">
        <v>120</v>
      </c>
      <c r="AK16" s="661">
        <v>110</v>
      </c>
    </row>
    <row r="17" spans="1:37" x14ac:dyDescent="0.25">
      <c r="A17" s="603" t="s">
        <v>173</v>
      </c>
      <c r="B17" s="657"/>
      <c r="C17" s="589" t="str">
        <f>IF($B17="","",VLOOKUP($B17,'1MD ELO (5)'!$A$7:$O$22,5))</f>
        <v/>
      </c>
      <c r="D17" s="589" t="str">
        <f>IF($B17="","",VLOOKUP($B17,'1MD ELO (5)'!$A$7:$O$22,15))</f>
        <v/>
      </c>
      <c r="E17" s="584" t="str">
        <f>UPPER(IF($B17="","",VLOOKUP($B17,'1MD ELO (5)'!$A$7:$O$22,2)))</f>
        <v/>
      </c>
      <c r="F17" s="590"/>
      <c r="G17" s="584" t="str">
        <f>IF($B17="","",VLOOKUP($B17,'1MD ELO (5)'!$A$7:$O$22,3))</f>
        <v/>
      </c>
      <c r="H17" s="590"/>
      <c r="I17" s="584" t="str">
        <f>IF($B17="","",VLOOKUP($B17,'1MD ELO (5)'!$A$7:$O$22,4))</f>
        <v/>
      </c>
      <c r="J17" s="564"/>
      <c r="K17" s="675"/>
      <c r="L17" s="663" t="str">
        <f>IF(K17="","",CONCATENATE(VLOOKUP($Y$3,$AB$1:$AK$1,K17)," pont"))</f>
        <v/>
      </c>
      <c r="M17" s="676"/>
      <c r="Y17" s="661"/>
      <c r="Z17" s="661"/>
      <c r="AA17" s="661" t="s">
        <v>194</v>
      </c>
      <c r="AB17" s="661">
        <v>250</v>
      </c>
      <c r="AC17" s="661">
        <v>200</v>
      </c>
      <c r="AD17" s="661">
        <v>160</v>
      </c>
      <c r="AE17" s="661">
        <v>140</v>
      </c>
      <c r="AF17" s="661">
        <v>120</v>
      </c>
      <c r="AG17" s="661">
        <v>110</v>
      </c>
      <c r="AH17" s="661">
        <v>100</v>
      </c>
      <c r="AI17" s="661">
        <v>90</v>
      </c>
      <c r="AJ17" s="661">
        <v>80</v>
      </c>
      <c r="AK17" s="661">
        <v>70</v>
      </c>
    </row>
    <row r="18" spans="1:37" x14ac:dyDescent="0.25">
      <c r="A18" s="564"/>
      <c r="B18" s="564"/>
      <c r="C18" s="564"/>
      <c r="D18" s="564"/>
      <c r="E18" s="564"/>
      <c r="F18" s="564"/>
      <c r="G18" s="564"/>
      <c r="H18" s="564"/>
      <c r="I18" s="564"/>
      <c r="J18" s="564"/>
      <c r="K18" s="564"/>
      <c r="L18" s="564"/>
      <c r="M18" s="564"/>
      <c r="Y18" s="661"/>
      <c r="Z18" s="661"/>
      <c r="AA18" s="661" t="s">
        <v>195</v>
      </c>
      <c r="AB18" s="661">
        <v>200</v>
      </c>
      <c r="AC18" s="661">
        <v>150</v>
      </c>
      <c r="AD18" s="661">
        <v>130</v>
      </c>
      <c r="AE18" s="661">
        <v>110</v>
      </c>
      <c r="AF18" s="661">
        <v>95</v>
      </c>
      <c r="AG18" s="661">
        <v>80</v>
      </c>
      <c r="AH18" s="661">
        <v>70</v>
      </c>
      <c r="AI18" s="661">
        <v>60</v>
      </c>
      <c r="AJ18" s="661">
        <v>55</v>
      </c>
      <c r="AK18" s="661">
        <v>50</v>
      </c>
    </row>
    <row r="19" spans="1:37" x14ac:dyDescent="0.25">
      <c r="A19" s="564"/>
      <c r="B19" s="564"/>
      <c r="C19" s="564"/>
      <c r="D19" s="564"/>
      <c r="E19" s="564"/>
      <c r="F19" s="564"/>
      <c r="G19" s="564"/>
      <c r="H19" s="564"/>
      <c r="I19" s="564"/>
      <c r="J19" s="564"/>
      <c r="K19" s="564"/>
      <c r="L19" s="564"/>
      <c r="M19" s="564"/>
      <c r="Y19" s="661"/>
      <c r="Z19" s="661"/>
      <c r="AA19" s="661" t="s">
        <v>196</v>
      </c>
      <c r="AB19" s="661">
        <v>150</v>
      </c>
      <c r="AC19" s="661">
        <v>120</v>
      </c>
      <c r="AD19" s="661">
        <v>100</v>
      </c>
      <c r="AE19" s="661">
        <v>80</v>
      </c>
      <c r="AF19" s="661">
        <v>70</v>
      </c>
      <c r="AG19" s="661">
        <v>60</v>
      </c>
      <c r="AH19" s="661">
        <v>55</v>
      </c>
      <c r="AI19" s="661">
        <v>50</v>
      </c>
      <c r="AJ19" s="661">
        <v>45</v>
      </c>
      <c r="AK19" s="661">
        <v>40</v>
      </c>
    </row>
    <row r="20" spans="1:37" x14ac:dyDescent="0.25">
      <c r="A20" s="564"/>
      <c r="B20" s="564"/>
      <c r="C20" s="564"/>
      <c r="D20" s="564"/>
      <c r="E20" s="564"/>
      <c r="F20" s="564"/>
      <c r="G20" s="564"/>
      <c r="H20" s="564"/>
      <c r="I20" s="564"/>
      <c r="J20" s="564"/>
      <c r="K20" s="564"/>
      <c r="L20" s="564"/>
      <c r="M20" s="564"/>
      <c r="Y20" s="661"/>
      <c r="Z20" s="661"/>
      <c r="AA20" s="661" t="s">
        <v>197</v>
      </c>
      <c r="AB20" s="661">
        <v>120</v>
      </c>
      <c r="AC20" s="661">
        <v>90</v>
      </c>
      <c r="AD20" s="661">
        <v>65</v>
      </c>
      <c r="AE20" s="661">
        <v>55</v>
      </c>
      <c r="AF20" s="661">
        <v>50</v>
      </c>
      <c r="AG20" s="661">
        <v>45</v>
      </c>
      <c r="AH20" s="661">
        <v>40</v>
      </c>
      <c r="AI20" s="661">
        <v>35</v>
      </c>
      <c r="AJ20" s="661">
        <v>25</v>
      </c>
      <c r="AK20" s="661">
        <v>20</v>
      </c>
    </row>
    <row r="21" spans="1:37" x14ac:dyDescent="0.25">
      <c r="A21" s="564"/>
      <c r="B21" s="564"/>
      <c r="C21" s="564"/>
      <c r="D21" s="564"/>
      <c r="E21" s="564"/>
      <c r="F21" s="564"/>
      <c r="G21" s="564"/>
      <c r="H21" s="564"/>
      <c r="I21" s="564"/>
      <c r="J21" s="564"/>
      <c r="K21" s="564"/>
      <c r="L21" s="564"/>
      <c r="M21" s="564"/>
      <c r="Y21" s="661"/>
      <c r="Z21" s="661"/>
      <c r="AA21" s="661" t="s">
        <v>198</v>
      </c>
      <c r="AB21" s="661">
        <v>90</v>
      </c>
      <c r="AC21" s="661">
        <v>60</v>
      </c>
      <c r="AD21" s="661">
        <v>45</v>
      </c>
      <c r="AE21" s="661">
        <v>34</v>
      </c>
      <c r="AF21" s="661">
        <v>27</v>
      </c>
      <c r="AG21" s="661">
        <v>22</v>
      </c>
      <c r="AH21" s="661">
        <v>18</v>
      </c>
      <c r="AI21" s="661">
        <v>15</v>
      </c>
      <c r="AJ21" s="661">
        <v>12</v>
      </c>
      <c r="AK21" s="661">
        <v>9</v>
      </c>
    </row>
    <row r="22" spans="1:37" ht="18.75" customHeight="1" x14ac:dyDescent="0.25">
      <c r="A22" s="564"/>
      <c r="B22" s="811"/>
      <c r="C22" s="811"/>
      <c r="D22" s="809" t="str">
        <f>E7</f>
        <v/>
      </c>
      <c r="E22" s="809"/>
      <c r="F22" s="809" t="str">
        <f>E9</f>
        <v/>
      </c>
      <c r="G22" s="809"/>
      <c r="H22" s="809" t="str">
        <f>E11</f>
        <v/>
      </c>
      <c r="I22" s="809"/>
      <c r="J22" s="564"/>
      <c r="K22" s="564"/>
      <c r="L22" s="564"/>
      <c r="M22" s="641" t="s">
        <v>168</v>
      </c>
      <c r="Y22" s="661"/>
      <c r="Z22" s="661"/>
      <c r="AA22" s="661" t="s">
        <v>199</v>
      </c>
      <c r="AB22" s="661">
        <v>60</v>
      </c>
      <c r="AC22" s="661">
        <v>40</v>
      </c>
      <c r="AD22" s="661">
        <v>30</v>
      </c>
      <c r="AE22" s="661">
        <v>20</v>
      </c>
      <c r="AF22" s="661">
        <v>18</v>
      </c>
      <c r="AG22" s="661">
        <v>15</v>
      </c>
      <c r="AH22" s="661">
        <v>12</v>
      </c>
      <c r="AI22" s="661">
        <v>10</v>
      </c>
      <c r="AJ22" s="661">
        <v>8</v>
      </c>
      <c r="AK22" s="661">
        <v>6</v>
      </c>
    </row>
    <row r="23" spans="1:37" ht="18.75" customHeight="1" x14ac:dyDescent="0.25">
      <c r="A23" s="639" t="s">
        <v>164</v>
      </c>
      <c r="B23" s="807" t="str">
        <f>E7</f>
        <v/>
      </c>
      <c r="C23" s="807"/>
      <c r="D23" s="810"/>
      <c r="E23" s="810"/>
      <c r="F23" s="808"/>
      <c r="G23" s="808"/>
      <c r="H23" s="808"/>
      <c r="I23" s="808"/>
      <c r="J23" s="564"/>
      <c r="K23" s="564"/>
      <c r="L23" s="564"/>
      <c r="M23" s="643"/>
      <c r="Y23" s="661"/>
      <c r="Z23" s="661"/>
      <c r="AA23" s="661" t="s">
        <v>200</v>
      </c>
      <c r="AB23" s="661">
        <v>40</v>
      </c>
      <c r="AC23" s="661">
        <v>25</v>
      </c>
      <c r="AD23" s="661">
        <v>18</v>
      </c>
      <c r="AE23" s="661">
        <v>13</v>
      </c>
      <c r="AF23" s="661">
        <v>8</v>
      </c>
      <c r="AG23" s="661">
        <v>7</v>
      </c>
      <c r="AH23" s="661">
        <v>6</v>
      </c>
      <c r="AI23" s="661">
        <v>5</v>
      </c>
      <c r="AJ23" s="661">
        <v>4</v>
      </c>
      <c r="AK23" s="661">
        <v>3</v>
      </c>
    </row>
    <row r="24" spans="1:37" ht="18.75" customHeight="1" x14ac:dyDescent="0.25">
      <c r="A24" s="639" t="s">
        <v>165</v>
      </c>
      <c r="B24" s="807" t="str">
        <f>E9</f>
        <v/>
      </c>
      <c r="C24" s="807"/>
      <c r="D24" s="808"/>
      <c r="E24" s="808"/>
      <c r="F24" s="810"/>
      <c r="G24" s="810"/>
      <c r="H24" s="808"/>
      <c r="I24" s="808"/>
      <c r="J24" s="564"/>
      <c r="K24" s="564"/>
      <c r="L24" s="564"/>
      <c r="M24" s="643"/>
      <c r="Y24" s="661"/>
      <c r="Z24" s="661"/>
      <c r="AA24" s="661" t="s">
        <v>201</v>
      </c>
      <c r="AB24" s="661">
        <v>25</v>
      </c>
      <c r="AC24" s="661">
        <v>15</v>
      </c>
      <c r="AD24" s="661">
        <v>13</v>
      </c>
      <c r="AE24" s="661">
        <v>7</v>
      </c>
      <c r="AF24" s="661">
        <v>6</v>
      </c>
      <c r="AG24" s="661">
        <v>5</v>
      </c>
      <c r="AH24" s="661">
        <v>4</v>
      </c>
      <c r="AI24" s="661">
        <v>3</v>
      </c>
      <c r="AJ24" s="661">
        <v>2</v>
      </c>
      <c r="AK24" s="661">
        <v>1</v>
      </c>
    </row>
    <row r="25" spans="1:37" ht="18.75" customHeight="1" x14ac:dyDescent="0.25">
      <c r="A25" s="639" t="s">
        <v>166</v>
      </c>
      <c r="B25" s="807" t="str">
        <f>E11</f>
        <v/>
      </c>
      <c r="C25" s="807"/>
      <c r="D25" s="808"/>
      <c r="E25" s="808"/>
      <c r="F25" s="808"/>
      <c r="G25" s="808"/>
      <c r="H25" s="810"/>
      <c r="I25" s="810"/>
      <c r="J25" s="564"/>
      <c r="K25" s="564"/>
      <c r="L25" s="564"/>
      <c r="M25" s="643"/>
      <c r="Y25" s="661"/>
      <c r="Z25" s="661"/>
      <c r="AA25" s="661" t="s">
        <v>206</v>
      </c>
      <c r="AB25" s="661">
        <v>15</v>
      </c>
      <c r="AC25" s="661">
        <v>10</v>
      </c>
      <c r="AD25" s="661">
        <v>8</v>
      </c>
      <c r="AE25" s="661">
        <v>4</v>
      </c>
      <c r="AF25" s="661">
        <v>3</v>
      </c>
      <c r="AG25" s="661">
        <v>2</v>
      </c>
      <c r="AH25" s="661">
        <v>1</v>
      </c>
      <c r="AI25" s="661">
        <v>0</v>
      </c>
      <c r="AJ25" s="661">
        <v>0</v>
      </c>
      <c r="AK25" s="661">
        <v>0</v>
      </c>
    </row>
    <row r="26" spans="1:37" x14ac:dyDescent="0.25">
      <c r="A26" s="564"/>
      <c r="B26" s="564"/>
      <c r="C26" s="564"/>
      <c r="D26" s="564"/>
      <c r="E26" s="564"/>
      <c r="F26" s="564"/>
      <c r="G26" s="564"/>
      <c r="H26" s="564"/>
      <c r="I26" s="564"/>
      <c r="J26" s="564"/>
      <c r="K26" s="564"/>
      <c r="L26" s="564"/>
      <c r="M26" s="644"/>
      <c r="Y26" s="661"/>
      <c r="Z26" s="661"/>
      <c r="AA26" s="661" t="s">
        <v>202</v>
      </c>
      <c r="AB26" s="661">
        <v>10</v>
      </c>
      <c r="AC26" s="661">
        <v>6</v>
      </c>
      <c r="AD26" s="661">
        <v>4</v>
      </c>
      <c r="AE26" s="661">
        <v>2</v>
      </c>
      <c r="AF26" s="661">
        <v>1</v>
      </c>
      <c r="AG26" s="661">
        <v>0</v>
      </c>
      <c r="AH26" s="661">
        <v>0</v>
      </c>
      <c r="AI26" s="661">
        <v>0</v>
      </c>
      <c r="AJ26" s="661">
        <v>0</v>
      </c>
      <c r="AK26" s="661">
        <v>0</v>
      </c>
    </row>
    <row r="27" spans="1:37" ht="18.75" customHeight="1" x14ac:dyDescent="0.25">
      <c r="A27" s="564"/>
      <c r="B27" s="811"/>
      <c r="C27" s="811"/>
      <c r="D27" s="809" t="str">
        <f>E13</f>
        <v/>
      </c>
      <c r="E27" s="809"/>
      <c r="F27" s="809" t="str">
        <f>E15</f>
        <v/>
      </c>
      <c r="G27" s="809"/>
      <c r="H27" s="809" t="str">
        <f>E17</f>
        <v/>
      </c>
      <c r="I27" s="809"/>
      <c r="J27" s="564"/>
      <c r="K27" s="564"/>
      <c r="L27" s="564"/>
      <c r="M27" s="644"/>
      <c r="Y27" s="661"/>
      <c r="Z27" s="661"/>
      <c r="AA27" s="661" t="s">
        <v>203</v>
      </c>
      <c r="AB27" s="661">
        <v>3</v>
      </c>
      <c r="AC27" s="661">
        <v>2</v>
      </c>
      <c r="AD27" s="661">
        <v>1</v>
      </c>
      <c r="AE27" s="661">
        <v>0</v>
      </c>
      <c r="AF27" s="661">
        <v>0</v>
      </c>
      <c r="AG27" s="661">
        <v>0</v>
      </c>
      <c r="AH27" s="661">
        <v>0</v>
      </c>
      <c r="AI27" s="661">
        <v>0</v>
      </c>
      <c r="AJ27" s="661">
        <v>0</v>
      </c>
      <c r="AK27" s="661">
        <v>0</v>
      </c>
    </row>
    <row r="28" spans="1:37" ht="18.75" customHeight="1" x14ac:dyDescent="0.25">
      <c r="A28" s="639" t="s">
        <v>171</v>
      </c>
      <c r="B28" s="807" t="str">
        <f>E13</f>
        <v/>
      </c>
      <c r="C28" s="807"/>
      <c r="D28" s="810"/>
      <c r="E28" s="810"/>
      <c r="F28" s="808"/>
      <c r="G28" s="808"/>
      <c r="H28" s="808"/>
      <c r="I28" s="808"/>
      <c r="J28" s="564"/>
      <c r="K28" s="564"/>
      <c r="L28" s="564"/>
      <c r="M28" s="643"/>
    </row>
    <row r="29" spans="1:37" ht="18.75" customHeight="1" x14ac:dyDescent="0.25">
      <c r="A29" s="639" t="s">
        <v>172</v>
      </c>
      <c r="B29" s="807" t="str">
        <f>E15</f>
        <v/>
      </c>
      <c r="C29" s="807"/>
      <c r="D29" s="808"/>
      <c r="E29" s="808"/>
      <c r="F29" s="810"/>
      <c r="G29" s="810"/>
      <c r="H29" s="808"/>
      <c r="I29" s="808"/>
      <c r="J29" s="564"/>
      <c r="K29" s="564"/>
      <c r="L29" s="564"/>
      <c r="M29" s="643"/>
    </row>
    <row r="30" spans="1:37" ht="18.75" customHeight="1" x14ac:dyDescent="0.25">
      <c r="A30" s="639" t="s">
        <v>173</v>
      </c>
      <c r="B30" s="807" t="str">
        <f>E17</f>
        <v/>
      </c>
      <c r="C30" s="807"/>
      <c r="D30" s="808"/>
      <c r="E30" s="808"/>
      <c r="F30" s="808"/>
      <c r="G30" s="808"/>
      <c r="H30" s="810"/>
      <c r="I30" s="810"/>
      <c r="J30" s="564"/>
      <c r="K30" s="564"/>
      <c r="L30" s="564"/>
      <c r="M30" s="643"/>
    </row>
    <row r="31" spans="1:37" x14ac:dyDescent="0.25">
      <c r="A31" s="564"/>
      <c r="B31" s="564"/>
      <c r="C31" s="564"/>
      <c r="D31" s="564"/>
      <c r="E31" s="564"/>
      <c r="F31" s="564"/>
      <c r="G31" s="564"/>
      <c r="H31" s="564"/>
      <c r="I31" s="564"/>
      <c r="J31" s="564"/>
      <c r="K31" s="564"/>
      <c r="L31" s="564"/>
      <c r="M31" s="564"/>
    </row>
    <row r="32" spans="1:37" x14ac:dyDescent="0.25">
      <c r="A32" s="564" t="s">
        <v>129</v>
      </c>
      <c r="B32" s="564"/>
      <c r="C32" s="820" t="str">
        <f>IF(M23=1,B23,IF(M24=1,B24,IF(M25=1,B25,"")))</f>
        <v/>
      </c>
      <c r="D32" s="820"/>
      <c r="E32" s="603" t="s">
        <v>175</v>
      </c>
      <c r="F32" s="820" t="str">
        <f>IF(M28=1,B28,IF(M29=1,B29,IF(M30=1,B30,"")))</f>
        <v/>
      </c>
      <c r="G32" s="820"/>
      <c r="H32" s="564"/>
      <c r="I32" s="542"/>
      <c r="J32" s="564"/>
      <c r="K32" s="564"/>
      <c r="L32" s="564"/>
      <c r="M32" s="564"/>
    </row>
    <row r="33" spans="1:19" x14ac:dyDescent="0.25">
      <c r="A33" s="564"/>
      <c r="B33" s="564"/>
      <c r="C33" s="564"/>
      <c r="D33" s="564"/>
      <c r="E33" s="564"/>
      <c r="F33" s="603"/>
      <c r="G33" s="603"/>
      <c r="H33" s="564"/>
      <c r="I33" s="564"/>
      <c r="J33" s="564"/>
      <c r="K33" s="564"/>
      <c r="L33" s="564"/>
      <c r="M33" s="564"/>
    </row>
    <row r="34" spans="1:19" x14ac:dyDescent="0.25">
      <c r="A34" s="564" t="s">
        <v>174</v>
      </c>
      <c r="B34" s="564"/>
      <c r="C34" s="820" t="str">
        <f>IF(M23=2,B23,IF(M24=2,B24,IF(M25=2,B25,"")))</f>
        <v/>
      </c>
      <c r="D34" s="820"/>
      <c r="E34" s="603" t="s">
        <v>175</v>
      </c>
      <c r="F34" s="820" t="str">
        <f>IF(M28=2,B28,IF(M29=2,B29,IF(M30=2,B30,"")))</f>
        <v/>
      </c>
      <c r="G34" s="820"/>
      <c r="H34" s="564"/>
      <c r="I34" s="542"/>
      <c r="J34" s="564"/>
      <c r="K34" s="564"/>
      <c r="L34" s="564"/>
      <c r="M34" s="564"/>
    </row>
    <row r="35" spans="1:19" x14ac:dyDescent="0.25">
      <c r="A35" s="564"/>
      <c r="B35" s="564"/>
      <c r="C35" s="642"/>
      <c r="D35" s="642"/>
      <c r="E35" s="603"/>
      <c r="F35" s="642"/>
      <c r="G35" s="642"/>
      <c r="H35" s="564"/>
      <c r="I35" s="564"/>
      <c r="J35" s="564"/>
      <c r="K35" s="564"/>
      <c r="L35" s="564"/>
      <c r="M35" s="564"/>
    </row>
    <row r="36" spans="1:19" x14ac:dyDescent="0.25">
      <c r="A36" s="564" t="s">
        <v>176</v>
      </c>
      <c r="B36" s="564"/>
      <c r="C36" s="820" t="str">
        <f>IF(M23=3,B23,IF(M24=3,B24,IF(M25=3,B25,"")))</f>
        <v/>
      </c>
      <c r="D36" s="820"/>
      <c r="E36" s="603" t="s">
        <v>175</v>
      </c>
      <c r="F36" s="820" t="str">
        <f>IF(M28=3,B28,IF(M29=3,B29,IF(M30=3,B30,"")))</f>
        <v/>
      </c>
      <c r="G36" s="820"/>
      <c r="H36" s="564"/>
      <c r="I36" s="542"/>
      <c r="J36" s="564"/>
      <c r="K36" s="564"/>
      <c r="L36" s="564"/>
      <c r="M36" s="564"/>
    </row>
    <row r="37" spans="1:19" x14ac:dyDescent="0.25">
      <c r="A37" s="564"/>
      <c r="B37" s="564"/>
      <c r="C37" s="564"/>
      <c r="D37" s="564"/>
      <c r="E37" s="564"/>
      <c r="F37" s="564"/>
      <c r="G37" s="564"/>
      <c r="H37" s="564"/>
      <c r="I37" s="564"/>
      <c r="J37" s="564"/>
      <c r="K37" s="564"/>
      <c r="L37" s="564"/>
      <c r="M37" s="564"/>
    </row>
    <row r="38" spans="1:19" x14ac:dyDescent="0.25">
      <c r="A38" s="564"/>
      <c r="B38" s="564"/>
      <c r="C38" s="564"/>
      <c r="D38" s="564"/>
      <c r="E38" s="564"/>
      <c r="F38" s="564"/>
      <c r="G38" s="564"/>
      <c r="H38" s="564"/>
      <c r="I38" s="564"/>
      <c r="J38" s="564"/>
      <c r="K38" s="564"/>
      <c r="L38" s="542"/>
      <c r="M38" s="564"/>
      <c r="O38" s="595"/>
      <c r="P38" s="595"/>
      <c r="Q38" s="595"/>
      <c r="R38" s="595"/>
      <c r="S38" s="595"/>
    </row>
    <row r="39" spans="1:19" x14ac:dyDescent="0.25">
      <c r="A39" s="214" t="s">
        <v>105</v>
      </c>
      <c r="B39" s="215"/>
      <c r="C39" s="456"/>
      <c r="D39" s="611" t="s">
        <v>6</v>
      </c>
      <c r="E39" s="612" t="s">
        <v>107</v>
      </c>
      <c r="F39" s="630"/>
      <c r="G39" s="611" t="s">
        <v>6</v>
      </c>
      <c r="H39" s="612" t="s">
        <v>125</v>
      </c>
      <c r="I39" s="369"/>
      <c r="J39" s="612" t="s">
        <v>126</v>
      </c>
      <c r="K39" s="368" t="s">
        <v>127</v>
      </c>
      <c r="L39" s="37"/>
      <c r="M39" s="630"/>
      <c r="O39" s="595"/>
      <c r="P39" s="605"/>
      <c r="Q39" s="605"/>
      <c r="R39" s="606"/>
      <c r="S39" s="595"/>
    </row>
    <row r="40" spans="1:19" x14ac:dyDescent="0.25">
      <c r="A40" s="575" t="s">
        <v>106</v>
      </c>
      <c r="B40" s="576"/>
      <c r="C40" s="578"/>
      <c r="D40" s="613">
        <v>1</v>
      </c>
      <c r="E40" s="805" t="str">
        <f>IF(D40&gt;$R$47,,UPPER(VLOOKUP(D40,'1MD ELO (5)'!$A$7:$Q$134,2)))</f>
        <v/>
      </c>
      <c r="F40" s="805"/>
      <c r="G40" s="624" t="s">
        <v>7</v>
      </c>
      <c r="H40" s="576"/>
      <c r="I40" s="614"/>
      <c r="J40" s="625"/>
      <c r="K40" s="570" t="s">
        <v>111</v>
      </c>
      <c r="L40" s="631"/>
      <c r="M40" s="615"/>
      <c r="O40" s="595"/>
      <c r="P40" s="607"/>
      <c r="Q40" s="607"/>
      <c r="R40" s="608"/>
      <c r="S40" s="595"/>
    </row>
    <row r="41" spans="1:19" x14ac:dyDescent="0.25">
      <c r="A41" s="579" t="s">
        <v>124</v>
      </c>
      <c r="B41" s="340"/>
      <c r="C41" s="581"/>
      <c r="D41" s="616">
        <v>2</v>
      </c>
      <c r="E41" s="806" t="str">
        <f>IF(D41&gt;$R$47,,UPPER(VLOOKUP(D41,'1MD ELO (5)'!$A$7:$Q$134,2)))</f>
        <v/>
      </c>
      <c r="F41" s="806"/>
      <c r="G41" s="626" t="s">
        <v>8</v>
      </c>
      <c r="H41" s="617"/>
      <c r="I41" s="618"/>
      <c r="J41" s="91"/>
      <c r="K41" s="628"/>
      <c r="L41" s="542"/>
      <c r="M41" s="623"/>
      <c r="O41" s="595"/>
      <c r="P41" s="608"/>
      <c r="Q41" s="609"/>
      <c r="R41" s="608"/>
      <c r="S41" s="595"/>
    </row>
    <row r="42" spans="1:19" x14ac:dyDescent="0.25">
      <c r="A42" s="384"/>
      <c r="B42" s="385"/>
      <c r="C42" s="386"/>
      <c r="D42" s="616"/>
      <c r="E42" s="620"/>
      <c r="F42" s="621"/>
      <c r="G42" s="626" t="s">
        <v>9</v>
      </c>
      <c r="H42" s="617"/>
      <c r="I42" s="618"/>
      <c r="J42" s="91"/>
      <c r="K42" s="570" t="s">
        <v>112</v>
      </c>
      <c r="L42" s="631"/>
      <c r="M42" s="615"/>
      <c r="O42" s="595"/>
      <c r="P42" s="607"/>
      <c r="Q42" s="607"/>
      <c r="R42" s="608"/>
      <c r="S42" s="595"/>
    </row>
    <row r="43" spans="1:19" x14ac:dyDescent="0.25">
      <c r="A43" s="243"/>
      <c r="B43" s="448"/>
      <c r="C43" s="244"/>
      <c r="D43" s="616"/>
      <c r="E43" s="620"/>
      <c r="F43" s="621"/>
      <c r="G43" s="626" t="s">
        <v>10</v>
      </c>
      <c r="H43" s="617"/>
      <c r="I43" s="618"/>
      <c r="J43" s="91"/>
      <c r="K43" s="629"/>
      <c r="L43" s="621"/>
      <c r="M43" s="619"/>
      <c r="O43" s="595"/>
      <c r="P43" s="608"/>
      <c r="Q43" s="609"/>
      <c r="R43" s="608"/>
      <c r="S43" s="595"/>
    </row>
    <row r="44" spans="1:19" x14ac:dyDescent="0.25">
      <c r="A44" s="371"/>
      <c r="B44" s="387"/>
      <c r="C44" s="455"/>
      <c r="D44" s="616"/>
      <c r="E44" s="620"/>
      <c r="F44" s="621"/>
      <c r="G44" s="626" t="s">
        <v>11</v>
      </c>
      <c r="H44" s="617"/>
      <c r="I44" s="618"/>
      <c r="J44" s="91"/>
      <c r="K44" s="579"/>
      <c r="L44" s="542"/>
      <c r="M44" s="623"/>
      <c r="O44" s="595"/>
      <c r="P44" s="608"/>
      <c r="Q44" s="609"/>
      <c r="R44" s="608"/>
      <c r="S44" s="595"/>
    </row>
    <row r="45" spans="1:19" x14ac:dyDescent="0.25">
      <c r="A45" s="372"/>
      <c r="B45" s="393"/>
      <c r="C45" s="244"/>
      <c r="D45" s="616"/>
      <c r="E45" s="620"/>
      <c r="F45" s="621"/>
      <c r="G45" s="626" t="s">
        <v>12</v>
      </c>
      <c r="H45" s="617"/>
      <c r="I45" s="618"/>
      <c r="J45" s="91"/>
      <c r="K45" s="570" t="s">
        <v>92</v>
      </c>
      <c r="L45" s="631"/>
      <c r="M45" s="615"/>
      <c r="O45" s="595"/>
      <c r="P45" s="607"/>
      <c r="Q45" s="607"/>
      <c r="R45" s="608"/>
      <c r="S45" s="595"/>
    </row>
    <row r="46" spans="1:19" x14ac:dyDescent="0.25">
      <c r="A46" s="372"/>
      <c r="B46" s="393"/>
      <c r="C46" s="382"/>
      <c r="D46" s="616"/>
      <c r="E46" s="620"/>
      <c r="F46" s="621"/>
      <c r="G46" s="626" t="s">
        <v>13</v>
      </c>
      <c r="H46" s="617"/>
      <c r="I46" s="618"/>
      <c r="J46" s="91"/>
      <c r="K46" s="629"/>
      <c r="L46" s="621"/>
      <c r="M46" s="619"/>
      <c r="O46" s="595"/>
      <c r="P46" s="608"/>
      <c r="Q46" s="609"/>
      <c r="R46" s="608"/>
      <c r="S46" s="595"/>
    </row>
    <row r="47" spans="1:19" x14ac:dyDescent="0.25">
      <c r="A47" s="373"/>
      <c r="B47" s="370"/>
      <c r="C47" s="383"/>
      <c r="D47" s="622"/>
      <c r="E47" s="246"/>
      <c r="F47" s="542"/>
      <c r="G47" s="627" t="s">
        <v>14</v>
      </c>
      <c r="H47" s="340"/>
      <c r="I47" s="572"/>
      <c r="J47" s="248"/>
      <c r="K47" s="579" t="str">
        <f>L4</f>
        <v>Lakatosné Klopcsik Diana</v>
      </c>
      <c r="L47" s="542"/>
      <c r="M47" s="623"/>
      <c r="O47" s="595"/>
      <c r="P47" s="608"/>
      <c r="Q47" s="609"/>
      <c r="R47" s="610">
        <f>MIN(4,'1MD ELO (5)'!Q5)</f>
        <v>4</v>
      </c>
      <c r="S47" s="595"/>
    </row>
    <row r="48" spans="1:19" x14ac:dyDescent="0.25">
      <c r="O48" s="595"/>
      <c r="P48" s="595"/>
      <c r="Q48" s="595"/>
      <c r="R48" s="595"/>
      <c r="S48" s="595"/>
    </row>
    <row r="49" spans="15:19" x14ac:dyDescent="0.25">
      <c r="O49" s="595"/>
      <c r="P49" s="595"/>
      <c r="Q49" s="595"/>
      <c r="R49" s="595"/>
      <c r="S49" s="595"/>
    </row>
  </sheetData>
  <mergeCells count="42">
    <mergeCell ref="C34:D34"/>
    <mergeCell ref="F34:G34"/>
    <mergeCell ref="C36:D36"/>
    <mergeCell ref="F36:G36"/>
    <mergeCell ref="E40:F40"/>
    <mergeCell ref="E41:F41"/>
    <mergeCell ref="B30:C30"/>
    <mergeCell ref="D30:E30"/>
    <mergeCell ref="F30:G30"/>
    <mergeCell ref="H30:I30"/>
    <mergeCell ref="C32:D32"/>
    <mergeCell ref="F32:G32"/>
    <mergeCell ref="B28:C28"/>
    <mergeCell ref="D28:E28"/>
    <mergeCell ref="F28:G28"/>
    <mergeCell ref="H28:I28"/>
    <mergeCell ref="B29:C29"/>
    <mergeCell ref="D29:E29"/>
    <mergeCell ref="F29:G29"/>
    <mergeCell ref="H29:I29"/>
    <mergeCell ref="B25:C25"/>
    <mergeCell ref="D25:E25"/>
    <mergeCell ref="F25:G25"/>
    <mergeCell ref="H25:I25"/>
    <mergeCell ref="B27:C27"/>
    <mergeCell ref="D27:E27"/>
    <mergeCell ref="F27:G27"/>
    <mergeCell ref="H27:I27"/>
    <mergeCell ref="B23:C23"/>
    <mergeCell ref="D23:E23"/>
    <mergeCell ref="F23:G23"/>
    <mergeCell ref="H23:I23"/>
    <mergeCell ref="B24:C24"/>
    <mergeCell ref="D24:E24"/>
    <mergeCell ref="F24:G24"/>
    <mergeCell ref="H24:I24"/>
    <mergeCell ref="A1:F1"/>
    <mergeCell ref="A4:C4"/>
    <mergeCell ref="B22:C22"/>
    <mergeCell ref="D22:E22"/>
    <mergeCell ref="F22:G22"/>
    <mergeCell ref="H22:I22"/>
  </mergeCells>
  <conditionalFormatting sqref="R47">
    <cfRule type="expression" dxfId="118" priority="2" stopIfTrue="1">
      <formula>$O$1="CU"</formula>
    </cfRule>
  </conditionalFormatting>
  <conditionalFormatting sqref="E7 E9 E11 E13 E15 E17">
    <cfRule type="cellIs" dxfId="117" priority="1" stopIfTrue="1" operator="equal">
      <formula>"Bye"</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2F4A88-B1AB-4A6B-B0E2-3C7B7170D6F8}">
  <sheetPr codeName="Munka49">
    <tabColor indexed="11"/>
  </sheetPr>
  <dimension ref="A1:AK51"/>
  <sheetViews>
    <sheetView workbookViewId="0">
      <selection activeCell="B7" sqref="B7"/>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6" width="5.33203125" customWidth="1"/>
    <col min="17" max="17" width="11.5546875" customWidth="1"/>
    <col min="25" max="25" width="10.33203125" hidden="1" customWidth="1"/>
    <col min="26" max="37" width="9.109375" hidden="1" customWidth="1"/>
  </cols>
  <sheetData>
    <row r="1" spans="1:37" ht="24.6" x14ac:dyDescent="0.25">
      <c r="A1" s="814" t="str">
        <f>Altalanos!$A$6</f>
        <v xml:space="preserve">Diákolimpia Tolna megye - Paks </v>
      </c>
      <c r="B1" s="814"/>
      <c r="C1" s="814"/>
      <c r="D1" s="814"/>
      <c r="E1" s="814"/>
      <c r="F1" s="814"/>
      <c r="G1" s="513"/>
      <c r="H1" s="516" t="s">
        <v>123</v>
      </c>
      <c r="I1" s="514"/>
      <c r="J1" s="515"/>
      <c r="L1" s="517"/>
      <c r="M1" s="591"/>
      <c r="N1" s="593"/>
      <c r="O1" s="593" t="s">
        <v>71</v>
      </c>
      <c r="P1" s="593"/>
      <c r="Q1" s="594"/>
      <c r="R1" s="593"/>
      <c r="S1" s="595"/>
      <c r="AB1" s="674" t="e">
        <f>IF(Y5=1,CONCATENATE(VLOOKUP(Y3,AA16:AH27,2)),CONCATENATE(VLOOKUP(Y3,AA2:AK13,2)))</f>
        <v>#N/A</v>
      </c>
      <c r="AC1" s="674" t="e">
        <f>IF(Y5=1,CONCATENATE(VLOOKUP(Y3,AA16:AK27,3)),CONCATENATE(VLOOKUP(Y3,AA2:AK13,3)))</f>
        <v>#N/A</v>
      </c>
      <c r="AD1" s="674" t="e">
        <f>IF(Y5=1,CONCATENATE(VLOOKUP(Y3,AA16:AK27,4)),CONCATENATE(VLOOKUP(Y3,AA2:AK13,4)))</f>
        <v>#N/A</v>
      </c>
      <c r="AE1" s="674" t="e">
        <f>IF(Y5=1,CONCATENATE(VLOOKUP(Y3,AA16:AK27,5)),CONCATENATE(VLOOKUP(Y3,AA2:AK13,5)))</f>
        <v>#N/A</v>
      </c>
      <c r="AF1" s="674" t="e">
        <f>IF(Y5=1,CONCATENATE(VLOOKUP(Y3,AA16:AK27,6)),CONCATENATE(VLOOKUP(Y3,AA2:AK13,6)))</f>
        <v>#N/A</v>
      </c>
      <c r="AG1" s="674" t="e">
        <f>IF(Y5=1,CONCATENATE(VLOOKUP(Y3,AA16:AK27,7)),CONCATENATE(VLOOKUP(Y3,AA2:AK13,7)))</f>
        <v>#N/A</v>
      </c>
      <c r="AH1" s="674" t="e">
        <f>IF(Y5=1,CONCATENATE(VLOOKUP(Y3,AA16:AK27,8)),CONCATENATE(VLOOKUP(Y3,AA2:AK13,8)))</f>
        <v>#N/A</v>
      </c>
      <c r="AI1" s="674" t="e">
        <f>IF(Y5=1,CONCATENATE(VLOOKUP(Y3,AA16:AK27,9)),CONCATENATE(VLOOKUP(Y3,AA2:AK13,9)))</f>
        <v>#N/A</v>
      </c>
      <c r="AJ1" s="674" t="e">
        <f>IF(Y5=1,CONCATENATE(VLOOKUP(Y3,AA16:AK27,10)),CONCATENATE(VLOOKUP(Y3,AA2:AK13,10)))</f>
        <v>#N/A</v>
      </c>
      <c r="AK1" s="674" t="e">
        <f>IF(Y5=1,CONCATENATE(VLOOKUP(Y3,AA16:AK27,11)),CONCATENATE(VLOOKUP(Y3,AA2:AK13,11)))</f>
        <v>#N/A</v>
      </c>
    </row>
    <row r="2" spans="1:37" x14ac:dyDescent="0.25">
      <c r="A2" s="519" t="s">
        <v>122</v>
      </c>
      <c r="B2" s="520"/>
      <c r="C2" s="520"/>
      <c r="D2" s="520"/>
      <c r="E2" s="470">
        <f>Altalanos!$E$8</f>
        <v>0</v>
      </c>
      <c r="F2" s="520"/>
      <c r="G2" s="521"/>
      <c r="H2" s="522"/>
      <c r="I2" s="522"/>
      <c r="J2" s="523"/>
      <c r="K2" s="517"/>
      <c r="L2" s="517"/>
      <c r="M2" s="592"/>
      <c r="N2" s="596"/>
      <c r="O2" s="597"/>
      <c r="P2" s="596"/>
      <c r="Q2" s="597"/>
      <c r="R2" s="596"/>
      <c r="S2" s="595"/>
      <c r="Y2" s="662"/>
      <c r="Z2" s="661"/>
      <c r="AA2" s="661" t="s">
        <v>164</v>
      </c>
      <c r="AB2" s="672">
        <v>150</v>
      </c>
      <c r="AC2" s="672">
        <v>120</v>
      </c>
      <c r="AD2" s="672">
        <v>100</v>
      </c>
      <c r="AE2" s="672">
        <v>80</v>
      </c>
      <c r="AF2" s="672">
        <v>70</v>
      </c>
      <c r="AG2" s="672">
        <v>60</v>
      </c>
      <c r="AH2" s="672">
        <v>55</v>
      </c>
      <c r="AI2" s="672">
        <v>50</v>
      </c>
      <c r="AJ2" s="672">
        <v>45</v>
      </c>
      <c r="AK2" s="672">
        <v>40</v>
      </c>
    </row>
    <row r="3" spans="1:37" x14ac:dyDescent="0.25">
      <c r="A3" s="55" t="s">
        <v>82</v>
      </c>
      <c r="B3" s="55"/>
      <c r="C3" s="55"/>
      <c r="D3" s="55"/>
      <c r="E3" s="55" t="s">
        <v>79</v>
      </c>
      <c r="F3" s="55"/>
      <c r="G3" s="55"/>
      <c r="H3" s="55" t="s">
        <v>87</v>
      </c>
      <c r="I3" s="55"/>
      <c r="J3" s="144"/>
      <c r="K3" s="55"/>
      <c r="L3" s="56" t="s">
        <v>88</v>
      </c>
      <c r="M3" s="55"/>
      <c r="N3" s="599"/>
      <c r="O3" s="598"/>
      <c r="P3" s="599"/>
      <c r="Q3" s="649" t="s">
        <v>178</v>
      </c>
      <c r="R3" s="650" t="s">
        <v>184</v>
      </c>
      <c r="S3" s="650" t="s">
        <v>179</v>
      </c>
      <c r="Y3" s="661">
        <f>IF(H4="OB","A",IF(H4="IX","W",H4))</f>
        <v>0</v>
      </c>
      <c r="Z3" s="661"/>
      <c r="AA3" s="661" t="s">
        <v>194</v>
      </c>
      <c r="AB3" s="672">
        <v>120</v>
      </c>
      <c r="AC3" s="672">
        <v>90</v>
      </c>
      <c r="AD3" s="672">
        <v>65</v>
      </c>
      <c r="AE3" s="672">
        <v>55</v>
      </c>
      <c r="AF3" s="672">
        <v>50</v>
      </c>
      <c r="AG3" s="672">
        <v>45</v>
      </c>
      <c r="AH3" s="672">
        <v>40</v>
      </c>
      <c r="AI3" s="672">
        <v>35</v>
      </c>
      <c r="AJ3" s="672">
        <v>25</v>
      </c>
      <c r="AK3" s="672">
        <v>20</v>
      </c>
    </row>
    <row r="4" spans="1:37" ht="13.8" thickBot="1" x14ac:dyDescent="0.3">
      <c r="A4" s="815" t="str">
        <f>Altalanos!$A$10</f>
        <v>2025.04.28-29</v>
      </c>
      <c r="B4" s="815"/>
      <c r="C4" s="815"/>
      <c r="D4" s="524"/>
      <c r="E4" s="525" t="str">
        <f>Altalanos!$C$10</f>
        <v>Paks</v>
      </c>
      <c r="F4" s="525"/>
      <c r="G4" s="525"/>
      <c r="H4" s="528"/>
      <c r="I4" s="525"/>
      <c r="J4" s="527"/>
      <c r="K4" s="528"/>
      <c r="L4" s="530" t="str">
        <f>Altalanos!$E$10</f>
        <v>Lakatosné Klopcsik Diana</v>
      </c>
      <c r="M4" s="528"/>
      <c r="N4" s="601"/>
      <c r="O4" s="602"/>
      <c r="P4" s="601"/>
      <c r="Q4" s="651" t="s">
        <v>185</v>
      </c>
      <c r="R4" s="652" t="s">
        <v>180</v>
      </c>
      <c r="S4" s="652" t="s">
        <v>181</v>
      </c>
      <c r="Y4" s="661"/>
      <c r="Z4" s="661"/>
      <c r="AA4" s="661" t="s">
        <v>195</v>
      </c>
      <c r="AB4" s="672">
        <v>90</v>
      </c>
      <c r="AC4" s="672">
        <v>60</v>
      </c>
      <c r="AD4" s="672">
        <v>45</v>
      </c>
      <c r="AE4" s="672">
        <v>34</v>
      </c>
      <c r="AF4" s="672">
        <v>27</v>
      </c>
      <c r="AG4" s="672">
        <v>22</v>
      </c>
      <c r="AH4" s="672">
        <v>18</v>
      </c>
      <c r="AI4" s="672">
        <v>15</v>
      </c>
      <c r="AJ4" s="672">
        <v>12</v>
      </c>
      <c r="AK4" s="672">
        <v>9</v>
      </c>
    </row>
    <row r="5" spans="1:37" x14ac:dyDescent="0.25">
      <c r="A5" s="37"/>
      <c r="B5" s="37" t="s">
        <v>118</v>
      </c>
      <c r="C5" s="587" t="s">
        <v>162</v>
      </c>
      <c r="D5" s="37" t="s">
        <v>105</v>
      </c>
      <c r="E5" s="37" t="s">
        <v>167</v>
      </c>
      <c r="F5" s="37"/>
      <c r="G5" s="37" t="s">
        <v>86</v>
      </c>
      <c r="H5" s="37"/>
      <c r="I5" s="37" t="s">
        <v>90</v>
      </c>
      <c r="J5" s="37"/>
      <c r="K5" s="633" t="s">
        <v>168</v>
      </c>
      <c r="L5" s="633" t="s">
        <v>169</v>
      </c>
      <c r="M5" s="633" t="s">
        <v>170</v>
      </c>
      <c r="N5" s="595"/>
      <c r="O5" s="595"/>
      <c r="P5" s="595"/>
      <c r="Q5" s="653" t="s">
        <v>186</v>
      </c>
      <c r="R5" s="654" t="s">
        <v>182</v>
      </c>
      <c r="S5" s="654" t="s">
        <v>183</v>
      </c>
      <c r="Y5" s="661">
        <f>IF(OR(Altalanos!$A$8="F1",Altalanos!$A$8="F2",Altalanos!$A$8="N1",Altalanos!$A$8="N2"),1,2)</f>
        <v>2</v>
      </c>
      <c r="Z5" s="661"/>
      <c r="AA5" s="661" t="s">
        <v>196</v>
      </c>
      <c r="AB5" s="672">
        <v>60</v>
      </c>
      <c r="AC5" s="672">
        <v>40</v>
      </c>
      <c r="AD5" s="672">
        <v>30</v>
      </c>
      <c r="AE5" s="672">
        <v>20</v>
      </c>
      <c r="AF5" s="672">
        <v>18</v>
      </c>
      <c r="AG5" s="672">
        <v>15</v>
      </c>
      <c r="AH5" s="672">
        <v>12</v>
      </c>
      <c r="AI5" s="672">
        <v>10</v>
      </c>
      <c r="AJ5" s="672">
        <v>8</v>
      </c>
      <c r="AK5" s="672">
        <v>6</v>
      </c>
    </row>
    <row r="6" spans="1:37" x14ac:dyDescent="0.25">
      <c r="A6" s="564"/>
      <c r="B6" s="564"/>
      <c r="C6" s="632"/>
      <c r="D6" s="564"/>
      <c r="E6" s="564"/>
      <c r="F6" s="564"/>
      <c r="G6" s="564"/>
      <c r="H6" s="564"/>
      <c r="I6" s="564"/>
      <c r="J6" s="564"/>
      <c r="K6" s="564"/>
      <c r="L6" s="564"/>
      <c r="M6" s="564"/>
      <c r="N6" s="595"/>
      <c r="O6" s="595"/>
      <c r="P6" s="595"/>
      <c r="Q6" s="595"/>
      <c r="R6" s="595"/>
      <c r="S6" s="595"/>
      <c r="Y6" s="661"/>
      <c r="Z6" s="661"/>
      <c r="AA6" s="661" t="s">
        <v>197</v>
      </c>
      <c r="AB6" s="672">
        <v>40</v>
      </c>
      <c r="AC6" s="672">
        <v>25</v>
      </c>
      <c r="AD6" s="672">
        <v>18</v>
      </c>
      <c r="AE6" s="672">
        <v>13</v>
      </c>
      <c r="AF6" s="672">
        <v>10</v>
      </c>
      <c r="AG6" s="672">
        <v>8</v>
      </c>
      <c r="AH6" s="672">
        <v>6</v>
      </c>
      <c r="AI6" s="672">
        <v>5</v>
      </c>
      <c r="AJ6" s="672">
        <v>4</v>
      </c>
      <c r="AK6" s="672">
        <v>3</v>
      </c>
    </row>
    <row r="7" spans="1:37" x14ac:dyDescent="0.25">
      <c r="A7" s="640" t="s">
        <v>164</v>
      </c>
      <c r="B7" s="655"/>
      <c r="C7" s="589" t="str">
        <f>IF($B7="","",VLOOKUP($B7,'1MD ELO (5)'!$A$7:$O$22,5))</f>
        <v/>
      </c>
      <c r="D7" s="589" t="str">
        <f>IF($B7="","",VLOOKUP($B7,'1MD ELO (5)'!$A$7:$O$22,15))</f>
        <v/>
      </c>
      <c r="E7" s="585" t="str">
        <f>UPPER(IF($B7="","",VLOOKUP($B7,'1MD ELO (5)'!$A$7:$O$22,2)))</f>
        <v/>
      </c>
      <c r="F7" s="588"/>
      <c r="G7" s="585" t="str">
        <f>IF($B7="","",VLOOKUP($B7,'1MD ELO (5)'!$A$7:$O$22,3))</f>
        <v/>
      </c>
      <c r="H7" s="588"/>
      <c r="I7" s="585" t="str">
        <f>IF($B7="","",VLOOKUP($B7,'1MD ELO (5)'!$A$7:$O$22,4))</f>
        <v/>
      </c>
      <c r="J7" s="564"/>
      <c r="K7" s="675"/>
      <c r="L7" s="663" t="str">
        <f>IF(K7="","",CONCATENATE(VLOOKUP($Y$3,$AB$1:$AK$1,K7)," pont"))</f>
        <v/>
      </c>
      <c r="M7" s="676"/>
      <c r="N7" s="595"/>
      <c r="O7" s="595"/>
      <c r="P7" s="595"/>
      <c r="Q7" s="649" t="s">
        <v>178</v>
      </c>
      <c r="R7" s="774" t="s">
        <v>218</v>
      </c>
      <c r="S7" s="774" t="s">
        <v>220</v>
      </c>
      <c r="Y7" s="661"/>
      <c r="Z7" s="661"/>
      <c r="AA7" s="661" t="s">
        <v>198</v>
      </c>
      <c r="AB7" s="672">
        <v>25</v>
      </c>
      <c r="AC7" s="672">
        <v>15</v>
      </c>
      <c r="AD7" s="672">
        <v>13</v>
      </c>
      <c r="AE7" s="672">
        <v>8</v>
      </c>
      <c r="AF7" s="672">
        <v>6</v>
      </c>
      <c r="AG7" s="672">
        <v>4</v>
      </c>
      <c r="AH7" s="672">
        <v>3</v>
      </c>
      <c r="AI7" s="672">
        <v>2</v>
      </c>
      <c r="AJ7" s="672">
        <v>1</v>
      </c>
      <c r="AK7" s="672">
        <v>0</v>
      </c>
    </row>
    <row r="8" spans="1:37" x14ac:dyDescent="0.25">
      <c r="A8" s="603"/>
      <c r="B8" s="656"/>
      <c r="C8" s="604"/>
      <c r="D8" s="604"/>
      <c r="E8" s="604"/>
      <c r="F8" s="604"/>
      <c r="G8" s="604"/>
      <c r="H8" s="604"/>
      <c r="I8" s="604"/>
      <c r="J8" s="564"/>
      <c r="K8" s="603"/>
      <c r="L8" s="603"/>
      <c r="M8" s="677"/>
      <c r="N8" s="595"/>
      <c r="O8" s="595"/>
      <c r="P8" s="595"/>
      <c r="Q8" s="651" t="s">
        <v>185</v>
      </c>
      <c r="R8" s="775" t="s">
        <v>219</v>
      </c>
      <c r="S8" s="775" t="s">
        <v>221</v>
      </c>
      <c r="Y8" s="661"/>
      <c r="Z8" s="661"/>
      <c r="AA8" s="661" t="s">
        <v>199</v>
      </c>
      <c r="AB8" s="672">
        <v>15</v>
      </c>
      <c r="AC8" s="672">
        <v>10</v>
      </c>
      <c r="AD8" s="672">
        <v>7</v>
      </c>
      <c r="AE8" s="672">
        <v>5</v>
      </c>
      <c r="AF8" s="672">
        <v>4</v>
      </c>
      <c r="AG8" s="672">
        <v>3</v>
      </c>
      <c r="AH8" s="672">
        <v>2</v>
      </c>
      <c r="AI8" s="672">
        <v>1</v>
      </c>
      <c r="AJ8" s="672">
        <v>0</v>
      </c>
      <c r="AK8" s="672">
        <v>0</v>
      </c>
    </row>
    <row r="9" spans="1:37" x14ac:dyDescent="0.25">
      <c r="A9" s="603" t="s">
        <v>165</v>
      </c>
      <c r="B9" s="657"/>
      <c r="C9" s="589" t="str">
        <f>IF($B9="","",VLOOKUP($B9,'1MD ELO (5)'!$A$7:$O$22,5))</f>
        <v/>
      </c>
      <c r="D9" s="589" t="str">
        <f>IF($B9="","",VLOOKUP($B9,'1MD ELO (5)'!$A$7:$O$22,15))</f>
        <v/>
      </c>
      <c r="E9" s="584" t="str">
        <f>UPPER(IF($B9="","",VLOOKUP($B9,'1MD ELO (5)'!$A$7:$O$22,2)))</f>
        <v/>
      </c>
      <c r="F9" s="590"/>
      <c r="G9" s="584" t="str">
        <f>IF($B9="","",VLOOKUP($B9,'1MD ELO (5)'!$A$7:$O$22,3))</f>
        <v/>
      </c>
      <c r="H9" s="590"/>
      <c r="I9" s="584" t="str">
        <f>IF($B9="","",VLOOKUP($B9,'1MD ELO (5)'!$A$7:$O$22,4))</f>
        <v/>
      </c>
      <c r="J9" s="564"/>
      <c r="K9" s="675"/>
      <c r="L9" s="663" t="str">
        <f>IF(K9="","",CONCATENATE(VLOOKUP($Y$3,$AB$1:$AK$1,K9)," pont"))</f>
        <v/>
      </c>
      <c r="M9" s="676"/>
      <c r="N9" s="595"/>
      <c r="O9" s="595"/>
      <c r="P9" s="595"/>
      <c r="Q9" s="653" t="s">
        <v>186</v>
      </c>
      <c r="R9" s="776" t="s">
        <v>190</v>
      </c>
      <c r="S9" s="776" t="s">
        <v>222</v>
      </c>
      <c r="Y9" s="661"/>
      <c r="Z9" s="661"/>
      <c r="AA9" s="661" t="s">
        <v>200</v>
      </c>
      <c r="AB9" s="672">
        <v>10</v>
      </c>
      <c r="AC9" s="672">
        <v>6</v>
      </c>
      <c r="AD9" s="672">
        <v>4</v>
      </c>
      <c r="AE9" s="672">
        <v>2</v>
      </c>
      <c r="AF9" s="672">
        <v>1</v>
      </c>
      <c r="AG9" s="672">
        <v>0</v>
      </c>
      <c r="AH9" s="672">
        <v>0</v>
      </c>
      <c r="AI9" s="672">
        <v>0</v>
      </c>
      <c r="AJ9" s="672">
        <v>0</v>
      </c>
      <c r="AK9" s="672">
        <v>0</v>
      </c>
    </row>
    <row r="10" spans="1:37" x14ac:dyDescent="0.25">
      <c r="A10" s="603"/>
      <c r="B10" s="656"/>
      <c r="C10" s="604"/>
      <c r="D10" s="604"/>
      <c r="E10" s="604"/>
      <c r="F10" s="604"/>
      <c r="G10" s="604"/>
      <c r="H10" s="604"/>
      <c r="I10" s="604"/>
      <c r="J10" s="564"/>
      <c r="K10" s="603"/>
      <c r="L10" s="603"/>
      <c r="M10" s="677"/>
      <c r="N10" s="595"/>
      <c r="O10" s="595"/>
      <c r="P10" s="595"/>
      <c r="Q10" s="595"/>
      <c r="R10" s="595"/>
      <c r="S10" s="595"/>
      <c r="Y10" s="661"/>
      <c r="Z10" s="661"/>
      <c r="AA10" s="661" t="s">
        <v>201</v>
      </c>
      <c r="AB10" s="672">
        <v>6</v>
      </c>
      <c r="AC10" s="672">
        <v>3</v>
      </c>
      <c r="AD10" s="672">
        <v>2</v>
      </c>
      <c r="AE10" s="672">
        <v>1</v>
      </c>
      <c r="AF10" s="672">
        <v>0</v>
      </c>
      <c r="AG10" s="672">
        <v>0</v>
      </c>
      <c r="AH10" s="672">
        <v>0</v>
      </c>
      <c r="AI10" s="672">
        <v>0</v>
      </c>
      <c r="AJ10" s="672">
        <v>0</v>
      </c>
      <c r="AK10" s="672">
        <v>0</v>
      </c>
    </row>
    <row r="11" spans="1:37" x14ac:dyDescent="0.25">
      <c r="A11" s="603" t="s">
        <v>166</v>
      </c>
      <c r="B11" s="657"/>
      <c r="C11" s="589" t="str">
        <f>IF($B11="","",VLOOKUP($B11,'1MD ELO (5)'!$A$7:$O$22,5))</f>
        <v/>
      </c>
      <c r="D11" s="589" t="str">
        <f>IF($B11="","",VLOOKUP($B11,'1MD ELO (5)'!$A$7:$O$22,15))</f>
        <v/>
      </c>
      <c r="E11" s="584" t="str">
        <f>UPPER(IF($B11="","",VLOOKUP($B11,'1MD ELO (5)'!$A$7:$O$22,2)))</f>
        <v/>
      </c>
      <c r="F11" s="590"/>
      <c r="G11" s="584" t="str">
        <f>IF($B11="","",VLOOKUP($B11,'1MD ELO (5)'!$A$7:$O$22,3))</f>
        <v/>
      </c>
      <c r="H11" s="590"/>
      <c r="I11" s="584" t="str">
        <f>IF($B11="","",VLOOKUP($B11,'1MD ELO (5)'!$A$7:$O$22,4))</f>
        <v/>
      </c>
      <c r="J11" s="564"/>
      <c r="K11" s="675"/>
      <c r="L11" s="663" t="str">
        <f>IF(K11="","",CONCATENATE(VLOOKUP($Y$3,$AB$1:$AK$1,K11)," pont"))</f>
        <v/>
      </c>
      <c r="M11" s="676"/>
      <c r="N11" s="595"/>
      <c r="O11" s="595"/>
      <c r="P11" s="595"/>
      <c r="Q11" s="595"/>
      <c r="R11" s="595"/>
      <c r="S11" s="595"/>
      <c r="Y11" s="661"/>
      <c r="Z11" s="661"/>
      <c r="AA11" s="661" t="s">
        <v>206</v>
      </c>
      <c r="AB11" s="672">
        <v>3</v>
      </c>
      <c r="AC11" s="672">
        <v>2</v>
      </c>
      <c r="AD11" s="672">
        <v>1</v>
      </c>
      <c r="AE11" s="672">
        <v>0</v>
      </c>
      <c r="AF11" s="672">
        <v>0</v>
      </c>
      <c r="AG11" s="672">
        <v>0</v>
      </c>
      <c r="AH11" s="672">
        <v>0</v>
      </c>
      <c r="AI11" s="672">
        <v>0</v>
      </c>
      <c r="AJ11" s="672">
        <v>0</v>
      </c>
      <c r="AK11" s="672">
        <v>0</v>
      </c>
    </row>
    <row r="12" spans="1:37" x14ac:dyDescent="0.25">
      <c r="A12" s="564"/>
      <c r="B12" s="640"/>
      <c r="C12" s="632"/>
      <c r="D12" s="564"/>
      <c r="E12" s="564"/>
      <c r="F12" s="564"/>
      <c r="G12" s="564"/>
      <c r="H12" s="564"/>
      <c r="I12" s="564"/>
      <c r="J12" s="564"/>
      <c r="K12" s="632"/>
      <c r="L12" s="632"/>
      <c r="M12" s="678"/>
      <c r="Y12" s="661"/>
      <c r="Z12" s="661"/>
      <c r="AA12" s="661" t="s">
        <v>202</v>
      </c>
      <c r="AB12" s="673">
        <v>0</v>
      </c>
      <c r="AC12" s="673">
        <v>0</v>
      </c>
      <c r="AD12" s="673">
        <v>0</v>
      </c>
      <c r="AE12" s="673">
        <v>0</v>
      </c>
      <c r="AF12" s="673">
        <v>0</v>
      </c>
      <c r="AG12" s="673">
        <v>0</v>
      </c>
      <c r="AH12" s="673">
        <v>0</v>
      </c>
      <c r="AI12" s="673">
        <v>0</v>
      </c>
      <c r="AJ12" s="673">
        <v>0</v>
      </c>
      <c r="AK12" s="673">
        <v>0</v>
      </c>
    </row>
    <row r="13" spans="1:37" x14ac:dyDescent="0.25">
      <c r="A13" s="640" t="s">
        <v>171</v>
      </c>
      <c r="B13" s="655"/>
      <c r="C13" s="589" t="str">
        <f>IF($B13="","",VLOOKUP($B13,'1MD ELO (5)'!$A$7:$O$22,5))</f>
        <v/>
      </c>
      <c r="D13" s="589" t="str">
        <f>IF($B13="","",VLOOKUP($B13,'1MD ELO (5)'!$A$7:$O$22,15))</f>
        <v/>
      </c>
      <c r="E13" s="585" t="str">
        <f>UPPER(IF($B13="","",VLOOKUP($B13,'1MD ELO (5)'!$A$7:$O$22,2)))</f>
        <v/>
      </c>
      <c r="F13" s="588"/>
      <c r="G13" s="585" t="str">
        <f>IF($B13="","",VLOOKUP($B13,'1MD ELO (5)'!$A$7:$O$22,3))</f>
        <v/>
      </c>
      <c r="H13" s="588"/>
      <c r="I13" s="585" t="str">
        <f>IF($B13="","",VLOOKUP($B13,'1MD ELO (5)'!$A$7:$O$22,4))</f>
        <v/>
      </c>
      <c r="J13" s="564"/>
      <c r="K13" s="675"/>
      <c r="L13" s="663" t="str">
        <f>IF(K13="","",CONCATENATE(VLOOKUP($Y$3,$AB$1:$AK$1,K13)," pont"))</f>
        <v/>
      </c>
      <c r="M13" s="676"/>
      <c r="Y13" s="661"/>
      <c r="Z13" s="661"/>
      <c r="AA13" s="661" t="s">
        <v>203</v>
      </c>
      <c r="AB13" s="673">
        <v>0</v>
      </c>
      <c r="AC13" s="673">
        <v>0</v>
      </c>
      <c r="AD13" s="673">
        <v>0</v>
      </c>
      <c r="AE13" s="673">
        <v>0</v>
      </c>
      <c r="AF13" s="673">
        <v>0</v>
      </c>
      <c r="AG13" s="673">
        <v>0</v>
      </c>
      <c r="AH13" s="673">
        <v>0</v>
      </c>
      <c r="AI13" s="673">
        <v>0</v>
      </c>
      <c r="AJ13" s="673">
        <v>0</v>
      </c>
      <c r="AK13" s="673">
        <v>0</v>
      </c>
    </row>
    <row r="14" spans="1:37" x14ac:dyDescent="0.25">
      <c r="A14" s="603"/>
      <c r="B14" s="656"/>
      <c r="C14" s="604"/>
      <c r="D14" s="604"/>
      <c r="E14" s="604"/>
      <c r="F14" s="604"/>
      <c r="G14" s="604"/>
      <c r="H14" s="604"/>
      <c r="I14" s="604"/>
      <c r="J14" s="564"/>
      <c r="K14" s="603"/>
      <c r="L14" s="603"/>
      <c r="M14" s="677"/>
      <c r="Y14" s="661"/>
      <c r="Z14" s="661"/>
      <c r="AA14" s="661"/>
      <c r="AB14" s="661"/>
      <c r="AC14" s="661"/>
      <c r="AD14" s="661"/>
      <c r="AE14" s="661"/>
      <c r="AF14" s="661"/>
      <c r="AG14" s="661"/>
      <c r="AH14" s="661"/>
      <c r="AI14" s="661"/>
      <c r="AJ14" s="661"/>
      <c r="AK14" s="661"/>
    </row>
    <row r="15" spans="1:37" x14ac:dyDescent="0.25">
      <c r="A15" s="603" t="s">
        <v>172</v>
      </c>
      <c r="B15" s="657"/>
      <c r="C15" s="589" t="str">
        <f>IF($B15="","",VLOOKUP($B15,'1MD ELO (5)'!$A$7:$O$22,5))</f>
        <v/>
      </c>
      <c r="D15" s="589" t="str">
        <f>IF($B15="","",VLOOKUP($B15,'1MD ELO (5)'!$A$7:$O$22,15))</f>
        <v/>
      </c>
      <c r="E15" s="584" t="str">
        <f>UPPER(IF($B15="","",VLOOKUP($B15,'1MD ELO (5)'!$A$7:$O$22,2)))</f>
        <v/>
      </c>
      <c r="F15" s="590"/>
      <c r="G15" s="584" t="str">
        <f>IF($B15="","",VLOOKUP($B15,'1MD ELO (5)'!$A$7:$O$22,3))</f>
        <v/>
      </c>
      <c r="H15" s="590"/>
      <c r="I15" s="584" t="str">
        <f>IF($B15="","",VLOOKUP($B15,'1MD ELO (5)'!$A$7:$O$22,4))</f>
        <v/>
      </c>
      <c r="J15" s="564"/>
      <c r="K15" s="675"/>
      <c r="L15" s="663" t="str">
        <f>IF(K15="","",CONCATENATE(VLOOKUP($Y$3,$AB$1:$AK$1,K15)," pont"))</f>
        <v/>
      </c>
      <c r="M15" s="676"/>
      <c r="Y15" s="661"/>
      <c r="Z15" s="661"/>
      <c r="AA15" s="661"/>
      <c r="AB15" s="661"/>
      <c r="AC15" s="661"/>
      <c r="AD15" s="661"/>
      <c r="AE15" s="661"/>
      <c r="AF15" s="661"/>
      <c r="AG15" s="661"/>
      <c r="AH15" s="661"/>
      <c r="AI15" s="661"/>
      <c r="AJ15" s="661"/>
      <c r="AK15" s="661"/>
    </row>
    <row r="16" spans="1:37" x14ac:dyDescent="0.25">
      <c r="A16" s="603"/>
      <c r="B16" s="656"/>
      <c r="C16" s="604"/>
      <c r="D16" s="604"/>
      <c r="E16" s="604"/>
      <c r="F16" s="604"/>
      <c r="G16" s="604"/>
      <c r="H16" s="604"/>
      <c r="I16" s="604"/>
      <c r="J16" s="564"/>
      <c r="K16" s="603"/>
      <c r="L16" s="603"/>
      <c r="M16" s="677"/>
      <c r="Y16" s="661"/>
      <c r="Z16" s="661"/>
      <c r="AA16" s="661" t="s">
        <v>164</v>
      </c>
      <c r="AB16" s="661">
        <v>300</v>
      </c>
      <c r="AC16" s="661">
        <v>250</v>
      </c>
      <c r="AD16" s="661">
        <v>220</v>
      </c>
      <c r="AE16" s="661">
        <v>180</v>
      </c>
      <c r="AF16" s="661">
        <v>160</v>
      </c>
      <c r="AG16" s="661">
        <v>150</v>
      </c>
      <c r="AH16" s="661">
        <v>140</v>
      </c>
      <c r="AI16" s="661">
        <v>130</v>
      </c>
      <c r="AJ16" s="661">
        <v>120</v>
      </c>
      <c r="AK16" s="661">
        <v>110</v>
      </c>
    </row>
    <row r="17" spans="1:37" x14ac:dyDescent="0.25">
      <c r="A17" s="603" t="s">
        <v>173</v>
      </c>
      <c r="B17" s="657"/>
      <c r="C17" s="589" t="str">
        <f>IF($B17="","",VLOOKUP($B17,'1MD ELO (5)'!$A$7:$O$22,5))</f>
        <v/>
      </c>
      <c r="D17" s="589" t="str">
        <f>IF($B17="","",VLOOKUP($B17,'1MD ELO (5)'!$A$7:$O$22,15))</f>
        <v/>
      </c>
      <c r="E17" s="584" t="str">
        <f>UPPER(IF($B17="","",VLOOKUP($B17,'1MD ELO (5)'!$A$7:$O$22,2)))</f>
        <v/>
      </c>
      <c r="F17" s="590"/>
      <c r="G17" s="584" t="str">
        <f>IF($B17="","",VLOOKUP($B17,'1MD ELO (5)'!$A$7:$O$22,3))</f>
        <v/>
      </c>
      <c r="H17" s="590"/>
      <c r="I17" s="584" t="str">
        <f>IF($B17="","",VLOOKUP($B17,'1MD ELO (5)'!$A$7:$O$22,4))</f>
        <v/>
      </c>
      <c r="J17" s="564"/>
      <c r="K17" s="675"/>
      <c r="L17" s="663" t="str">
        <f>IF(K17="","",CONCATENATE(VLOOKUP($Y$3,$AB$1:$AK$1,K17)," pont"))</f>
        <v/>
      </c>
      <c r="M17" s="676"/>
      <c r="Y17" s="661"/>
      <c r="Z17" s="661"/>
      <c r="AA17" s="661" t="s">
        <v>194</v>
      </c>
      <c r="AB17" s="661">
        <v>250</v>
      </c>
      <c r="AC17" s="661">
        <v>200</v>
      </c>
      <c r="AD17" s="661">
        <v>160</v>
      </c>
      <c r="AE17" s="661">
        <v>140</v>
      </c>
      <c r="AF17" s="661">
        <v>120</v>
      </c>
      <c r="AG17" s="661">
        <v>110</v>
      </c>
      <c r="AH17" s="661">
        <v>100</v>
      </c>
      <c r="AI17" s="661">
        <v>90</v>
      </c>
      <c r="AJ17" s="661">
        <v>80</v>
      </c>
      <c r="AK17" s="661">
        <v>70</v>
      </c>
    </row>
    <row r="18" spans="1:37" x14ac:dyDescent="0.25">
      <c r="A18" s="603"/>
      <c r="B18" s="656"/>
      <c r="C18" s="604"/>
      <c r="D18" s="604"/>
      <c r="E18" s="604"/>
      <c r="F18" s="604"/>
      <c r="G18" s="604"/>
      <c r="H18" s="604"/>
      <c r="I18" s="604"/>
      <c r="J18" s="564"/>
      <c r="K18" s="603"/>
      <c r="L18" s="603"/>
      <c r="M18" s="677"/>
      <c r="Y18" s="661"/>
      <c r="Z18" s="661"/>
      <c r="AA18" s="661" t="s">
        <v>195</v>
      </c>
      <c r="AB18" s="661">
        <v>200</v>
      </c>
      <c r="AC18" s="661">
        <v>150</v>
      </c>
      <c r="AD18" s="661">
        <v>130</v>
      </c>
      <c r="AE18" s="661">
        <v>110</v>
      </c>
      <c r="AF18" s="661">
        <v>95</v>
      </c>
      <c r="AG18" s="661">
        <v>80</v>
      </c>
      <c r="AH18" s="661">
        <v>70</v>
      </c>
      <c r="AI18" s="661">
        <v>60</v>
      </c>
      <c r="AJ18" s="661">
        <v>55</v>
      </c>
      <c r="AK18" s="661">
        <v>50</v>
      </c>
    </row>
    <row r="19" spans="1:37" x14ac:dyDescent="0.25">
      <c r="A19" s="603" t="s">
        <v>173</v>
      </c>
      <c r="B19" s="657"/>
      <c r="C19" s="589" t="str">
        <f>IF($B19="","",VLOOKUP($B19,'1MD ELO (5)'!$A$7:$O$22,5))</f>
        <v/>
      </c>
      <c r="D19" s="589" t="str">
        <f>IF($B19="","",VLOOKUP($B19,'1MD ELO (5)'!$A$7:$O$22,15))</f>
        <v/>
      </c>
      <c r="E19" s="584" t="str">
        <f>UPPER(IF($B19="","",VLOOKUP($B19,'1MD ELO (5)'!$A$7:$O$22,2)))</f>
        <v/>
      </c>
      <c r="F19" s="590"/>
      <c r="G19" s="584" t="str">
        <f>IF($B19="","",VLOOKUP($B19,'1MD ELO (5)'!$A$7:$O$22,3))</f>
        <v/>
      </c>
      <c r="H19" s="590"/>
      <c r="I19" s="584" t="str">
        <f>IF($B19="","",VLOOKUP($B19,'1MD ELO (5)'!$A$7:$O$22,4))</f>
        <v/>
      </c>
      <c r="J19" s="564"/>
      <c r="K19" s="675"/>
      <c r="L19" s="663" t="str">
        <f>IF(K19="","",CONCATENATE(VLOOKUP($Y$3,$AB$1:$AK$1,K19)," pont"))</f>
        <v/>
      </c>
      <c r="M19" s="676"/>
      <c r="Y19" s="661"/>
      <c r="Z19" s="661"/>
      <c r="AA19" s="661" t="s">
        <v>196</v>
      </c>
      <c r="AB19" s="661">
        <v>150</v>
      </c>
      <c r="AC19" s="661">
        <v>120</v>
      </c>
      <c r="AD19" s="661">
        <v>100</v>
      </c>
      <c r="AE19" s="661">
        <v>80</v>
      </c>
      <c r="AF19" s="661">
        <v>70</v>
      </c>
      <c r="AG19" s="661">
        <v>60</v>
      </c>
      <c r="AH19" s="661">
        <v>55</v>
      </c>
      <c r="AI19" s="661">
        <v>50</v>
      </c>
      <c r="AJ19" s="661">
        <v>45</v>
      </c>
      <c r="AK19" s="661">
        <v>40</v>
      </c>
    </row>
    <row r="20" spans="1:37" x14ac:dyDescent="0.25">
      <c r="A20" s="564"/>
      <c r="B20" s="564"/>
      <c r="C20" s="564"/>
      <c r="D20" s="564"/>
      <c r="E20" s="564"/>
      <c r="F20" s="564"/>
      <c r="G20" s="564"/>
      <c r="H20" s="564"/>
      <c r="I20" s="564"/>
      <c r="J20" s="564"/>
      <c r="K20" s="564"/>
      <c r="L20" s="564"/>
      <c r="M20" s="564"/>
      <c r="Y20" s="661"/>
      <c r="Z20" s="661"/>
      <c r="AA20" s="661" t="s">
        <v>197</v>
      </c>
      <c r="AB20" s="661">
        <v>120</v>
      </c>
      <c r="AC20" s="661">
        <v>90</v>
      </c>
      <c r="AD20" s="661">
        <v>65</v>
      </c>
      <c r="AE20" s="661">
        <v>55</v>
      </c>
      <c r="AF20" s="661">
        <v>50</v>
      </c>
      <c r="AG20" s="661">
        <v>45</v>
      </c>
      <c r="AH20" s="661">
        <v>40</v>
      </c>
      <c r="AI20" s="661">
        <v>35</v>
      </c>
      <c r="AJ20" s="661">
        <v>25</v>
      </c>
      <c r="AK20" s="661">
        <v>20</v>
      </c>
    </row>
    <row r="21" spans="1:37" x14ac:dyDescent="0.25">
      <c r="A21" s="564"/>
      <c r="B21" s="564"/>
      <c r="C21" s="564"/>
      <c r="D21" s="564"/>
      <c r="E21" s="564"/>
      <c r="F21" s="564"/>
      <c r="G21" s="564"/>
      <c r="H21" s="564"/>
      <c r="I21" s="564"/>
      <c r="J21" s="564"/>
      <c r="K21" s="564"/>
      <c r="L21" s="564"/>
      <c r="M21" s="564"/>
      <c r="Y21" s="661"/>
      <c r="Z21" s="661"/>
      <c r="AA21" s="661" t="s">
        <v>198</v>
      </c>
      <c r="AB21" s="661">
        <v>90</v>
      </c>
      <c r="AC21" s="661">
        <v>60</v>
      </c>
      <c r="AD21" s="661">
        <v>45</v>
      </c>
      <c r="AE21" s="661">
        <v>34</v>
      </c>
      <c r="AF21" s="661">
        <v>27</v>
      </c>
      <c r="AG21" s="661">
        <v>22</v>
      </c>
      <c r="AH21" s="661">
        <v>18</v>
      </c>
      <c r="AI21" s="661">
        <v>15</v>
      </c>
      <c r="AJ21" s="661">
        <v>12</v>
      </c>
      <c r="AK21" s="661">
        <v>9</v>
      </c>
    </row>
    <row r="22" spans="1:37" ht="18.75" customHeight="1" x14ac:dyDescent="0.25">
      <c r="A22" s="564"/>
      <c r="B22" s="811"/>
      <c r="C22" s="811"/>
      <c r="D22" s="809" t="str">
        <f>E7</f>
        <v/>
      </c>
      <c r="E22" s="809"/>
      <c r="F22" s="809" t="str">
        <f>E9</f>
        <v/>
      </c>
      <c r="G22" s="809"/>
      <c r="H22" s="809" t="str">
        <f>E11</f>
        <v/>
      </c>
      <c r="I22" s="809"/>
      <c r="J22" s="564"/>
      <c r="K22" s="564"/>
      <c r="L22" s="564"/>
      <c r="M22" s="641" t="s">
        <v>168</v>
      </c>
      <c r="Y22" s="661"/>
      <c r="Z22" s="661"/>
      <c r="AA22" s="661" t="s">
        <v>199</v>
      </c>
      <c r="AB22" s="661">
        <v>60</v>
      </c>
      <c r="AC22" s="661">
        <v>40</v>
      </c>
      <c r="AD22" s="661">
        <v>30</v>
      </c>
      <c r="AE22" s="661">
        <v>20</v>
      </c>
      <c r="AF22" s="661">
        <v>18</v>
      </c>
      <c r="AG22" s="661">
        <v>15</v>
      </c>
      <c r="AH22" s="661">
        <v>12</v>
      </c>
      <c r="AI22" s="661">
        <v>10</v>
      </c>
      <c r="AJ22" s="661">
        <v>8</v>
      </c>
      <c r="AK22" s="661">
        <v>6</v>
      </c>
    </row>
    <row r="23" spans="1:37" ht="18.75" customHeight="1" x14ac:dyDescent="0.25">
      <c r="A23" s="639" t="s">
        <v>164</v>
      </c>
      <c r="B23" s="807" t="str">
        <f>E7</f>
        <v/>
      </c>
      <c r="C23" s="807"/>
      <c r="D23" s="810"/>
      <c r="E23" s="810"/>
      <c r="F23" s="808"/>
      <c r="G23" s="808"/>
      <c r="H23" s="808"/>
      <c r="I23" s="808"/>
      <c r="J23" s="564"/>
      <c r="K23" s="564"/>
      <c r="L23" s="564"/>
      <c r="M23" s="643"/>
      <c r="Y23" s="661"/>
      <c r="Z23" s="661"/>
      <c r="AA23" s="661" t="s">
        <v>200</v>
      </c>
      <c r="AB23" s="661">
        <v>40</v>
      </c>
      <c r="AC23" s="661">
        <v>25</v>
      </c>
      <c r="AD23" s="661">
        <v>18</v>
      </c>
      <c r="AE23" s="661">
        <v>13</v>
      </c>
      <c r="AF23" s="661">
        <v>8</v>
      </c>
      <c r="AG23" s="661">
        <v>7</v>
      </c>
      <c r="AH23" s="661">
        <v>6</v>
      </c>
      <c r="AI23" s="661">
        <v>5</v>
      </c>
      <c r="AJ23" s="661">
        <v>4</v>
      </c>
      <c r="AK23" s="661">
        <v>3</v>
      </c>
    </row>
    <row r="24" spans="1:37" ht="18.75" customHeight="1" x14ac:dyDescent="0.25">
      <c r="A24" s="639" t="s">
        <v>165</v>
      </c>
      <c r="B24" s="807" t="str">
        <f>E9</f>
        <v/>
      </c>
      <c r="C24" s="807"/>
      <c r="D24" s="808"/>
      <c r="E24" s="808"/>
      <c r="F24" s="810"/>
      <c r="G24" s="810"/>
      <c r="H24" s="808"/>
      <c r="I24" s="808"/>
      <c r="J24" s="564"/>
      <c r="K24" s="564"/>
      <c r="L24" s="564"/>
      <c r="M24" s="643"/>
      <c r="Y24" s="661"/>
      <c r="Z24" s="661"/>
      <c r="AA24" s="661" t="s">
        <v>201</v>
      </c>
      <c r="AB24" s="661">
        <v>25</v>
      </c>
      <c r="AC24" s="661">
        <v>15</v>
      </c>
      <c r="AD24" s="661">
        <v>13</v>
      </c>
      <c r="AE24" s="661">
        <v>7</v>
      </c>
      <c r="AF24" s="661">
        <v>6</v>
      </c>
      <c r="AG24" s="661">
        <v>5</v>
      </c>
      <c r="AH24" s="661">
        <v>4</v>
      </c>
      <c r="AI24" s="661">
        <v>3</v>
      </c>
      <c r="AJ24" s="661">
        <v>2</v>
      </c>
      <c r="AK24" s="661">
        <v>1</v>
      </c>
    </row>
    <row r="25" spans="1:37" ht="18.75" customHeight="1" x14ac:dyDescent="0.25">
      <c r="A25" s="639" t="s">
        <v>166</v>
      </c>
      <c r="B25" s="807" t="str">
        <f>E11</f>
        <v/>
      </c>
      <c r="C25" s="807"/>
      <c r="D25" s="808"/>
      <c r="E25" s="808"/>
      <c r="F25" s="808"/>
      <c r="G25" s="808"/>
      <c r="H25" s="810"/>
      <c r="I25" s="810"/>
      <c r="J25" s="564"/>
      <c r="K25" s="564"/>
      <c r="L25" s="564"/>
      <c r="M25" s="643"/>
      <c r="Y25" s="661"/>
      <c r="Z25" s="661"/>
      <c r="AA25" s="661" t="s">
        <v>206</v>
      </c>
      <c r="AB25" s="661">
        <v>15</v>
      </c>
      <c r="AC25" s="661">
        <v>10</v>
      </c>
      <c r="AD25" s="661">
        <v>8</v>
      </c>
      <c r="AE25" s="661">
        <v>4</v>
      </c>
      <c r="AF25" s="661">
        <v>3</v>
      </c>
      <c r="AG25" s="661">
        <v>2</v>
      </c>
      <c r="AH25" s="661">
        <v>1</v>
      </c>
      <c r="AI25" s="661">
        <v>0</v>
      </c>
      <c r="AJ25" s="661">
        <v>0</v>
      </c>
      <c r="AK25" s="661">
        <v>0</v>
      </c>
    </row>
    <row r="26" spans="1:37" x14ac:dyDescent="0.25">
      <c r="A26" s="564"/>
      <c r="B26" s="564"/>
      <c r="C26" s="564"/>
      <c r="D26" s="564"/>
      <c r="E26" s="564"/>
      <c r="F26" s="564"/>
      <c r="G26" s="564"/>
      <c r="H26" s="564"/>
      <c r="I26" s="564"/>
      <c r="J26" s="564"/>
      <c r="K26" s="564"/>
      <c r="L26" s="564"/>
      <c r="M26" s="644"/>
      <c r="Y26" s="661"/>
      <c r="Z26" s="661"/>
      <c r="AA26" s="661" t="s">
        <v>202</v>
      </c>
      <c r="AB26" s="661">
        <v>10</v>
      </c>
      <c r="AC26" s="661">
        <v>6</v>
      </c>
      <c r="AD26" s="661">
        <v>4</v>
      </c>
      <c r="AE26" s="661">
        <v>2</v>
      </c>
      <c r="AF26" s="661">
        <v>1</v>
      </c>
      <c r="AG26" s="661">
        <v>0</v>
      </c>
      <c r="AH26" s="661">
        <v>0</v>
      </c>
      <c r="AI26" s="661">
        <v>0</v>
      </c>
      <c r="AJ26" s="661">
        <v>0</v>
      </c>
      <c r="AK26" s="661">
        <v>0</v>
      </c>
    </row>
    <row r="27" spans="1:37" ht="18.75" customHeight="1" x14ac:dyDescent="0.25">
      <c r="A27" s="564"/>
      <c r="B27" s="811"/>
      <c r="C27" s="811"/>
      <c r="D27" s="809" t="str">
        <f>E13</f>
        <v/>
      </c>
      <c r="E27" s="809"/>
      <c r="F27" s="809" t="str">
        <f>E15</f>
        <v/>
      </c>
      <c r="G27" s="809"/>
      <c r="H27" s="809" t="str">
        <f>E17</f>
        <v/>
      </c>
      <c r="I27" s="809"/>
      <c r="J27" s="809" t="str">
        <f>E19</f>
        <v/>
      </c>
      <c r="K27" s="809"/>
      <c r="L27" s="564"/>
      <c r="M27" s="644"/>
      <c r="Y27" s="661"/>
      <c r="Z27" s="661"/>
      <c r="AA27" s="661" t="s">
        <v>203</v>
      </c>
      <c r="AB27" s="661">
        <v>3</v>
      </c>
      <c r="AC27" s="661">
        <v>2</v>
      </c>
      <c r="AD27" s="661">
        <v>1</v>
      </c>
      <c r="AE27" s="661">
        <v>0</v>
      </c>
      <c r="AF27" s="661">
        <v>0</v>
      </c>
      <c r="AG27" s="661">
        <v>0</v>
      </c>
      <c r="AH27" s="661">
        <v>0</v>
      </c>
      <c r="AI27" s="661">
        <v>0</v>
      </c>
      <c r="AJ27" s="661">
        <v>0</v>
      </c>
      <c r="AK27" s="661">
        <v>0</v>
      </c>
    </row>
    <row r="28" spans="1:37" ht="18.75" customHeight="1" x14ac:dyDescent="0.25">
      <c r="A28" s="639" t="s">
        <v>171</v>
      </c>
      <c r="B28" s="807" t="str">
        <f>E13</f>
        <v/>
      </c>
      <c r="C28" s="807"/>
      <c r="D28" s="810"/>
      <c r="E28" s="810"/>
      <c r="F28" s="808"/>
      <c r="G28" s="808"/>
      <c r="H28" s="808"/>
      <c r="I28" s="808"/>
      <c r="J28" s="809"/>
      <c r="K28" s="809"/>
      <c r="L28" s="564"/>
      <c r="M28" s="643"/>
    </row>
    <row r="29" spans="1:37" ht="18.75" customHeight="1" x14ac:dyDescent="0.25">
      <c r="A29" s="639" t="s">
        <v>172</v>
      </c>
      <c r="B29" s="807" t="str">
        <f>E15</f>
        <v/>
      </c>
      <c r="C29" s="807"/>
      <c r="D29" s="808"/>
      <c r="E29" s="808"/>
      <c r="F29" s="810"/>
      <c r="G29" s="810"/>
      <c r="H29" s="808"/>
      <c r="I29" s="808"/>
      <c r="J29" s="808"/>
      <c r="K29" s="808"/>
      <c r="L29" s="564"/>
      <c r="M29" s="643"/>
    </row>
    <row r="30" spans="1:37" ht="18.75" customHeight="1" x14ac:dyDescent="0.25">
      <c r="A30" s="639" t="s">
        <v>173</v>
      </c>
      <c r="B30" s="807" t="str">
        <f>E17</f>
        <v/>
      </c>
      <c r="C30" s="807"/>
      <c r="D30" s="808"/>
      <c r="E30" s="808"/>
      <c r="F30" s="808"/>
      <c r="G30" s="808"/>
      <c r="H30" s="810"/>
      <c r="I30" s="810"/>
      <c r="J30" s="808"/>
      <c r="K30" s="808"/>
      <c r="L30" s="564"/>
      <c r="M30" s="643"/>
    </row>
    <row r="31" spans="1:37" ht="18.75" customHeight="1" x14ac:dyDescent="0.25">
      <c r="A31" s="639" t="s">
        <v>177</v>
      </c>
      <c r="B31" s="807" t="str">
        <f>E19</f>
        <v/>
      </c>
      <c r="C31" s="807"/>
      <c r="D31" s="808"/>
      <c r="E31" s="808"/>
      <c r="F31" s="808"/>
      <c r="G31" s="808"/>
      <c r="H31" s="809"/>
      <c r="I31" s="809"/>
      <c r="J31" s="810"/>
      <c r="K31" s="810"/>
      <c r="L31" s="564"/>
      <c r="M31" s="643"/>
    </row>
    <row r="32" spans="1:37" ht="18.75" customHeight="1" x14ac:dyDescent="0.25">
      <c r="A32" s="645"/>
      <c r="B32" s="646"/>
      <c r="C32" s="646"/>
      <c r="D32" s="645"/>
      <c r="E32" s="645"/>
      <c r="F32" s="645"/>
      <c r="G32" s="645"/>
      <c r="H32" s="645"/>
      <c r="I32" s="645"/>
      <c r="J32" s="564"/>
      <c r="K32" s="564"/>
      <c r="L32" s="564"/>
      <c r="M32" s="647"/>
    </row>
    <row r="33" spans="1:19" x14ac:dyDescent="0.25">
      <c r="A33" s="564"/>
      <c r="B33" s="564"/>
      <c r="C33" s="564"/>
      <c r="D33" s="564"/>
      <c r="E33" s="564"/>
      <c r="F33" s="564"/>
      <c r="G33" s="564"/>
      <c r="H33" s="564"/>
      <c r="I33" s="564"/>
      <c r="J33" s="564"/>
      <c r="K33" s="564"/>
      <c r="L33" s="564"/>
      <c r="M33" s="564"/>
    </row>
    <row r="34" spans="1:19" x14ac:dyDescent="0.25">
      <c r="A34" s="564" t="s">
        <v>129</v>
      </c>
      <c r="B34" s="564"/>
      <c r="C34" s="820" t="str">
        <f>IF(M23=1,B23,IF(M24=1,B24,IF(M25=1,B25,"")))</f>
        <v/>
      </c>
      <c r="D34" s="820"/>
      <c r="E34" s="603" t="s">
        <v>175</v>
      </c>
      <c r="F34" s="820" t="str">
        <f>IF(M28=1,B28,IF(M29=1,B29,IF(M30=1,B30,IF(M31=1,B31,""))))</f>
        <v/>
      </c>
      <c r="G34" s="820"/>
      <c r="H34" s="564"/>
      <c r="I34" s="542"/>
      <c r="J34" s="564"/>
      <c r="K34" s="564"/>
      <c r="L34" s="564"/>
      <c r="M34" s="564"/>
    </row>
    <row r="35" spans="1:19" x14ac:dyDescent="0.25">
      <c r="A35" s="564"/>
      <c r="B35" s="564"/>
      <c r="C35" s="564"/>
      <c r="D35" s="564"/>
      <c r="E35" s="564"/>
      <c r="F35" s="603"/>
      <c r="G35" s="603"/>
      <c r="H35" s="564"/>
      <c r="I35" s="564"/>
      <c r="J35" s="564"/>
      <c r="K35" s="564"/>
      <c r="L35" s="564"/>
      <c r="M35" s="564"/>
    </row>
    <row r="36" spans="1:19" x14ac:dyDescent="0.25">
      <c r="A36" s="564" t="s">
        <v>174</v>
      </c>
      <c r="B36" s="564"/>
      <c r="C36" s="820" t="str">
        <f>IF(M23=2,B23,IF(M24=2,B24,IF(M25=2,B25,"")))</f>
        <v/>
      </c>
      <c r="D36" s="820"/>
      <c r="E36" s="603" t="s">
        <v>175</v>
      </c>
      <c r="F36" s="820" t="str">
        <f>IF(M28=2,B28,IF(M29=2,B29,IF(M30=2,B30,IF(M31=2,B31,""))))</f>
        <v/>
      </c>
      <c r="G36" s="820"/>
      <c r="H36" s="564"/>
      <c r="I36" s="542"/>
      <c r="J36" s="564"/>
      <c r="K36" s="564"/>
      <c r="L36" s="564"/>
      <c r="M36" s="564"/>
    </row>
    <row r="37" spans="1:19" x14ac:dyDescent="0.25">
      <c r="A37" s="564"/>
      <c r="B37" s="564"/>
      <c r="C37" s="642"/>
      <c r="D37" s="642"/>
      <c r="E37" s="603"/>
      <c r="F37" s="642"/>
      <c r="G37" s="642"/>
      <c r="H37" s="564"/>
      <c r="I37" s="564"/>
      <c r="J37" s="564"/>
      <c r="K37" s="564"/>
      <c r="L37" s="564"/>
      <c r="M37" s="564"/>
    </row>
    <row r="38" spans="1:19" x14ac:dyDescent="0.25">
      <c r="A38" s="564" t="s">
        <v>176</v>
      </c>
      <c r="B38" s="564"/>
      <c r="C38" s="820" t="str">
        <f>IF(M23=3,B23,IF(M24=3,B24,IF(M25=3,B25,"")))</f>
        <v/>
      </c>
      <c r="D38" s="820"/>
      <c r="E38" s="603" t="s">
        <v>175</v>
      </c>
      <c r="F38" s="820" t="str">
        <f>IF(M28=3,B28,IF(M29=3,B29,IF(M30=3,B30,IF(M31=3,B31,""))))</f>
        <v/>
      </c>
      <c r="G38" s="820"/>
      <c r="H38" s="564"/>
      <c r="I38" s="542"/>
      <c r="J38" s="564"/>
      <c r="K38" s="564"/>
      <c r="L38" s="564"/>
      <c r="M38" s="564"/>
    </row>
    <row r="39" spans="1:19" x14ac:dyDescent="0.25">
      <c r="A39" s="564"/>
      <c r="B39" s="564"/>
      <c r="C39" s="564"/>
      <c r="D39" s="564"/>
      <c r="E39" s="564"/>
      <c r="F39" s="564"/>
      <c r="G39" s="564"/>
      <c r="H39" s="564"/>
      <c r="I39" s="564"/>
      <c r="J39" s="564"/>
      <c r="K39" s="564"/>
      <c r="L39" s="564"/>
      <c r="M39" s="564"/>
    </row>
    <row r="40" spans="1:19" x14ac:dyDescent="0.25">
      <c r="A40" s="564"/>
      <c r="B40" s="564"/>
      <c r="C40" s="564"/>
      <c r="D40" s="564"/>
      <c r="E40" s="564"/>
      <c r="F40" s="564"/>
      <c r="G40" s="564"/>
      <c r="H40" s="564"/>
      <c r="I40" s="564"/>
      <c r="J40" s="564"/>
      <c r="K40" s="564"/>
      <c r="L40" s="542"/>
      <c r="M40" s="564"/>
      <c r="O40" s="595"/>
      <c r="P40" s="595"/>
      <c r="Q40" s="595"/>
      <c r="R40" s="595"/>
      <c r="S40" s="595"/>
    </row>
    <row r="41" spans="1:19" x14ac:dyDescent="0.25">
      <c r="A41" s="214" t="s">
        <v>105</v>
      </c>
      <c r="B41" s="215"/>
      <c r="C41" s="456"/>
      <c r="D41" s="611" t="s">
        <v>6</v>
      </c>
      <c r="E41" s="612" t="s">
        <v>107</v>
      </c>
      <c r="F41" s="630"/>
      <c r="G41" s="611" t="s">
        <v>6</v>
      </c>
      <c r="H41" s="612" t="s">
        <v>125</v>
      </c>
      <c r="I41" s="369"/>
      <c r="J41" s="612" t="s">
        <v>126</v>
      </c>
      <c r="K41" s="368" t="s">
        <v>127</v>
      </c>
      <c r="L41" s="37"/>
      <c r="M41" s="630"/>
      <c r="O41" s="595"/>
      <c r="P41" s="605"/>
      <c r="Q41" s="605"/>
      <c r="R41" s="606"/>
      <c r="S41" s="595"/>
    </row>
    <row r="42" spans="1:19" x14ac:dyDescent="0.25">
      <c r="A42" s="575" t="s">
        <v>106</v>
      </c>
      <c r="B42" s="576"/>
      <c r="C42" s="578"/>
      <c r="D42" s="613">
        <v>1</v>
      </c>
      <c r="E42" s="805" t="str">
        <f>IF(D42&gt;$R$44,,UPPER(VLOOKUP(D42,'1MD ELO (5)'!$A$7:$Q$134,2)))</f>
        <v/>
      </c>
      <c r="F42" s="805"/>
      <c r="G42" s="624" t="s">
        <v>7</v>
      </c>
      <c r="H42" s="576"/>
      <c r="I42" s="614"/>
      <c r="J42" s="625"/>
      <c r="K42" s="570" t="s">
        <v>111</v>
      </c>
      <c r="L42" s="631"/>
      <c r="M42" s="615"/>
      <c r="O42" s="595"/>
      <c r="P42" s="607"/>
      <c r="Q42" s="607"/>
      <c r="R42" s="608"/>
      <c r="S42" s="595"/>
    </row>
    <row r="43" spans="1:19" x14ac:dyDescent="0.25">
      <c r="A43" s="579" t="s">
        <v>124</v>
      </c>
      <c r="B43" s="340"/>
      <c r="C43" s="581"/>
      <c r="D43" s="616">
        <v>2</v>
      </c>
      <c r="E43" s="806" t="str">
        <f>IF(D43&gt;$R$44,,UPPER(VLOOKUP(D43,'1MD ELO (5)'!$A$7:$Q$134,2)))</f>
        <v/>
      </c>
      <c r="F43" s="806"/>
      <c r="G43" s="626" t="s">
        <v>8</v>
      </c>
      <c r="H43" s="617"/>
      <c r="I43" s="618"/>
      <c r="J43" s="91"/>
      <c r="K43" s="628"/>
      <c r="L43" s="542"/>
      <c r="M43" s="623"/>
      <c r="O43" s="595"/>
      <c r="P43" s="608"/>
      <c r="Q43" s="609"/>
      <c r="R43" s="608"/>
      <c r="S43" s="595"/>
    </row>
    <row r="44" spans="1:19" x14ac:dyDescent="0.25">
      <c r="A44" s="384"/>
      <c r="B44" s="385"/>
      <c r="C44" s="386"/>
      <c r="D44" s="616"/>
      <c r="E44" s="620"/>
      <c r="F44" s="621"/>
      <c r="G44" s="626" t="s">
        <v>9</v>
      </c>
      <c r="H44" s="617"/>
      <c r="I44" s="618"/>
      <c r="J44" s="91"/>
      <c r="K44" s="570" t="s">
        <v>112</v>
      </c>
      <c r="L44" s="631"/>
      <c r="M44" s="615"/>
      <c r="O44" s="595"/>
      <c r="P44" s="607"/>
      <c r="Q44" s="607"/>
      <c r="R44" s="610">
        <f>MIN(4,'1MD ELO (5)'!Q2)</f>
        <v>4</v>
      </c>
      <c r="S44" s="595"/>
    </row>
    <row r="45" spans="1:19" x14ac:dyDescent="0.25">
      <c r="A45" s="243"/>
      <c r="B45" s="448"/>
      <c r="C45" s="244"/>
      <c r="D45" s="616"/>
      <c r="E45" s="620"/>
      <c r="F45" s="621"/>
      <c r="G45" s="626" t="s">
        <v>10</v>
      </c>
      <c r="H45" s="617"/>
      <c r="I45" s="618"/>
      <c r="J45" s="91"/>
      <c r="K45" s="629"/>
      <c r="L45" s="621"/>
      <c r="M45" s="619"/>
      <c r="O45" s="595"/>
      <c r="P45" s="608"/>
      <c r="Q45" s="609"/>
      <c r="R45" s="608"/>
      <c r="S45" s="595"/>
    </row>
    <row r="46" spans="1:19" x14ac:dyDescent="0.25">
      <c r="A46" s="371"/>
      <c r="B46" s="387"/>
      <c r="C46" s="455"/>
      <c r="D46" s="616"/>
      <c r="E46" s="620"/>
      <c r="F46" s="621"/>
      <c r="G46" s="626" t="s">
        <v>11</v>
      </c>
      <c r="H46" s="617"/>
      <c r="I46" s="618"/>
      <c r="J46" s="91"/>
      <c r="K46" s="579"/>
      <c r="L46" s="542"/>
      <c r="M46" s="623"/>
      <c r="O46" s="595"/>
      <c r="P46" s="608"/>
      <c r="Q46" s="609"/>
      <c r="R46" s="608"/>
      <c r="S46" s="595"/>
    </row>
    <row r="47" spans="1:19" x14ac:dyDescent="0.25">
      <c r="A47" s="372"/>
      <c r="B47" s="393"/>
      <c r="C47" s="244"/>
      <c r="D47" s="616"/>
      <c r="E47" s="620"/>
      <c r="F47" s="621"/>
      <c r="G47" s="626" t="s">
        <v>12</v>
      </c>
      <c r="H47" s="617"/>
      <c r="I47" s="618"/>
      <c r="J47" s="91"/>
      <c r="K47" s="570" t="s">
        <v>92</v>
      </c>
      <c r="L47" s="631"/>
      <c r="M47" s="615"/>
      <c r="O47" s="595"/>
      <c r="P47" s="607"/>
      <c r="Q47" s="607"/>
      <c r="R47" s="608"/>
      <c r="S47" s="595"/>
    </row>
    <row r="48" spans="1:19" x14ac:dyDescent="0.25">
      <c r="A48" s="372"/>
      <c r="B48" s="393"/>
      <c r="C48" s="382"/>
      <c r="D48" s="616"/>
      <c r="E48" s="620"/>
      <c r="F48" s="621"/>
      <c r="G48" s="626" t="s">
        <v>13</v>
      </c>
      <c r="H48" s="617"/>
      <c r="I48" s="618"/>
      <c r="J48" s="91"/>
      <c r="K48" s="629"/>
      <c r="L48" s="621"/>
      <c r="M48" s="619"/>
      <c r="O48" s="595"/>
      <c r="P48" s="608"/>
      <c r="Q48" s="609"/>
      <c r="R48" s="608"/>
      <c r="S48" s="595"/>
    </row>
    <row r="49" spans="1:19" x14ac:dyDescent="0.25">
      <c r="A49" s="373"/>
      <c r="B49" s="370"/>
      <c r="C49" s="383"/>
      <c r="D49" s="622"/>
      <c r="E49" s="246"/>
      <c r="F49" s="542"/>
      <c r="G49" s="627" t="s">
        <v>14</v>
      </c>
      <c r="H49" s="340"/>
      <c r="I49" s="572"/>
      <c r="J49" s="248"/>
      <c r="K49" s="579" t="str">
        <f>L4</f>
        <v>Lakatosné Klopcsik Diana</v>
      </c>
      <c r="L49" s="542"/>
      <c r="M49" s="623"/>
      <c r="O49" s="595"/>
      <c r="P49" s="608"/>
      <c r="Q49" s="609"/>
      <c r="R49" s="610"/>
      <c r="S49" s="595"/>
    </row>
    <row r="50" spans="1:19" x14ac:dyDescent="0.25">
      <c r="O50" s="595"/>
      <c r="P50" s="595"/>
      <c r="Q50" s="595"/>
      <c r="R50" s="595"/>
      <c r="S50" s="595"/>
    </row>
    <row r="51" spans="1:19" x14ac:dyDescent="0.25">
      <c r="O51" s="595"/>
      <c r="P51" s="595"/>
      <c r="Q51" s="595"/>
      <c r="R51" s="595"/>
      <c r="S51" s="595"/>
    </row>
  </sheetData>
  <mergeCells count="51">
    <mergeCell ref="C36:D36"/>
    <mergeCell ref="F36:G36"/>
    <mergeCell ref="C38:D38"/>
    <mergeCell ref="F38:G38"/>
    <mergeCell ref="E42:F42"/>
    <mergeCell ref="E43:F43"/>
    <mergeCell ref="B31:C31"/>
    <mergeCell ref="D31:E31"/>
    <mergeCell ref="F31:G31"/>
    <mergeCell ref="H31:I31"/>
    <mergeCell ref="J31:K31"/>
    <mergeCell ref="C34:D34"/>
    <mergeCell ref="F34:G34"/>
    <mergeCell ref="B29:C29"/>
    <mergeCell ref="D29:E29"/>
    <mergeCell ref="F29:G29"/>
    <mergeCell ref="H29:I29"/>
    <mergeCell ref="J29:K29"/>
    <mergeCell ref="B30:C30"/>
    <mergeCell ref="D30:E30"/>
    <mergeCell ref="F30:G30"/>
    <mergeCell ref="H30:I30"/>
    <mergeCell ref="J30:K30"/>
    <mergeCell ref="J27:K27"/>
    <mergeCell ref="B28:C28"/>
    <mergeCell ref="D28:E28"/>
    <mergeCell ref="F28:G28"/>
    <mergeCell ref="H28:I28"/>
    <mergeCell ref="J28:K28"/>
    <mergeCell ref="B25:C25"/>
    <mergeCell ref="D25:E25"/>
    <mergeCell ref="F25:G25"/>
    <mergeCell ref="H25:I25"/>
    <mergeCell ref="B27:C27"/>
    <mergeCell ref="D27:E27"/>
    <mergeCell ref="F27:G27"/>
    <mergeCell ref="H27:I27"/>
    <mergeCell ref="B23:C23"/>
    <mergeCell ref="D23:E23"/>
    <mergeCell ref="F23:G23"/>
    <mergeCell ref="H23:I23"/>
    <mergeCell ref="B24:C24"/>
    <mergeCell ref="D24:E24"/>
    <mergeCell ref="F24:G24"/>
    <mergeCell ref="H24:I24"/>
    <mergeCell ref="A1:F1"/>
    <mergeCell ref="A4:C4"/>
    <mergeCell ref="B22:C22"/>
    <mergeCell ref="D22:E22"/>
    <mergeCell ref="F22:G22"/>
    <mergeCell ref="H22:I22"/>
  </mergeCells>
  <conditionalFormatting sqref="R49 R44">
    <cfRule type="expression" dxfId="116" priority="2" stopIfTrue="1">
      <formula>$O$1="CU"</formula>
    </cfRule>
  </conditionalFormatting>
  <conditionalFormatting sqref="E7 E9 E11 E13 E15 E17 E19">
    <cfRule type="cellIs" dxfId="115" priority="1" stopIfTrue="1" operator="equal">
      <formula>"Bye"</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5E61E-B6C5-42F3-832E-7DAD41CEDC7F}">
  <sheetPr codeName="Munka60">
    <tabColor indexed="11"/>
  </sheetPr>
  <dimension ref="A1:AK54"/>
  <sheetViews>
    <sheetView workbookViewId="0">
      <selection activeCell="B7" sqref="B7"/>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6" width="5.33203125" customWidth="1"/>
    <col min="17" max="17" width="11.5546875" customWidth="1"/>
    <col min="25" max="25" width="10.33203125" hidden="1" customWidth="1"/>
    <col min="26" max="37" width="9.109375" hidden="1" customWidth="1"/>
  </cols>
  <sheetData>
    <row r="1" spans="1:37" ht="24.6" x14ac:dyDescent="0.25">
      <c r="A1" s="814" t="str">
        <f>Altalanos!$A$6</f>
        <v xml:space="preserve">Diákolimpia Tolna megye - Paks </v>
      </c>
      <c r="B1" s="814"/>
      <c r="C1" s="814"/>
      <c r="D1" s="814"/>
      <c r="E1" s="814"/>
      <c r="F1" s="814"/>
      <c r="G1" s="513"/>
      <c r="H1" s="516" t="s">
        <v>123</v>
      </c>
      <c r="I1" s="514"/>
      <c r="J1" s="515"/>
      <c r="L1" s="517"/>
      <c r="M1" s="591"/>
      <c r="N1" s="593"/>
      <c r="O1" s="593" t="s">
        <v>71</v>
      </c>
      <c r="P1" s="593"/>
      <c r="Q1" s="594"/>
      <c r="R1" s="593"/>
      <c r="S1" s="595"/>
      <c r="AB1" s="674" t="e">
        <f>IF(Y5=1,CONCATENATE(VLOOKUP(Y3,AA16:AH30,2)),CONCATENATE(VLOOKUP(Y3,AA2:AK13,2)))</f>
        <v>#N/A</v>
      </c>
      <c r="AC1" s="674" t="e">
        <f>IF(Y5=1,CONCATENATE(VLOOKUP(Y3,AA16:AK30,3)),CONCATENATE(VLOOKUP(Y3,AA2:AK13,3)))</f>
        <v>#N/A</v>
      </c>
      <c r="AD1" s="674" t="e">
        <f>IF(Y5=1,CONCATENATE(VLOOKUP(Y3,AA16:AK30,4)),CONCATENATE(VLOOKUP(Y3,AA2:AK13,4)))</f>
        <v>#N/A</v>
      </c>
      <c r="AE1" s="674" t="e">
        <f>IF(Y5=1,CONCATENATE(VLOOKUP(Y3,AA16:AK30,5)),CONCATENATE(VLOOKUP(Y3,AA2:AK13,5)))</f>
        <v>#N/A</v>
      </c>
      <c r="AF1" s="674" t="e">
        <f>IF(Y5=1,CONCATENATE(VLOOKUP(Y3,AA16:AK30,6)),CONCATENATE(VLOOKUP(Y3,AA2:AK13,6)))</f>
        <v>#N/A</v>
      </c>
      <c r="AG1" s="674" t="e">
        <f>IF(Y5=1,CONCATENATE(VLOOKUP(Y3,AA16:AK30,7)),CONCATENATE(VLOOKUP(Y3,AA2:AK13,7)))</f>
        <v>#N/A</v>
      </c>
      <c r="AH1" s="674" t="e">
        <f>IF(Y5=1,CONCATENATE(VLOOKUP(Y3,AA16:AK30,8)),CONCATENATE(VLOOKUP(Y3,AA2:AK13,8)))</f>
        <v>#N/A</v>
      </c>
      <c r="AI1" s="674" t="e">
        <f>IF(Y5=1,CONCATENATE(VLOOKUP(Y3,AA16:AK30,9)),CONCATENATE(VLOOKUP(Y3,AA2:AK13,9)))</f>
        <v>#N/A</v>
      </c>
      <c r="AJ1" s="674" t="e">
        <f>IF(Y5=1,CONCATENATE(VLOOKUP(Y3,AA16:AK30,10)),CONCATENATE(VLOOKUP(Y3,AA2:AK13,10)))</f>
        <v>#N/A</v>
      </c>
      <c r="AK1" s="674" t="e">
        <f>IF(Y5=1,CONCATENATE(VLOOKUP(Y3,AA16:AK30,11)),CONCATENATE(VLOOKUP(Y3,AA2:AK13,11)))</f>
        <v>#N/A</v>
      </c>
    </row>
    <row r="2" spans="1:37" x14ac:dyDescent="0.25">
      <c r="A2" s="519" t="s">
        <v>122</v>
      </c>
      <c r="B2" s="520"/>
      <c r="C2" s="520"/>
      <c r="D2" s="520"/>
      <c r="E2" s="470">
        <f>Altalanos!$E$8</f>
        <v>0</v>
      </c>
      <c r="F2" s="520"/>
      <c r="G2" s="521"/>
      <c r="H2" s="522"/>
      <c r="I2" s="522"/>
      <c r="J2" s="523"/>
      <c r="K2" s="517"/>
      <c r="L2" s="517"/>
      <c r="M2" s="592"/>
      <c r="N2" s="596"/>
      <c r="O2" s="597"/>
      <c r="P2" s="596"/>
      <c r="Q2" s="597"/>
      <c r="R2" s="596"/>
      <c r="S2" s="595"/>
      <c r="Y2" s="662"/>
      <c r="Z2" s="661"/>
      <c r="AA2" s="661" t="s">
        <v>164</v>
      </c>
      <c r="AB2" s="672">
        <v>150</v>
      </c>
      <c r="AC2" s="672">
        <v>120</v>
      </c>
      <c r="AD2" s="672">
        <v>100</v>
      </c>
      <c r="AE2" s="672">
        <v>80</v>
      </c>
      <c r="AF2" s="672">
        <v>70</v>
      </c>
      <c r="AG2" s="672">
        <v>60</v>
      </c>
      <c r="AH2" s="672">
        <v>55</v>
      </c>
      <c r="AI2" s="672">
        <v>50</v>
      </c>
      <c r="AJ2" s="672">
        <v>45</v>
      </c>
      <c r="AK2" s="672">
        <v>40</v>
      </c>
    </row>
    <row r="3" spans="1:37" x14ac:dyDescent="0.25">
      <c r="A3" s="55" t="s">
        <v>82</v>
      </c>
      <c r="B3" s="55"/>
      <c r="C3" s="55"/>
      <c r="D3" s="55"/>
      <c r="E3" s="55" t="s">
        <v>79</v>
      </c>
      <c r="F3" s="55"/>
      <c r="G3" s="55"/>
      <c r="H3" s="55" t="s">
        <v>87</v>
      </c>
      <c r="I3" s="55"/>
      <c r="J3" s="144"/>
      <c r="K3" s="55"/>
      <c r="L3" s="56" t="s">
        <v>88</v>
      </c>
      <c r="M3" s="55"/>
      <c r="N3" s="599"/>
      <c r="O3" s="598"/>
      <c r="P3" s="599"/>
      <c r="Q3" s="649" t="s">
        <v>178</v>
      </c>
      <c r="R3" s="650" t="s">
        <v>184</v>
      </c>
      <c r="S3" s="650" t="s">
        <v>179</v>
      </c>
      <c r="Y3" s="661">
        <f>IF(H4="OB","A",IF(H4="IX","W",H4))</f>
        <v>0</v>
      </c>
      <c r="Z3" s="661"/>
      <c r="AA3" s="661" t="s">
        <v>194</v>
      </c>
      <c r="AB3" s="672">
        <v>120</v>
      </c>
      <c r="AC3" s="672">
        <v>90</v>
      </c>
      <c r="AD3" s="672">
        <v>65</v>
      </c>
      <c r="AE3" s="672">
        <v>55</v>
      </c>
      <c r="AF3" s="672">
        <v>50</v>
      </c>
      <c r="AG3" s="672">
        <v>45</v>
      </c>
      <c r="AH3" s="672">
        <v>40</v>
      </c>
      <c r="AI3" s="672">
        <v>35</v>
      </c>
      <c r="AJ3" s="672">
        <v>25</v>
      </c>
      <c r="AK3" s="672">
        <v>20</v>
      </c>
    </row>
    <row r="4" spans="1:37" ht="13.8" thickBot="1" x14ac:dyDescent="0.3">
      <c r="A4" s="815" t="str">
        <f>Altalanos!$A$10</f>
        <v>2025.04.28-29</v>
      </c>
      <c r="B4" s="815"/>
      <c r="C4" s="815"/>
      <c r="D4" s="524"/>
      <c r="E4" s="525" t="str">
        <f>Altalanos!$C$10</f>
        <v>Paks</v>
      </c>
      <c r="F4" s="525"/>
      <c r="G4" s="525"/>
      <c r="H4" s="528"/>
      <c r="I4" s="525"/>
      <c r="J4" s="527"/>
      <c r="K4" s="528"/>
      <c r="L4" s="530" t="str">
        <f>Altalanos!$E$10</f>
        <v>Lakatosné Klopcsik Diana</v>
      </c>
      <c r="M4" s="528"/>
      <c r="N4" s="601"/>
      <c r="O4" s="602"/>
      <c r="P4" s="601"/>
      <c r="Q4" s="651" t="s">
        <v>185</v>
      </c>
      <c r="R4" s="652" t="s">
        <v>180</v>
      </c>
      <c r="S4" s="652" t="s">
        <v>181</v>
      </c>
      <c r="Y4" s="661"/>
      <c r="Z4" s="661"/>
      <c r="AA4" s="661" t="s">
        <v>195</v>
      </c>
      <c r="AB4" s="672">
        <v>90</v>
      </c>
      <c r="AC4" s="672">
        <v>60</v>
      </c>
      <c r="AD4" s="672">
        <v>45</v>
      </c>
      <c r="AE4" s="672">
        <v>34</v>
      </c>
      <c r="AF4" s="672">
        <v>27</v>
      </c>
      <c r="AG4" s="672">
        <v>22</v>
      </c>
      <c r="AH4" s="672">
        <v>18</v>
      </c>
      <c r="AI4" s="672">
        <v>15</v>
      </c>
      <c r="AJ4" s="672">
        <v>12</v>
      </c>
      <c r="AK4" s="672">
        <v>9</v>
      </c>
    </row>
    <row r="5" spans="1:37" x14ac:dyDescent="0.25">
      <c r="A5" s="37"/>
      <c r="B5" s="37" t="s">
        <v>118</v>
      </c>
      <c r="C5" s="587" t="s">
        <v>162</v>
      </c>
      <c r="D5" s="37" t="s">
        <v>105</v>
      </c>
      <c r="E5" s="37" t="s">
        <v>167</v>
      </c>
      <c r="F5" s="37"/>
      <c r="G5" s="37" t="s">
        <v>86</v>
      </c>
      <c r="H5" s="37"/>
      <c r="I5" s="37" t="s">
        <v>90</v>
      </c>
      <c r="J5" s="37"/>
      <c r="K5" s="633" t="s">
        <v>168</v>
      </c>
      <c r="L5" s="633" t="s">
        <v>169</v>
      </c>
      <c r="M5" s="633" t="s">
        <v>170</v>
      </c>
      <c r="N5" s="595"/>
      <c r="O5" s="595"/>
      <c r="P5" s="595"/>
      <c r="Q5" s="653" t="s">
        <v>186</v>
      </c>
      <c r="R5" s="654" t="s">
        <v>182</v>
      </c>
      <c r="S5" s="654" t="s">
        <v>183</v>
      </c>
      <c r="Y5" s="661">
        <f>IF(OR(Altalanos!$A$8="F1",Altalanos!$A$8="F2",Altalanos!$A$8="N1",Altalanos!$A$8="N2"),1,2)</f>
        <v>2</v>
      </c>
      <c r="Z5" s="661"/>
      <c r="AA5" s="661" t="s">
        <v>196</v>
      </c>
      <c r="AB5" s="672">
        <v>60</v>
      </c>
      <c r="AC5" s="672">
        <v>40</v>
      </c>
      <c r="AD5" s="672">
        <v>30</v>
      </c>
      <c r="AE5" s="672">
        <v>20</v>
      </c>
      <c r="AF5" s="672">
        <v>18</v>
      </c>
      <c r="AG5" s="672">
        <v>15</v>
      </c>
      <c r="AH5" s="672">
        <v>12</v>
      </c>
      <c r="AI5" s="672">
        <v>10</v>
      </c>
      <c r="AJ5" s="672">
        <v>8</v>
      </c>
      <c r="AK5" s="672">
        <v>6</v>
      </c>
    </row>
    <row r="6" spans="1:37" x14ac:dyDescent="0.25">
      <c r="A6" s="564"/>
      <c r="B6" s="564"/>
      <c r="C6" s="632"/>
      <c r="D6" s="564"/>
      <c r="E6" s="564"/>
      <c r="F6" s="564"/>
      <c r="G6" s="564"/>
      <c r="H6" s="564"/>
      <c r="I6" s="564"/>
      <c r="J6" s="564"/>
      <c r="K6" s="564"/>
      <c r="L6" s="564"/>
      <c r="M6" s="564"/>
      <c r="N6" s="595"/>
      <c r="O6" s="595"/>
      <c r="P6" s="595"/>
      <c r="Q6" s="595"/>
      <c r="R6" s="595"/>
      <c r="S6" s="595"/>
      <c r="Y6" s="661"/>
      <c r="Z6" s="661"/>
      <c r="AA6" s="661" t="s">
        <v>197</v>
      </c>
      <c r="AB6" s="672">
        <v>40</v>
      </c>
      <c r="AC6" s="672">
        <v>25</v>
      </c>
      <c r="AD6" s="672">
        <v>18</v>
      </c>
      <c r="AE6" s="672">
        <v>13</v>
      </c>
      <c r="AF6" s="672">
        <v>10</v>
      </c>
      <c r="AG6" s="672">
        <v>8</v>
      </c>
      <c r="AH6" s="672">
        <v>6</v>
      </c>
      <c r="AI6" s="672">
        <v>5</v>
      </c>
      <c r="AJ6" s="672">
        <v>4</v>
      </c>
      <c r="AK6" s="672">
        <v>3</v>
      </c>
    </row>
    <row r="7" spans="1:37" x14ac:dyDescent="0.25">
      <c r="A7" s="640" t="s">
        <v>164</v>
      </c>
      <c r="B7" s="655"/>
      <c r="C7" s="589" t="str">
        <f>IF($B7="","",VLOOKUP($B7,'1MD ELO (5)'!$A$7:$O$22,5))</f>
        <v/>
      </c>
      <c r="D7" s="589" t="str">
        <f>IF($B7="","",VLOOKUP($B7,'1MD ELO (5)'!$A$7:$O$22,15))</f>
        <v/>
      </c>
      <c r="E7" s="585" t="str">
        <f>UPPER(IF($B7="","",VLOOKUP($B7,'1MD ELO (5)'!$A$7:$O$22,2)))</f>
        <v/>
      </c>
      <c r="F7" s="588"/>
      <c r="G7" s="585" t="str">
        <f>IF($B7="","",VLOOKUP($B7,'1MD ELO (5)'!$A$7:$O$22,3))</f>
        <v/>
      </c>
      <c r="H7" s="588"/>
      <c r="I7" s="585" t="str">
        <f>IF($B7="","",VLOOKUP($B7,'1MD ELO (5)'!$A$7:$O$22,4))</f>
        <v/>
      </c>
      <c r="J7" s="564"/>
      <c r="K7" s="675"/>
      <c r="L7" s="663" t="str">
        <f>IF(K7="","",CONCATENATE(VLOOKUP($Y$3,$AB$1:$AK$1,K7)," pont"))</f>
        <v/>
      </c>
      <c r="M7" s="676"/>
      <c r="N7" s="595"/>
      <c r="O7" s="595"/>
      <c r="P7" s="595"/>
      <c r="Q7" s="649" t="s">
        <v>178</v>
      </c>
      <c r="R7" s="774" t="s">
        <v>223</v>
      </c>
      <c r="S7" s="774" t="s">
        <v>224</v>
      </c>
      <c r="Y7" s="661"/>
      <c r="Z7" s="661"/>
      <c r="AA7" s="661" t="s">
        <v>198</v>
      </c>
      <c r="AB7" s="672">
        <v>25</v>
      </c>
      <c r="AC7" s="672">
        <v>15</v>
      </c>
      <c r="AD7" s="672">
        <v>13</v>
      </c>
      <c r="AE7" s="672">
        <v>8</v>
      </c>
      <c r="AF7" s="672">
        <v>6</v>
      </c>
      <c r="AG7" s="672">
        <v>4</v>
      </c>
      <c r="AH7" s="672">
        <v>3</v>
      </c>
      <c r="AI7" s="672">
        <v>2</v>
      </c>
      <c r="AJ7" s="672">
        <v>1</v>
      </c>
      <c r="AK7" s="672">
        <v>0</v>
      </c>
    </row>
    <row r="8" spans="1:37" x14ac:dyDescent="0.25">
      <c r="A8" s="603"/>
      <c r="B8" s="656"/>
      <c r="C8" s="604"/>
      <c r="D8" s="604"/>
      <c r="E8" s="604"/>
      <c r="F8" s="604"/>
      <c r="G8" s="604"/>
      <c r="H8" s="604"/>
      <c r="I8" s="604"/>
      <c r="J8" s="564"/>
      <c r="K8" s="603"/>
      <c r="L8" s="603"/>
      <c r="M8" s="677"/>
      <c r="N8" s="595"/>
      <c r="O8" s="595"/>
      <c r="P8" s="595"/>
      <c r="Q8" s="651" t="s">
        <v>185</v>
      </c>
      <c r="R8" s="775" t="s">
        <v>221</v>
      </c>
      <c r="S8" s="775" t="s">
        <v>225</v>
      </c>
      <c r="Y8" s="661"/>
      <c r="Z8" s="661"/>
      <c r="AA8" s="661" t="s">
        <v>199</v>
      </c>
      <c r="AB8" s="672">
        <v>15</v>
      </c>
      <c r="AC8" s="672">
        <v>10</v>
      </c>
      <c r="AD8" s="672">
        <v>7</v>
      </c>
      <c r="AE8" s="672">
        <v>5</v>
      </c>
      <c r="AF8" s="672">
        <v>4</v>
      </c>
      <c r="AG8" s="672">
        <v>3</v>
      </c>
      <c r="AH8" s="672">
        <v>2</v>
      </c>
      <c r="AI8" s="672">
        <v>1</v>
      </c>
      <c r="AJ8" s="672">
        <v>0</v>
      </c>
      <c r="AK8" s="672">
        <v>0</v>
      </c>
    </row>
    <row r="9" spans="1:37" x14ac:dyDescent="0.25">
      <c r="A9" s="603" t="s">
        <v>165</v>
      </c>
      <c r="B9" s="657"/>
      <c r="C9" s="589" t="str">
        <f>IF($B9="","",VLOOKUP($B9,'1MD ELO (5)'!$A$7:$O$22,5))</f>
        <v/>
      </c>
      <c r="D9" s="589" t="str">
        <f>IF($B9="","",VLOOKUP($B9,'1MD ELO (5)'!$A$7:$O$22,15))</f>
        <v/>
      </c>
      <c r="E9" s="584" t="str">
        <f>UPPER(IF($B9="","",VLOOKUP($B9,'1MD ELO (5)'!$A$7:$O$22,2)))</f>
        <v/>
      </c>
      <c r="F9" s="590"/>
      <c r="G9" s="584" t="str">
        <f>IF($B9="","",VLOOKUP($B9,'1MD ELO (5)'!$A$7:$O$22,3))</f>
        <v/>
      </c>
      <c r="H9" s="590"/>
      <c r="I9" s="584" t="str">
        <f>IF($B9="","",VLOOKUP($B9,'1MD ELO (5)'!$A$7:$O$22,4))</f>
        <v/>
      </c>
      <c r="J9" s="564"/>
      <c r="K9" s="675"/>
      <c r="L9" s="663" t="str">
        <f>IF(K9="","",CONCATENATE(VLOOKUP($Y$3,$AB$1:$AK$1,K9)," pont"))</f>
        <v/>
      </c>
      <c r="M9" s="676"/>
      <c r="N9" s="595"/>
      <c r="O9" s="595"/>
      <c r="P9" s="595"/>
      <c r="Q9" s="653" t="s">
        <v>186</v>
      </c>
      <c r="R9" s="776" t="s">
        <v>218</v>
      </c>
      <c r="S9" s="776" t="s">
        <v>226</v>
      </c>
      <c r="Y9" s="661"/>
      <c r="Z9" s="661"/>
      <c r="AA9" s="661" t="s">
        <v>200</v>
      </c>
      <c r="AB9" s="672">
        <v>10</v>
      </c>
      <c r="AC9" s="672">
        <v>6</v>
      </c>
      <c r="AD9" s="672">
        <v>4</v>
      </c>
      <c r="AE9" s="672">
        <v>2</v>
      </c>
      <c r="AF9" s="672">
        <v>1</v>
      </c>
      <c r="AG9" s="672">
        <v>0</v>
      </c>
      <c r="AH9" s="672">
        <v>0</v>
      </c>
      <c r="AI9" s="672">
        <v>0</v>
      </c>
      <c r="AJ9" s="672">
        <v>0</v>
      </c>
      <c r="AK9" s="672">
        <v>0</v>
      </c>
    </row>
    <row r="10" spans="1:37" x14ac:dyDescent="0.25">
      <c r="A10" s="603"/>
      <c r="B10" s="656"/>
      <c r="C10" s="604"/>
      <c r="D10" s="604"/>
      <c r="E10" s="604"/>
      <c r="F10" s="604"/>
      <c r="G10" s="604"/>
      <c r="H10" s="604"/>
      <c r="I10" s="604"/>
      <c r="J10" s="564"/>
      <c r="K10" s="603"/>
      <c r="L10" s="603"/>
      <c r="M10" s="677"/>
      <c r="N10" s="595"/>
      <c r="O10" s="595"/>
      <c r="P10" s="595"/>
      <c r="Q10" s="595"/>
      <c r="R10" s="595"/>
      <c r="S10" s="595"/>
      <c r="Y10" s="661"/>
      <c r="Z10" s="661"/>
      <c r="AA10" s="661" t="s">
        <v>201</v>
      </c>
      <c r="AB10" s="672">
        <v>6</v>
      </c>
      <c r="AC10" s="672">
        <v>3</v>
      </c>
      <c r="AD10" s="672">
        <v>2</v>
      </c>
      <c r="AE10" s="672">
        <v>1</v>
      </c>
      <c r="AF10" s="672">
        <v>0</v>
      </c>
      <c r="AG10" s="672">
        <v>0</v>
      </c>
      <c r="AH10" s="672">
        <v>0</v>
      </c>
      <c r="AI10" s="672">
        <v>0</v>
      </c>
      <c r="AJ10" s="672">
        <v>0</v>
      </c>
      <c r="AK10" s="672">
        <v>0</v>
      </c>
    </row>
    <row r="11" spans="1:37" x14ac:dyDescent="0.25">
      <c r="A11" s="603" t="s">
        <v>166</v>
      </c>
      <c r="B11" s="657"/>
      <c r="C11" s="589" t="str">
        <f>IF($B11="","",VLOOKUP($B11,'1MD ELO (5)'!$A$7:$O$22,5))</f>
        <v/>
      </c>
      <c r="D11" s="589" t="str">
        <f>IF($B11="","",VLOOKUP($B11,'1MD ELO (5)'!$A$7:$O$22,15))</f>
        <v/>
      </c>
      <c r="E11" s="584" t="str">
        <f>UPPER(IF($B11="","",VLOOKUP($B11,'1MD ELO (5)'!$A$7:$O$22,2)))</f>
        <v/>
      </c>
      <c r="F11" s="590"/>
      <c r="G11" s="584" t="str">
        <f>IF($B11="","",VLOOKUP($B11,'1MD ELO (5)'!$A$7:$O$22,3))</f>
        <v/>
      </c>
      <c r="H11" s="590"/>
      <c r="I11" s="584" t="str">
        <f>IF($B11="","",VLOOKUP($B11,'1MD ELO (5)'!$A$7:$O$22,4))</f>
        <v/>
      </c>
      <c r="J11" s="564"/>
      <c r="K11" s="675"/>
      <c r="L11" s="663" t="str">
        <f>IF(K11="","",CONCATENATE(VLOOKUP($Y$3,$AB$1:$AK$1,K11)," pont"))</f>
        <v/>
      </c>
      <c r="M11" s="676"/>
      <c r="N11" s="595"/>
      <c r="O11" s="595"/>
      <c r="P11" s="595"/>
      <c r="Q11" s="595"/>
      <c r="R11" s="595"/>
      <c r="S11" s="595"/>
      <c r="Y11" s="661"/>
      <c r="Z11" s="661"/>
      <c r="AA11" s="661" t="s">
        <v>206</v>
      </c>
      <c r="AB11" s="672">
        <v>3</v>
      </c>
      <c r="AC11" s="672">
        <v>2</v>
      </c>
      <c r="AD11" s="672">
        <v>1</v>
      </c>
      <c r="AE11" s="672">
        <v>0</v>
      </c>
      <c r="AF11" s="672">
        <v>0</v>
      </c>
      <c r="AG11" s="672">
        <v>0</v>
      </c>
      <c r="AH11" s="672">
        <v>0</v>
      </c>
      <c r="AI11" s="672">
        <v>0</v>
      </c>
      <c r="AJ11" s="672">
        <v>0</v>
      </c>
      <c r="AK11" s="672">
        <v>0</v>
      </c>
    </row>
    <row r="12" spans="1:37" x14ac:dyDescent="0.25">
      <c r="A12" s="564"/>
      <c r="B12" s="640"/>
      <c r="C12" s="632"/>
      <c r="D12" s="564"/>
      <c r="E12" s="564"/>
      <c r="F12" s="564"/>
      <c r="G12" s="564"/>
      <c r="H12" s="564"/>
      <c r="I12" s="564"/>
      <c r="J12" s="564"/>
      <c r="K12" s="632"/>
      <c r="L12" s="632"/>
      <c r="M12" s="678"/>
      <c r="Y12" s="661"/>
      <c r="Z12" s="661"/>
      <c r="AA12" s="661" t="s">
        <v>202</v>
      </c>
      <c r="AB12" s="673">
        <v>0</v>
      </c>
      <c r="AC12" s="673">
        <v>0</v>
      </c>
      <c r="AD12" s="673">
        <v>0</v>
      </c>
      <c r="AE12" s="673">
        <v>0</v>
      </c>
      <c r="AF12" s="673">
        <v>0</v>
      </c>
      <c r="AG12" s="673">
        <v>0</v>
      </c>
      <c r="AH12" s="673">
        <v>0</v>
      </c>
      <c r="AI12" s="673">
        <v>0</v>
      </c>
      <c r="AJ12" s="673">
        <v>0</v>
      </c>
      <c r="AK12" s="673">
        <v>0</v>
      </c>
    </row>
    <row r="13" spans="1:37" x14ac:dyDescent="0.25">
      <c r="A13" s="761" t="s">
        <v>171</v>
      </c>
      <c r="B13" s="764"/>
      <c r="C13" s="589" t="str">
        <f>IF($B13="","",VLOOKUP($B13,'1MD ELO (5)'!$A$7:$O$22,5))</f>
        <v/>
      </c>
      <c r="D13" s="589" t="str">
        <f>IF($B13="","",VLOOKUP($B13,'1MD ELO (5)'!$A$7:$O$22,15))</f>
        <v/>
      </c>
      <c r="E13" s="584" t="str">
        <f>UPPER(IF($B13="","",VLOOKUP($B13,'1MD ELO (5)'!$A$7:$O$22,2)))</f>
        <v/>
      </c>
      <c r="F13" s="590"/>
      <c r="G13" s="584" t="str">
        <f>IF($B13="","",VLOOKUP($B13,'1MD ELO (5)'!$A$7:$O$22,3))</f>
        <v/>
      </c>
      <c r="H13" s="590"/>
      <c r="I13" s="584" t="str">
        <f>IF($B13="","",VLOOKUP($B13,'1MD ELO (5)'!$A$7:$O$22,4))</f>
        <v/>
      </c>
      <c r="J13" s="564"/>
      <c r="K13" s="675"/>
      <c r="L13" s="663" t="str">
        <f>IF(K13="","",CONCATENATE(VLOOKUP($Y$3,$AB$1:$AK$1,K13)," pont"))</f>
        <v/>
      </c>
      <c r="M13" s="676"/>
      <c r="Y13" s="661"/>
      <c r="Z13" s="661"/>
      <c r="AA13" s="661" t="s">
        <v>203</v>
      </c>
      <c r="AB13" s="673">
        <v>0</v>
      </c>
      <c r="AC13" s="673">
        <v>0</v>
      </c>
      <c r="AD13" s="673">
        <v>0</v>
      </c>
      <c r="AE13" s="673">
        <v>0</v>
      </c>
      <c r="AF13" s="673">
        <v>0</v>
      </c>
      <c r="AG13" s="673">
        <v>0</v>
      </c>
      <c r="AH13" s="673">
        <v>0</v>
      </c>
      <c r="AI13" s="673">
        <v>0</v>
      </c>
      <c r="AJ13" s="673">
        <v>0</v>
      </c>
      <c r="AK13" s="673">
        <v>0</v>
      </c>
    </row>
    <row r="14" spans="1:37" x14ac:dyDescent="0.25">
      <c r="A14" s="603"/>
      <c r="B14" s="656"/>
      <c r="C14" s="604"/>
      <c r="D14" s="604"/>
      <c r="E14" s="604"/>
      <c r="F14" s="604"/>
      <c r="G14" s="604"/>
      <c r="H14" s="604"/>
      <c r="I14" s="604"/>
      <c r="J14" s="564"/>
      <c r="K14" s="603"/>
      <c r="L14" s="603"/>
      <c r="M14" s="677"/>
      <c r="Y14" s="661"/>
      <c r="Z14" s="661"/>
      <c r="AA14" s="661"/>
      <c r="AB14" s="661"/>
      <c r="AC14" s="661"/>
      <c r="AD14" s="661"/>
      <c r="AE14" s="661"/>
      <c r="AF14" s="661"/>
      <c r="AG14" s="661"/>
      <c r="AH14" s="661"/>
      <c r="AI14" s="661"/>
      <c r="AJ14" s="661"/>
      <c r="AK14" s="661"/>
    </row>
    <row r="15" spans="1:37" x14ac:dyDescent="0.25">
      <c r="A15" s="640" t="s">
        <v>172</v>
      </c>
      <c r="B15" s="763"/>
      <c r="C15" s="589" t="str">
        <f>IF($B15="","",VLOOKUP($B15,'1MD ELO (5)'!$A$7:$O$22,5))</f>
        <v/>
      </c>
      <c r="D15" s="762" t="str">
        <f>IF($B15="","",VLOOKUP($B15,'1MD ELO (5)'!$A$7:$O$22,15))</f>
        <v/>
      </c>
      <c r="E15" s="585" t="str">
        <f>UPPER(IF($B15="","",VLOOKUP($B15,'1MD ELO (5)'!$A$7:$O$22,2)))</f>
        <v/>
      </c>
      <c r="F15" s="588"/>
      <c r="G15" s="585" t="str">
        <f>IF($B15="","",VLOOKUP($B15,'1MD ELO (5)'!$A$7:$O$22,3))</f>
        <v/>
      </c>
      <c r="H15" s="588"/>
      <c r="I15" s="585" t="str">
        <f>IF($B15="","",VLOOKUP($B15,'1MD ELO (5)'!$A$7:$O$22,4))</f>
        <v/>
      </c>
      <c r="J15" s="564"/>
      <c r="K15" s="675"/>
      <c r="L15" s="663" t="str">
        <f>IF(K15="","",CONCATENATE(VLOOKUP($Y$3,$AB$1:$AK$1,K15)," pont"))</f>
        <v/>
      </c>
      <c r="M15" s="676"/>
      <c r="Y15" s="661"/>
      <c r="Z15" s="661"/>
      <c r="AA15" s="661"/>
      <c r="AB15" s="661"/>
      <c r="AC15" s="661"/>
      <c r="AD15" s="661"/>
      <c r="AE15" s="661"/>
      <c r="AF15" s="661"/>
      <c r="AG15" s="661"/>
      <c r="AH15" s="661"/>
      <c r="AI15" s="661"/>
      <c r="AJ15" s="661"/>
      <c r="AK15" s="661"/>
    </row>
    <row r="16" spans="1:37" x14ac:dyDescent="0.25">
      <c r="A16" s="603"/>
      <c r="B16" s="656"/>
      <c r="C16" s="604"/>
      <c r="D16" s="604"/>
      <c r="E16" s="604"/>
      <c r="F16" s="604"/>
      <c r="G16" s="604"/>
      <c r="H16" s="604"/>
      <c r="I16" s="604"/>
      <c r="J16" s="564"/>
      <c r="K16" s="603"/>
      <c r="L16" s="603"/>
      <c r="M16" s="677"/>
      <c r="Y16" s="661"/>
      <c r="Z16" s="661"/>
      <c r="AA16" s="661" t="s">
        <v>164</v>
      </c>
      <c r="AB16" s="661">
        <v>300</v>
      </c>
      <c r="AC16" s="661">
        <v>250</v>
      </c>
      <c r="AD16" s="661">
        <v>220</v>
      </c>
      <c r="AE16" s="661">
        <v>180</v>
      </c>
      <c r="AF16" s="661">
        <v>160</v>
      </c>
      <c r="AG16" s="661">
        <v>150</v>
      </c>
      <c r="AH16" s="661">
        <v>140</v>
      </c>
      <c r="AI16" s="661">
        <v>130</v>
      </c>
      <c r="AJ16" s="661">
        <v>120</v>
      </c>
      <c r="AK16" s="661">
        <v>110</v>
      </c>
    </row>
    <row r="17" spans="1:37" x14ac:dyDescent="0.25">
      <c r="A17" s="603" t="s">
        <v>173</v>
      </c>
      <c r="B17" s="657"/>
      <c r="C17" s="589" t="str">
        <f>IF($B17="","",VLOOKUP($B17,'1MD ELO (5)'!$A$7:$O$22,5))</f>
        <v/>
      </c>
      <c r="D17" s="589" t="str">
        <f>IF($B17="","",VLOOKUP($B17,'1MD ELO (5)'!$A$7:$O$22,15))</f>
        <v/>
      </c>
      <c r="E17" s="584" t="str">
        <f>UPPER(IF($B17="","",VLOOKUP($B17,'1MD ELO (5)'!$A$7:$O$22,2)))</f>
        <v/>
      </c>
      <c r="F17" s="590"/>
      <c r="G17" s="584" t="str">
        <f>IF($B17="","",VLOOKUP($B17,'1MD ELO (5)'!$A$7:$O$22,3))</f>
        <v/>
      </c>
      <c r="H17" s="590"/>
      <c r="I17" s="584" t="str">
        <f>IF($B17="","",VLOOKUP($B17,'1MD ELO (5)'!$A$7:$O$22,4))</f>
        <v/>
      </c>
      <c r="J17" s="564"/>
      <c r="K17" s="675"/>
      <c r="L17" s="663" t="str">
        <f>IF(K17="","",CONCATENATE(VLOOKUP($Y$3,$AB$1:$AK$1,K17)," pont"))</f>
        <v/>
      </c>
      <c r="M17" s="676"/>
      <c r="Y17" s="661"/>
      <c r="Z17" s="661"/>
      <c r="AA17" s="661" t="s">
        <v>194</v>
      </c>
      <c r="AB17" s="661">
        <v>250</v>
      </c>
      <c r="AC17" s="661">
        <v>200</v>
      </c>
      <c r="AD17" s="661">
        <v>160</v>
      </c>
      <c r="AE17" s="661">
        <v>140</v>
      </c>
      <c r="AF17" s="661">
        <v>120</v>
      </c>
      <c r="AG17" s="661">
        <v>110</v>
      </c>
      <c r="AH17" s="661">
        <v>100</v>
      </c>
      <c r="AI17" s="661">
        <v>90</v>
      </c>
      <c r="AJ17" s="661">
        <v>80</v>
      </c>
      <c r="AK17" s="661">
        <v>70</v>
      </c>
    </row>
    <row r="18" spans="1:37" x14ac:dyDescent="0.25">
      <c r="A18" s="603"/>
      <c r="B18" s="656"/>
      <c r="C18" s="604"/>
      <c r="D18" s="604"/>
      <c r="E18" s="604"/>
      <c r="F18" s="604"/>
      <c r="G18" s="604"/>
      <c r="H18" s="604"/>
      <c r="I18" s="604"/>
      <c r="J18" s="564"/>
      <c r="K18" s="603"/>
      <c r="L18" s="603"/>
      <c r="M18" s="677"/>
      <c r="Y18" s="661"/>
      <c r="Z18" s="661"/>
      <c r="AA18" s="661" t="s">
        <v>195</v>
      </c>
      <c r="AB18" s="661">
        <v>200</v>
      </c>
      <c r="AC18" s="661">
        <v>150</v>
      </c>
      <c r="AD18" s="661">
        <v>130</v>
      </c>
      <c r="AE18" s="661">
        <v>110</v>
      </c>
      <c r="AF18" s="661">
        <v>95</v>
      </c>
      <c r="AG18" s="661">
        <v>80</v>
      </c>
      <c r="AH18" s="661">
        <v>70</v>
      </c>
      <c r="AI18" s="661">
        <v>60</v>
      </c>
      <c r="AJ18" s="661">
        <v>55</v>
      </c>
      <c r="AK18" s="661">
        <v>50</v>
      </c>
    </row>
    <row r="19" spans="1:37" x14ac:dyDescent="0.25">
      <c r="A19" s="761" t="s">
        <v>177</v>
      </c>
      <c r="B19" s="657"/>
      <c r="C19" s="589" t="str">
        <f>IF($B19="","",VLOOKUP($B19,'1MD ELO (5)'!$A$7:$O$22,5))</f>
        <v/>
      </c>
      <c r="D19" s="589" t="str">
        <f>IF($B19="","",VLOOKUP($B19,'1MD ELO (5)'!$A$7:$O$22,15))</f>
        <v/>
      </c>
      <c r="E19" s="584" t="str">
        <f>UPPER(IF($B19="","",VLOOKUP($B19,'1MD ELO (5)'!$A$7:$O$22,2)))</f>
        <v/>
      </c>
      <c r="F19" s="590"/>
      <c r="G19" s="584" t="str">
        <f>IF($B19="","",VLOOKUP($B19,'1MD ELO (5)'!$A$7:$O$22,3))</f>
        <v/>
      </c>
      <c r="H19" s="590"/>
      <c r="I19" s="584" t="str">
        <f>IF($B19="","",VLOOKUP($B19,'1MD ELO (5)'!$A$7:$O$22,4))</f>
        <v/>
      </c>
      <c r="J19" s="564"/>
      <c r="K19" s="675"/>
      <c r="L19" s="663" t="str">
        <f>IF(K19="","",CONCATENATE(VLOOKUP($Y$3,$AB$1:$AK$1,K19)," pont"))</f>
        <v/>
      </c>
      <c r="M19" s="676"/>
      <c r="Y19" s="661"/>
      <c r="Z19" s="661"/>
      <c r="AA19" s="661" t="s">
        <v>196</v>
      </c>
      <c r="AB19" s="661">
        <v>150</v>
      </c>
      <c r="AC19" s="661">
        <v>120</v>
      </c>
      <c r="AD19" s="661">
        <v>100</v>
      </c>
      <c r="AE19" s="661">
        <v>80</v>
      </c>
      <c r="AF19" s="661">
        <v>70</v>
      </c>
      <c r="AG19" s="661">
        <v>60</v>
      </c>
      <c r="AH19" s="661">
        <v>55</v>
      </c>
      <c r="AI19" s="661">
        <v>50</v>
      </c>
      <c r="AJ19" s="661">
        <v>45</v>
      </c>
      <c r="AK19" s="661">
        <v>40</v>
      </c>
    </row>
    <row r="20" spans="1:37" x14ac:dyDescent="0.25">
      <c r="A20" s="603"/>
      <c r="B20" s="656"/>
      <c r="C20" s="604"/>
      <c r="D20" s="604"/>
      <c r="E20" s="604"/>
      <c r="F20" s="604"/>
      <c r="G20" s="604"/>
      <c r="H20" s="604"/>
      <c r="I20" s="604"/>
      <c r="J20" s="564"/>
      <c r="K20" s="603"/>
      <c r="L20" s="603"/>
      <c r="M20" s="677"/>
      <c r="Y20" s="661"/>
      <c r="Z20" s="661"/>
      <c r="AA20" s="661" t="s">
        <v>195</v>
      </c>
      <c r="AB20" s="661">
        <v>200</v>
      </c>
      <c r="AC20" s="661">
        <v>150</v>
      </c>
      <c r="AD20" s="661">
        <v>130</v>
      </c>
      <c r="AE20" s="661">
        <v>110</v>
      </c>
      <c r="AF20" s="661">
        <v>95</v>
      </c>
      <c r="AG20" s="661">
        <v>80</v>
      </c>
      <c r="AH20" s="661">
        <v>70</v>
      </c>
      <c r="AI20" s="661">
        <v>60</v>
      </c>
      <c r="AJ20" s="661">
        <v>55</v>
      </c>
      <c r="AK20" s="661">
        <v>50</v>
      </c>
    </row>
    <row r="21" spans="1:37" x14ac:dyDescent="0.25">
      <c r="A21" s="761" t="s">
        <v>216</v>
      </c>
      <c r="B21" s="657"/>
      <c r="C21" s="589" t="str">
        <f>IF($B21="","",VLOOKUP($B21,'1MD ELO (5)'!$A$7:$O$22,5))</f>
        <v/>
      </c>
      <c r="D21" s="589" t="str">
        <f>IF($B21="","",VLOOKUP($B21,'1MD ELO (5)'!$A$7:$O$22,15))</f>
        <v/>
      </c>
      <c r="E21" s="584" t="str">
        <f>UPPER(IF($B21="","",VLOOKUP($B21,'1MD ELO (5)'!$A$7:$O$22,2)))</f>
        <v/>
      </c>
      <c r="F21" s="590"/>
      <c r="G21" s="584" t="str">
        <f>IF($B21="","",VLOOKUP($B21,'1MD ELO (5)'!$A$7:$O$22,3))</f>
        <v/>
      </c>
      <c r="H21" s="590"/>
      <c r="I21" s="584" t="str">
        <f>IF($B21="","",VLOOKUP($B21,'1MD ELO (5)'!$A$7:$O$22,4))</f>
        <v/>
      </c>
      <c r="J21" s="564"/>
      <c r="K21" s="675"/>
      <c r="L21" s="663" t="str">
        <f>IF(K21="","",CONCATENATE(VLOOKUP($Y$3,$AB$1:$AK$1,K21)," pont"))</f>
        <v/>
      </c>
      <c r="M21" s="676"/>
      <c r="Y21" s="661"/>
      <c r="Z21" s="661"/>
      <c r="AA21" s="661" t="s">
        <v>196</v>
      </c>
      <c r="AB21" s="661">
        <v>150</v>
      </c>
      <c r="AC21" s="661">
        <v>120</v>
      </c>
      <c r="AD21" s="661">
        <v>100</v>
      </c>
      <c r="AE21" s="661">
        <v>80</v>
      </c>
      <c r="AF21" s="661">
        <v>70</v>
      </c>
      <c r="AG21" s="661">
        <v>60</v>
      </c>
      <c r="AH21" s="661">
        <v>55</v>
      </c>
      <c r="AI21" s="661">
        <v>50</v>
      </c>
      <c r="AJ21" s="661">
        <v>45</v>
      </c>
      <c r="AK21" s="661">
        <v>40</v>
      </c>
    </row>
    <row r="22" spans="1:37" x14ac:dyDescent="0.25">
      <c r="A22" s="564"/>
      <c r="B22" s="564"/>
      <c r="C22" s="564"/>
      <c r="D22" s="564"/>
      <c r="E22" s="564"/>
      <c r="F22" s="564"/>
      <c r="G22" s="564"/>
      <c r="H22" s="564"/>
      <c r="I22" s="564"/>
      <c r="J22" s="564"/>
      <c r="K22" s="564"/>
      <c r="L22" s="564"/>
      <c r="M22" s="564"/>
      <c r="Y22" s="661"/>
      <c r="Z22" s="661"/>
      <c r="AA22" s="661" t="s">
        <v>197</v>
      </c>
      <c r="AB22" s="661">
        <v>120</v>
      </c>
      <c r="AC22" s="661">
        <v>90</v>
      </c>
      <c r="AD22" s="661">
        <v>65</v>
      </c>
      <c r="AE22" s="661">
        <v>55</v>
      </c>
      <c r="AF22" s="661">
        <v>50</v>
      </c>
      <c r="AG22" s="661">
        <v>45</v>
      </c>
      <c r="AH22" s="661">
        <v>40</v>
      </c>
      <c r="AI22" s="661">
        <v>35</v>
      </c>
      <c r="AJ22" s="661">
        <v>25</v>
      </c>
      <c r="AK22" s="661">
        <v>20</v>
      </c>
    </row>
    <row r="23" spans="1:37" x14ac:dyDescent="0.25">
      <c r="A23" s="564"/>
      <c r="B23" s="564"/>
      <c r="C23" s="564"/>
      <c r="D23" s="564"/>
      <c r="E23" s="564"/>
      <c r="F23" s="564"/>
      <c r="G23" s="564"/>
      <c r="H23" s="564"/>
      <c r="I23" s="564"/>
      <c r="J23" s="564"/>
      <c r="K23" s="564"/>
      <c r="L23" s="564"/>
      <c r="M23" s="564"/>
      <c r="Y23" s="661"/>
      <c r="Z23" s="661"/>
      <c r="AA23" s="661" t="s">
        <v>198</v>
      </c>
      <c r="AB23" s="661">
        <v>90</v>
      </c>
      <c r="AC23" s="661">
        <v>60</v>
      </c>
      <c r="AD23" s="661">
        <v>45</v>
      </c>
      <c r="AE23" s="661">
        <v>34</v>
      </c>
      <c r="AF23" s="661">
        <v>27</v>
      </c>
      <c r="AG23" s="661">
        <v>22</v>
      </c>
      <c r="AH23" s="661">
        <v>18</v>
      </c>
      <c r="AI23" s="661">
        <v>15</v>
      </c>
      <c r="AJ23" s="661">
        <v>12</v>
      </c>
      <c r="AK23" s="661">
        <v>9</v>
      </c>
    </row>
    <row r="24" spans="1:37" ht="18.75" customHeight="1" x14ac:dyDescent="0.25">
      <c r="A24" s="564"/>
      <c r="B24" s="811"/>
      <c r="C24" s="811"/>
      <c r="D24" s="809" t="str">
        <f>E7</f>
        <v/>
      </c>
      <c r="E24" s="809"/>
      <c r="F24" s="809" t="str">
        <f>E9</f>
        <v/>
      </c>
      <c r="G24" s="809"/>
      <c r="H24" s="809" t="str">
        <f>E11</f>
        <v/>
      </c>
      <c r="I24" s="809"/>
      <c r="J24" s="809" t="str">
        <f>E13</f>
        <v/>
      </c>
      <c r="K24" s="809"/>
      <c r="L24" s="564"/>
      <c r="M24" s="641" t="s">
        <v>168</v>
      </c>
      <c r="Y24" s="661"/>
      <c r="Z24" s="661"/>
      <c r="AA24" s="661" t="s">
        <v>199</v>
      </c>
      <c r="AB24" s="661">
        <v>60</v>
      </c>
      <c r="AC24" s="661">
        <v>40</v>
      </c>
      <c r="AD24" s="661">
        <v>30</v>
      </c>
      <c r="AE24" s="661">
        <v>20</v>
      </c>
      <c r="AF24" s="661">
        <v>18</v>
      </c>
      <c r="AG24" s="661">
        <v>15</v>
      </c>
      <c r="AH24" s="661">
        <v>12</v>
      </c>
      <c r="AI24" s="661">
        <v>10</v>
      </c>
      <c r="AJ24" s="661">
        <v>8</v>
      </c>
      <c r="AK24" s="661">
        <v>6</v>
      </c>
    </row>
    <row r="25" spans="1:37" ht="18.75" customHeight="1" x14ac:dyDescent="0.25">
      <c r="A25" s="639" t="s">
        <v>164</v>
      </c>
      <c r="B25" s="807" t="str">
        <f>E7</f>
        <v/>
      </c>
      <c r="C25" s="807"/>
      <c r="D25" s="810"/>
      <c r="E25" s="810"/>
      <c r="F25" s="808"/>
      <c r="G25" s="808"/>
      <c r="H25" s="808"/>
      <c r="I25" s="808"/>
      <c r="J25" s="809"/>
      <c r="K25" s="809"/>
      <c r="L25" s="564"/>
      <c r="M25" s="643"/>
      <c r="Y25" s="661"/>
      <c r="Z25" s="661"/>
      <c r="AA25" s="661" t="s">
        <v>200</v>
      </c>
      <c r="AB25" s="661">
        <v>40</v>
      </c>
      <c r="AC25" s="661">
        <v>25</v>
      </c>
      <c r="AD25" s="661">
        <v>18</v>
      </c>
      <c r="AE25" s="661">
        <v>13</v>
      </c>
      <c r="AF25" s="661">
        <v>8</v>
      </c>
      <c r="AG25" s="661">
        <v>7</v>
      </c>
      <c r="AH25" s="661">
        <v>6</v>
      </c>
      <c r="AI25" s="661">
        <v>5</v>
      </c>
      <c r="AJ25" s="661">
        <v>4</v>
      </c>
      <c r="AK25" s="661">
        <v>3</v>
      </c>
    </row>
    <row r="26" spans="1:37" ht="18.75" customHeight="1" x14ac:dyDescent="0.25">
      <c r="A26" s="639" t="s">
        <v>165</v>
      </c>
      <c r="B26" s="807" t="str">
        <f>E9</f>
        <v/>
      </c>
      <c r="C26" s="807"/>
      <c r="D26" s="808"/>
      <c r="E26" s="808"/>
      <c r="F26" s="810"/>
      <c r="G26" s="810"/>
      <c r="H26" s="808"/>
      <c r="I26" s="808"/>
      <c r="J26" s="808"/>
      <c r="K26" s="808"/>
      <c r="L26" s="564"/>
      <c r="M26" s="643"/>
      <c r="Y26" s="661"/>
      <c r="Z26" s="661"/>
      <c r="AA26" s="661" t="s">
        <v>201</v>
      </c>
      <c r="AB26" s="661">
        <v>25</v>
      </c>
      <c r="AC26" s="661">
        <v>15</v>
      </c>
      <c r="AD26" s="661">
        <v>13</v>
      </c>
      <c r="AE26" s="661">
        <v>7</v>
      </c>
      <c r="AF26" s="661">
        <v>6</v>
      </c>
      <c r="AG26" s="661">
        <v>5</v>
      </c>
      <c r="AH26" s="661">
        <v>4</v>
      </c>
      <c r="AI26" s="661">
        <v>3</v>
      </c>
      <c r="AJ26" s="661">
        <v>2</v>
      </c>
      <c r="AK26" s="661">
        <v>1</v>
      </c>
    </row>
    <row r="27" spans="1:37" ht="18.75" customHeight="1" x14ac:dyDescent="0.25">
      <c r="A27" s="639" t="s">
        <v>166</v>
      </c>
      <c r="B27" s="807" t="str">
        <f>E11</f>
        <v/>
      </c>
      <c r="C27" s="807"/>
      <c r="D27" s="808"/>
      <c r="E27" s="808"/>
      <c r="F27" s="808"/>
      <c r="G27" s="808"/>
      <c r="H27" s="810"/>
      <c r="I27" s="810"/>
      <c r="J27" s="808"/>
      <c r="K27" s="808"/>
      <c r="L27" s="564"/>
      <c r="M27" s="643"/>
      <c r="Y27" s="661"/>
      <c r="Z27" s="661"/>
      <c r="AA27" s="661" t="s">
        <v>206</v>
      </c>
      <c r="AB27" s="661">
        <v>15</v>
      </c>
      <c r="AC27" s="661">
        <v>10</v>
      </c>
      <c r="AD27" s="661">
        <v>8</v>
      </c>
      <c r="AE27" s="661">
        <v>4</v>
      </c>
      <c r="AF27" s="661">
        <v>3</v>
      </c>
      <c r="AG27" s="661">
        <v>2</v>
      </c>
      <c r="AH27" s="661">
        <v>1</v>
      </c>
      <c r="AI27" s="661">
        <v>0</v>
      </c>
      <c r="AJ27" s="661">
        <v>0</v>
      </c>
      <c r="AK27" s="661">
        <v>0</v>
      </c>
    </row>
    <row r="28" spans="1:37" ht="18.75" customHeight="1" x14ac:dyDescent="0.25">
      <c r="A28" s="760" t="s">
        <v>171</v>
      </c>
      <c r="B28" s="807" t="str">
        <f>E13</f>
        <v/>
      </c>
      <c r="C28" s="807"/>
      <c r="D28" s="808"/>
      <c r="E28" s="808"/>
      <c r="F28" s="808"/>
      <c r="G28" s="808"/>
      <c r="H28" s="809"/>
      <c r="I28" s="809"/>
      <c r="J28" s="810"/>
      <c r="K28" s="810"/>
      <c r="L28" s="564"/>
      <c r="M28" s="643"/>
      <c r="Y28" s="661"/>
      <c r="Z28" s="661"/>
      <c r="AA28" s="661" t="s">
        <v>206</v>
      </c>
      <c r="AB28" s="661">
        <v>15</v>
      </c>
      <c r="AC28" s="661">
        <v>10</v>
      </c>
      <c r="AD28" s="661">
        <v>8</v>
      </c>
      <c r="AE28" s="661">
        <v>4</v>
      </c>
      <c r="AF28" s="661">
        <v>3</v>
      </c>
      <c r="AG28" s="661">
        <v>2</v>
      </c>
      <c r="AH28" s="661">
        <v>1</v>
      </c>
      <c r="AI28" s="661">
        <v>0</v>
      </c>
      <c r="AJ28" s="661">
        <v>0</v>
      </c>
      <c r="AK28" s="661">
        <v>0</v>
      </c>
    </row>
    <row r="29" spans="1:37" x14ac:dyDescent="0.25">
      <c r="A29" s="564"/>
      <c r="B29" s="564"/>
      <c r="C29" s="564"/>
      <c r="D29" s="564"/>
      <c r="E29" s="564"/>
      <c r="F29" s="564"/>
      <c r="G29" s="564"/>
      <c r="H29" s="564"/>
      <c r="I29" s="564"/>
      <c r="J29" s="564"/>
      <c r="K29" s="564"/>
      <c r="L29" s="564"/>
      <c r="M29" s="644"/>
      <c r="Y29" s="661"/>
      <c r="Z29" s="661"/>
      <c r="AA29" s="661" t="s">
        <v>202</v>
      </c>
      <c r="AB29" s="661">
        <v>10</v>
      </c>
      <c r="AC29" s="661">
        <v>6</v>
      </c>
      <c r="AD29" s="661">
        <v>4</v>
      </c>
      <c r="AE29" s="661">
        <v>2</v>
      </c>
      <c r="AF29" s="661">
        <v>1</v>
      </c>
      <c r="AG29" s="661">
        <v>0</v>
      </c>
      <c r="AH29" s="661">
        <v>0</v>
      </c>
      <c r="AI29" s="661">
        <v>0</v>
      </c>
      <c r="AJ29" s="661">
        <v>0</v>
      </c>
      <c r="AK29" s="661">
        <v>0</v>
      </c>
    </row>
    <row r="30" spans="1:37" ht="18.75" customHeight="1" x14ac:dyDescent="0.25">
      <c r="A30" s="564"/>
      <c r="B30" s="811"/>
      <c r="C30" s="811"/>
      <c r="D30" s="809" t="str">
        <f>E15</f>
        <v/>
      </c>
      <c r="E30" s="809"/>
      <c r="F30" s="809" t="str">
        <f>E17</f>
        <v/>
      </c>
      <c r="G30" s="809"/>
      <c r="H30" s="816" t="str">
        <f>E19</f>
        <v/>
      </c>
      <c r="I30" s="817"/>
      <c r="J30" s="809" t="str">
        <f>E21</f>
        <v/>
      </c>
      <c r="K30" s="809"/>
      <c r="L30" s="564"/>
      <c r="M30" s="644"/>
      <c r="Y30" s="661"/>
      <c r="Z30" s="661"/>
      <c r="AA30" s="661" t="s">
        <v>203</v>
      </c>
      <c r="AB30" s="661">
        <v>3</v>
      </c>
      <c r="AC30" s="661">
        <v>2</v>
      </c>
      <c r="AD30" s="661">
        <v>1</v>
      </c>
      <c r="AE30" s="661">
        <v>0</v>
      </c>
      <c r="AF30" s="661">
        <v>0</v>
      </c>
      <c r="AG30" s="661">
        <v>0</v>
      </c>
      <c r="AH30" s="661">
        <v>0</v>
      </c>
      <c r="AI30" s="661">
        <v>0</v>
      </c>
      <c r="AJ30" s="661">
        <v>0</v>
      </c>
      <c r="AK30" s="661">
        <v>0</v>
      </c>
    </row>
    <row r="31" spans="1:37" ht="18.75" customHeight="1" x14ac:dyDescent="0.25">
      <c r="A31" s="760" t="s">
        <v>172</v>
      </c>
      <c r="B31" s="818" t="str">
        <f>E15</f>
        <v/>
      </c>
      <c r="C31" s="819"/>
      <c r="D31" s="810"/>
      <c r="E31" s="810"/>
      <c r="F31" s="808"/>
      <c r="G31" s="808"/>
      <c r="H31" s="808"/>
      <c r="I31" s="808"/>
      <c r="J31" s="809"/>
      <c r="K31" s="809"/>
      <c r="L31" s="564"/>
      <c r="M31" s="643"/>
    </row>
    <row r="32" spans="1:37" ht="18.75" customHeight="1" x14ac:dyDescent="0.25">
      <c r="A32" s="760" t="s">
        <v>173</v>
      </c>
      <c r="B32" s="807" t="str">
        <f>E17</f>
        <v/>
      </c>
      <c r="C32" s="807"/>
      <c r="D32" s="808"/>
      <c r="E32" s="808"/>
      <c r="F32" s="810"/>
      <c r="G32" s="810"/>
      <c r="H32" s="808"/>
      <c r="I32" s="808"/>
      <c r="J32" s="808"/>
      <c r="K32" s="808"/>
      <c r="L32" s="564"/>
      <c r="M32" s="643"/>
    </row>
    <row r="33" spans="1:19" ht="18.75" customHeight="1" x14ac:dyDescent="0.25">
      <c r="A33" s="760" t="s">
        <v>177</v>
      </c>
      <c r="B33" s="807" t="str">
        <f>E19</f>
        <v/>
      </c>
      <c r="C33" s="807"/>
      <c r="D33" s="808"/>
      <c r="E33" s="808"/>
      <c r="F33" s="808"/>
      <c r="G33" s="808"/>
      <c r="H33" s="810"/>
      <c r="I33" s="810"/>
      <c r="J33" s="808"/>
      <c r="K33" s="808"/>
      <c r="L33" s="564"/>
      <c r="M33" s="643"/>
    </row>
    <row r="34" spans="1:19" ht="18.75" customHeight="1" x14ac:dyDescent="0.25">
      <c r="A34" s="760" t="s">
        <v>216</v>
      </c>
      <c r="B34" s="807" t="str">
        <f>E21</f>
        <v/>
      </c>
      <c r="C34" s="807"/>
      <c r="D34" s="808"/>
      <c r="E34" s="808"/>
      <c r="F34" s="808"/>
      <c r="G34" s="808"/>
      <c r="H34" s="809"/>
      <c r="I34" s="809"/>
      <c r="J34" s="810"/>
      <c r="K34" s="810"/>
      <c r="L34" s="564"/>
      <c r="M34" s="643"/>
    </row>
    <row r="35" spans="1:19" ht="18.75" customHeight="1" x14ac:dyDescent="0.25">
      <c r="A35" s="645"/>
      <c r="B35" s="646"/>
      <c r="C35" s="646"/>
      <c r="D35" s="645"/>
      <c r="E35" s="645"/>
      <c r="F35" s="645"/>
      <c r="G35" s="645"/>
      <c r="H35" s="645"/>
      <c r="I35" s="645"/>
      <c r="J35" s="564"/>
      <c r="K35" s="564"/>
      <c r="L35" s="564"/>
      <c r="M35" s="647"/>
    </row>
    <row r="36" spans="1:19" x14ac:dyDescent="0.25">
      <c r="A36" s="564"/>
      <c r="B36" s="564"/>
      <c r="C36" s="564"/>
      <c r="D36" s="564"/>
      <c r="E36" s="564"/>
      <c r="F36" s="564"/>
      <c r="G36" s="564"/>
      <c r="H36" s="564"/>
      <c r="I36" s="564"/>
      <c r="J36" s="564"/>
      <c r="K36" s="564"/>
      <c r="L36" s="564"/>
      <c r="M36" s="564"/>
    </row>
    <row r="37" spans="1:19" x14ac:dyDescent="0.25">
      <c r="A37" s="564" t="s">
        <v>129</v>
      </c>
      <c r="B37" s="564"/>
      <c r="C37" s="820" t="str">
        <f>IF(M25=1,B25,IF(M26=1,B26,IF(M27=1,B27,IF(M28=1,B28,""))))</f>
        <v/>
      </c>
      <c r="D37" s="820"/>
      <c r="E37" s="603" t="s">
        <v>175</v>
      </c>
      <c r="F37" s="820" t="str">
        <f>IF(M31=1,B31,IF(M32=1,B32,IF(M33=1,B33,IF(M34=1,B34,""))))</f>
        <v/>
      </c>
      <c r="G37" s="820"/>
      <c r="H37" s="564"/>
      <c r="I37" s="542"/>
      <c r="J37" s="564"/>
      <c r="K37" s="564"/>
      <c r="L37" s="564"/>
      <c r="M37" s="564"/>
    </row>
    <row r="38" spans="1:19" x14ac:dyDescent="0.25">
      <c r="A38" s="564"/>
      <c r="B38" s="564"/>
      <c r="C38" s="564"/>
      <c r="D38" s="564"/>
      <c r="E38" s="564"/>
      <c r="F38" s="603"/>
      <c r="G38" s="603"/>
      <c r="H38" s="564"/>
      <c r="I38" s="564"/>
      <c r="J38" s="564"/>
      <c r="K38" s="564"/>
      <c r="L38" s="564"/>
      <c r="M38" s="564"/>
    </row>
    <row r="39" spans="1:19" x14ac:dyDescent="0.25">
      <c r="A39" s="564" t="s">
        <v>174</v>
      </c>
      <c r="B39" s="564"/>
      <c r="C39" s="820" t="str">
        <f>IF(M25=2,B25,IF(M26=2,B26,IF(M27=2,B27,IF(M28=2,B28,""))))</f>
        <v/>
      </c>
      <c r="D39" s="820"/>
      <c r="E39" s="603" t="s">
        <v>175</v>
      </c>
      <c r="F39" s="820" t="str">
        <f>IF(M31=2,B31,IF(M32=2,B32,IF(M33=2,B33,IF(M34=2,B34,""))))</f>
        <v/>
      </c>
      <c r="G39" s="820"/>
      <c r="H39" s="564"/>
      <c r="I39" s="542"/>
      <c r="J39" s="564"/>
      <c r="K39" s="564"/>
      <c r="L39" s="564"/>
      <c r="M39" s="564"/>
    </row>
    <row r="40" spans="1:19" x14ac:dyDescent="0.25">
      <c r="A40" s="564"/>
      <c r="B40" s="564"/>
      <c r="C40" s="642"/>
      <c r="D40" s="642"/>
      <c r="E40" s="603"/>
      <c r="F40" s="642"/>
      <c r="G40" s="642"/>
      <c r="H40" s="564"/>
      <c r="I40" s="564"/>
      <c r="J40" s="564"/>
      <c r="K40" s="564"/>
      <c r="L40" s="564"/>
      <c r="M40" s="564"/>
    </row>
    <row r="41" spans="1:19" x14ac:dyDescent="0.25">
      <c r="A41" s="564" t="s">
        <v>176</v>
      </c>
      <c r="B41" s="564"/>
      <c r="C41" s="820" t="str">
        <f>IF(M25=3,B25,IF(M26=3,B26,IF(M27=3,B27,IF(M28=3,B28,""))))</f>
        <v/>
      </c>
      <c r="D41" s="820"/>
      <c r="E41" s="603" t="s">
        <v>175</v>
      </c>
      <c r="F41" s="820" t="str">
        <f>IF(M31=3,B31,IF(M32=3,B32,IF(M33=3,B33,IF(M34=3,B34,""))))</f>
        <v/>
      </c>
      <c r="G41" s="820"/>
      <c r="H41" s="564"/>
      <c r="I41" s="542"/>
      <c r="J41" s="564"/>
      <c r="K41" s="564"/>
      <c r="L41" s="564"/>
      <c r="M41" s="564"/>
    </row>
    <row r="42" spans="1:19" x14ac:dyDescent="0.25">
      <c r="A42" s="564"/>
      <c r="B42" s="564"/>
      <c r="C42" s="564"/>
      <c r="D42" s="564"/>
      <c r="E42" s="564"/>
      <c r="F42" s="564"/>
      <c r="G42" s="564"/>
      <c r="H42" s="564"/>
      <c r="I42" s="564"/>
      <c r="J42" s="564"/>
      <c r="K42" s="564"/>
      <c r="L42" s="564"/>
      <c r="M42" s="564"/>
    </row>
    <row r="43" spans="1:19" x14ac:dyDescent="0.25">
      <c r="A43" s="604" t="s">
        <v>217</v>
      </c>
      <c r="B43" s="564"/>
      <c r="C43" s="820">
        <f>IF(M25=4,B25,IF(M26=4,B26,IF(M27=4,B27,IF(M28=4,B28,))))</f>
        <v>0</v>
      </c>
      <c r="D43" s="820"/>
      <c r="E43" s="603" t="s">
        <v>175</v>
      </c>
      <c r="F43" s="820" t="str">
        <f>IF(M31=3,B31,IF(M32=3,B32,IF(M33=4,B33,IF(M34=4,B34,""))))</f>
        <v/>
      </c>
      <c r="G43" s="820"/>
      <c r="H43" s="564"/>
      <c r="I43" s="542"/>
      <c r="J43" s="564"/>
      <c r="K43" s="564"/>
      <c r="L43" s="564"/>
      <c r="M43" s="564"/>
      <c r="O43" s="595"/>
      <c r="P43" s="595"/>
      <c r="Q43" s="595"/>
      <c r="R43" s="595"/>
      <c r="S43" s="595"/>
    </row>
    <row r="44" spans="1:19" x14ac:dyDescent="0.25">
      <c r="A44" s="564"/>
      <c r="B44" s="564"/>
      <c r="C44" s="564"/>
      <c r="D44" s="564"/>
      <c r="E44" s="564"/>
      <c r="F44" s="564"/>
      <c r="G44" s="564"/>
      <c r="H44" s="564"/>
      <c r="I44" s="564"/>
      <c r="J44" s="564"/>
      <c r="K44" s="564"/>
      <c r="L44" s="542"/>
      <c r="M44" s="564"/>
      <c r="O44" s="595"/>
      <c r="P44" s="605"/>
      <c r="Q44" s="605"/>
      <c r="R44" s="606"/>
      <c r="S44" s="595"/>
    </row>
    <row r="45" spans="1:19" x14ac:dyDescent="0.25">
      <c r="A45" s="214" t="s">
        <v>105</v>
      </c>
      <c r="B45" s="215"/>
      <c r="C45" s="456"/>
      <c r="D45" s="611" t="s">
        <v>6</v>
      </c>
      <c r="E45" s="612" t="s">
        <v>107</v>
      </c>
      <c r="F45" s="630"/>
      <c r="G45" s="611" t="s">
        <v>6</v>
      </c>
      <c r="H45" s="612" t="s">
        <v>125</v>
      </c>
      <c r="I45" s="369"/>
      <c r="J45" s="612" t="s">
        <v>126</v>
      </c>
      <c r="K45" s="368" t="s">
        <v>127</v>
      </c>
      <c r="L45" s="37"/>
      <c r="M45" s="630"/>
      <c r="O45" s="595"/>
      <c r="P45" s="607"/>
      <c r="Q45" s="607"/>
      <c r="R45" s="608"/>
      <c r="S45" s="595"/>
    </row>
    <row r="46" spans="1:19" x14ac:dyDescent="0.25">
      <c r="A46" s="575" t="s">
        <v>106</v>
      </c>
      <c r="B46" s="576"/>
      <c r="C46" s="578"/>
      <c r="D46" s="613">
        <v>1</v>
      </c>
      <c r="E46" s="805" t="str">
        <f>IF(D46&gt;$R$47,,UPPER(VLOOKUP(D46,'1MD ELO (5)'!$A$7:$Q$134,2)))</f>
        <v/>
      </c>
      <c r="F46" s="805"/>
      <c r="G46" s="624" t="s">
        <v>7</v>
      </c>
      <c r="H46" s="576"/>
      <c r="I46" s="614"/>
      <c r="J46" s="625"/>
      <c r="K46" s="570" t="s">
        <v>111</v>
      </c>
      <c r="L46" s="631"/>
      <c r="M46" s="615"/>
      <c r="O46" s="595"/>
      <c r="P46" s="608"/>
      <c r="Q46" s="609"/>
      <c r="R46" s="608"/>
      <c r="S46" s="595"/>
    </row>
    <row r="47" spans="1:19" x14ac:dyDescent="0.25">
      <c r="A47" s="579" t="s">
        <v>124</v>
      </c>
      <c r="B47" s="340"/>
      <c r="C47" s="581"/>
      <c r="D47" s="616">
        <v>2</v>
      </c>
      <c r="E47" s="806" t="str">
        <f>IF(D47&gt;$R$47,,UPPER(VLOOKUP(D47,'1MD ELO (5)'!$A$7:$Q$134,2)))</f>
        <v/>
      </c>
      <c r="F47" s="806"/>
      <c r="G47" s="626" t="s">
        <v>8</v>
      </c>
      <c r="H47" s="617"/>
      <c r="I47" s="618"/>
      <c r="J47" s="91"/>
      <c r="K47" s="628"/>
      <c r="L47" s="542"/>
      <c r="M47" s="623"/>
      <c r="O47" s="595"/>
      <c r="P47" s="607"/>
      <c r="Q47" s="607"/>
      <c r="R47" s="610">
        <f>MIN(4,'1MD ELO (5)'!Q2)</f>
        <v>4</v>
      </c>
      <c r="S47" s="595"/>
    </row>
    <row r="48" spans="1:19" x14ac:dyDescent="0.25">
      <c r="A48" s="384"/>
      <c r="B48" s="385"/>
      <c r="C48" s="386"/>
      <c r="D48" s="616"/>
      <c r="E48" s="620"/>
      <c r="F48" s="621"/>
      <c r="G48" s="626" t="s">
        <v>9</v>
      </c>
      <c r="H48" s="617"/>
      <c r="I48" s="618"/>
      <c r="J48" s="91"/>
      <c r="K48" s="570" t="s">
        <v>112</v>
      </c>
      <c r="L48" s="631"/>
      <c r="M48" s="615"/>
      <c r="O48" s="595"/>
      <c r="P48" s="608"/>
      <c r="Q48" s="609"/>
      <c r="R48" s="608"/>
      <c r="S48" s="595"/>
    </row>
    <row r="49" spans="1:19" x14ac:dyDescent="0.25">
      <c r="A49" s="243"/>
      <c r="B49" s="448"/>
      <c r="C49" s="244"/>
      <c r="D49" s="616"/>
      <c r="E49" s="620"/>
      <c r="F49" s="621"/>
      <c r="G49" s="626" t="s">
        <v>10</v>
      </c>
      <c r="H49" s="617"/>
      <c r="I49" s="618"/>
      <c r="J49" s="91"/>
      <c r="K49" s="629"/>
      <c r="L49" s="621"/>
      <c r="M49" s="619"/>
      <c r="O49" s="595"/>
      <c r="P49" s="608"/>
      <c r="Q49" s="609"/>
      <c r="R49" s="608"/>
      <c r="S49" s="595"/>
    </row>
    <row r="50" spans="1:19" x14ac:dyDescent="0.25">
      <c r="A50" s="371"/>
      <c r="B50" s="387"/>
      <c r="C50" s="455"/>
      <c r="D50" s="616"/>
      <c r="E50" s="620"/>
      <c r="F50" s="621"/>
      <c r="G50" s="626" t="s">
        <v>11</v>
      </c>
      <c r="H50" s="617"/>
      <c r="I50" s="618"/>
      <c r="J50" s="91"/>
      <c r="K50" s="579"/>
      <c r="L50" s="542"/>
      <c r="M50" s="623"/>
      <c r="O50" s="595"/>
      <c r="P50" s="607"/>
      <c r="Q50" s="607"/>
      <c r="R50" s="608"/>
      <c r="S50" s="595"/>
    </row>
    <row r="51" spans="1:19" x14ac:dyDescent="0.25">
      <c r="A51" s="372"/>
      <c r="B51" s="393"/>
      <c r="C51" s="244"/>
      <c r="D51" s="616"/>
      <c r="E51" s="620"/>
      <c r="F51" s="621"/>
      <c r="G51" s="626" t="s">
        <v>12</v>
      </c>
      <c r="H51" s="617"/>
      <c r="I51" s="618"/>
      <c r="J51" s="91"/>
      <c r="K51" s="570" t="s">
        <v>92</v>
      </c>
      <c r="L51" s="631"/>
      <c r="M51" s="615"/>
      <c r="O51" s="595"/>
      <c r="P51" s="608"/>
      <c r="Q51" s="609"/>
      <c r="R51" s="608"/>
      <c r="S51" s="595"/>
    </row>
    <row r="52" spans="1:19" x14ac:dyDescent="0.25">
      <c r="A52" s="372"/>
      <c r="B52" s="393"/>
      <c r="C52" s="382"/>
      <c r="D52" s="616"/>
      <c r="E52" s="620"/>
      <c r="F52" s="621"/>
      <c r="G52" s="626" t="s">
        <v>13</v>
      </c>
      <c r="H52" s="617"/>
      <c r="I52" s="618"/>
      <c r="J52" s="91"/>
      <c r="K52" s="629"/>
      <c r="L52" s="621"/>
      <c r="M52" s="619"/>
      <c r="O52" s="595"/>
      <c r="P52" s="608"/>
      <c r="Q52" s="609"/>
      <c r="R52" s="610"/>
      <c r="S52" s="595"/>
    </row>
    <row r="53" spans="1:19" x14ac:dyDescent="0.25">
      <c r="A53" s="373"/>
      <c r="B53" s="370"/>
      <c r="C53" s="383"/>
      <c r="D53" s="622"/>
      <c r="E53" s="246"/>
      <c r="F53" s="542"/>
      <c r="G53" s="627" t="s">
        <v>14</v>
      </c>
      <c r="H53" s="340"/>
      <c r="I53" s="572"/>
      <c r="J53" s="248"/>
      <c r="K53" s="579" t="str">
        <f>L4</f>
        <v>Lakatosné Klopcsik Diana</v>
      </c>
      <c r="L53" s="542"/>
      <c r="M53" s="623"/>
      <c r="O53" s="595"/>
      <c r="P53" s="595"/>
      <c r="Q53" s="595"/>
      <c r="R53" s="595"/>
      <c r="S53" s="595"/>
    </row>
    <row r="54" spans="1:19" x14ac:dyDescent="0.25">
      <c r="O54" s="595"/>
      <c r="P54" s="595"/>
      <c r="Q54" s="595"/>
      <c r="R54" s="595"/>
      <c r="S54" s="595"/>
    </row>
  </sheetData>
  <mergeCells count="62">
    <mergeCell ref="C43:D43"/>
    <mergeCell ref="F43:G43"/>
    <mergeCell ref="E46:F46"/>
    <mergeCell ref="E47:F47"/>
    <mergeCell ref="C37:D37"/>
    <mergeCell ref="F37:G37"/>
    <mergeCell ref="C39:D39"/>
    <mergeCell ref="F39:G39"/>
    <mergeCell ref="C41:D41"/>
    <mergeCell ref="F41:G41"/>
    <mergeCell ref="B33:C33"/>
    <mergeCell ref="D33:E33"/>
    <mergeCell ref="F33:G33"/>
    <mergeCell ref="H33:I33"/>
    <mergeCell ref="J33:K33"/>
    <mergeCell ref="B34:C34"/>
    <mergeCell ref="D34:E34"/>
    <mergeCell ref="F34:G34"/>
    <mergeCell ref="H34:I34"/>
    <mergeCell ref="J34:K34"/>
    <mergeCell ref="B31:C31"/>
    <mergeCell ref="D31:E31"/>
    <mergeCell ref="F31:G31"/>
    <mergeCell ref="H31:I31"/>
    <mergeCell ref="J31:K31"/>
    <mergeCell ref="B32:C32"/>
    <mergeCell ref="D32:E32"/>
    <mergeCell ref="F32:G32"/>
    <mergeCell ref="H32:I32"/>
    <mergeCell ref="J32:K32"/>
    <mergeCell ref="B28:C28"/>
    <mergeCell ref="D28:E28"/>
    <mergeCell ref="F28:G28"/>
    <mergeCell ref="H28:I28"/>
    <mergeCell ref="J28:K28"/>
    <mergeCell ref="B30:C30"/>
    <mergeCell ref="D30:E30"/>
    <mergeCell ref="F30:G30"/>
    <mergeCell ref="H30:I30"/>
    <mergeCell ref="J30:K30"/>
    <mergeCell ref="B26:C26"/>
    <mergeCell ref="D26:E26"/>
    <mergeCell ref="F26:G26"/>
    <mergeCell ref="H26:I26"/>
    <mergeCell ref="J26:K26"/>
    <mergeCell ref="B27:C27"/>
    <mergeCell ref="D27:E27"/>
    <mergeCell ref="F27:G27"/>
    <mergeCell ref="H27:I27"/>
    <mergeCell ref="J27:K27"/>
    <mergeCell ref="J24:K24"/>
    <mergeCell ref="B25:C25"/>
    <mergeCell ref="D25:E25"/>
    <mergeCell ref="F25:G25"/>
    <mergeCell ref="H25:I25"/>
    <mergeCell ref="J25:K25"/>
    <mergeCell ref="A1:F1"/>
    <mergeCell ref="A4:C4"/>
    <mergeCell ref="B24:C24"/>
    <mergeCell ref="D24:E24"/>
    <mergeCell ref="F24:G24"/>
    <mergeCell ref="H24:I24"/>
  </mergeCells>
  <conditionalFormatting sqref="R52 R47">
    <cfRule type="expression" dxfId="114" priority="2" stopIfTrue="1">
      <formula>$O$1="CU"</formula>
    </cfRule>
  </conditionalFormatting>
  <conditionalFormatting sqref="E7 E9 E11 E13 E15 E17 E19:E21">
    <cfRule type="cellIs" dxfId="113" priority="1" stopIfTrue="1" operator="equal">
      <formula>"Bye"</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ACA68-7B79-4605-A0BA-D82DE14CAC10}">
  <sheetPr codeName="Munka50">
    <tabColor indexed="11"/>
  </sheetPr>
  <dimension ref="A1:AS140"/>
  <sheetViews>
    <sheetView workbookViewId="0">
      <selection activeCell="E7" sqref="E7"/>
    </sheetView>
  </sheetViews>
  <sheetFormatPr defaultRowHeight="13.2" x14ac:dyDescent="0.25"/>
  <cols>
    <col min="1" max="2" width="3.33203125" customWidth="1"/>
    <col min="3" max="4" width="4.6640625" customWidth="1"/>
    <col min="5" max="5" width="4.33203125" customWidth="1"/>
    <col min="6" max="6" width="12.6640625" customWidth="1"/>
    <col min="7" max="7" width="2.6640625" customWidth="1"/>
    <col min="8" max="8" width="7.6640625" customWidth="1"/>
    <col min="9" max="9" width="5.88671875" customWidth="1"/>
    <col min="10" max="10" width="1.6640625" style="134" customWidth="1"/>
    <col min="11" max="11" width="10.6640625" customWidth="1"/>
    <col min="12" max="12" width="1.6640625" style="134" customWidth="1"/>
    <col min="13" max="13" width="10.6640625" customWidth="1"/>
    <col min="14" max="14" width="1.6640625" style="135" customWidth="1"/>
    <col min="15" max="15" width="10.6640625" customWidth="1"/>
    <col min="16" max="16" width="1.6640625" style="134" customWidth="1"/>
    <col min="17" max="17" width="10.6640625" customWidth="1"/>
    <col min="18" max="18" width="1.6640625" style="135" customWidth="1"/>
    <col min="19" max="19" width="9.109375" hidden="1" customWidth="1"/>
    <col min="20" max="20" width="8.6640625" customWidth="1"/>
    <col min="21" max="21" width="9.109375" hidden="1" customWidth="1"/>
    <col min="25" max="27" width="0" hidden="1" customWidth="1"/>
    <col min="28" max="28" width="10.33203125" hidden="1" customWidth="1"/>
    <col min="29" max="34" width="0" hidden="1" customWidth="1"/>
    <col min="35" max="37" width="9.109375" style="691" customWidth="1"/>
  </cols>
  <sheetData>
    <row r="1" spans="1:45" s="136" customFormat="1" ht="21.75" customHeight="1" x14ac:dyDescent="0.25">
      <c r="A1" s="512" t="str">
        <f>Altalanos!$A$6</f>
        <v xml:space="preserve">Diákolimpia Tolna megye - Paks </v>
      </c>
      <c r="B1" s="512"/>
      <c r="C1" s="513"/>
      <c r="D1" s="513"/>
      <c r="E1" s="513"/>
      <c r="F1" s="513"/>
      <c r="G1" s="513"/>
      <c r="H1" s="512"/>
      <c r="I1" s="514"/>
      <c r="J1" s="515"/>
      <c r="K1" s="516" t="s">
        <v>123</v>
      </c>
      <c r="L1" s="517"/>
      <c r="M1" s="518"/>
      <c r="N1" s="515"/>
      <c r="O1" s="515" t="s">
        <v>71</v>
      </c>
      <c r="P1" s="515"/>
      <c r="Q1" s="513"/>
      <c r="R1" s="515"/>
      <c r="T1" s="565"/>
      <c r="U1" s="565"/>
      <c r="V1" s="565"/>
      <c r="W1" s="565"/>
      <c r="X1" s="565"/>
      <c r="Y1" s="565"/>
      <c r="Z1" s="565"/>
      <c r="AA1" s="565"/>
      <c r="AB1" s="674" t="e">
        <f>IF($Y$5=1,CONCATENATE(VLOOKUP($Y$3,$AA$2:$AH$14,2)),CONCATENATE(VLOOKUP($Y$3,$AA$16:$AH$25,2)))</f>
        <v>#N/A</v>
      </c>
      <c r="AC1" s="674" t="e">
        <f>IF($Y$5=1,CONCATENATE(VLOOKUP($Y$3,$AA$2:$AH$14,3)),CONCATENATE(VLOOKUP($Y$3,$AA$16:$AH$25,3)))</f>
        <v>#N/A</v>
      </c>
      <c r="AD1" s="674" t="e">
        <f>IF($Y$5=1,CONCATENATE(VLOOKUP($Y$3,$AA$2:$AH$14,4)),CONCATENATE(VLOOKUP($Y$3,$AA$16:$AH$25,4)))</f>
        <v>#N/A</v>
      </c>
      <c r="AE1" s="674" t="e">
        <f>IF($Y$5=1,CONCATENATE(VLOOKUP($Y$3,$AA$2:$AH$14,5)),CONCATENATE(VLOOKUP($Y$3,$AA$16:$AH$25,5)))</f>
        <v>#N/A</v>
      </c>
      <c r="AF1" s="674" t="e">
        <f>IF($Y$5=1,CONCATENATE(VLOOKUP($Y$3,$AA$2:$AH$14,6)),CONCATENATE(VLOOKUP($Y$3,$AA$16:$AH$25,6)))</f>
        <v>#N/A</v>
      </c>
      <c r="AG1" s="674" t="e">
        <f>IF($Y$5=1,CONCATENATE(VLOOKUP($Y$3,$AA$2:$AH$14,7)),CONCATENATE(VLOOKUP($Y$3,$AA$16:$AH$25,7)))</f>
        <v>#N/A</v>
      </c>
      <c r="AH1" s="674" t="e">
        <f>IF($Y$5=1,CONCATENATE(VLOOKUP($Y$3,$AA$2:$AH$14,8)),CONCATENATE(VLOOKUP($Y$3,$AA$16:$AH$25,8)))</f>
        <v>#N/A</v>
      </c>
      <c r="AI1" s="688"/>
      <c r="AJ1" s="688"/>
      <c r="AK1" s="688"/>
    </row>
    <row r="2" spans="1:45" s="108" customFormat="1" x14ac:dyDescent="0.25">
      <c r="A2" s="519" t="s">
        <v>122</v>
      </c>
      <c r="B2" s="520"/>
      <c r="C2" s="520"/>
      <c r="D2" s="520"/>
      <c r="E2" s="470">
        <f>Altalanos!$E$8</f>
        <v>0</v>
      </c>
      <c r="F2" s="520"/>
      <c r="G2" s="521"/>
      <c r="H2" s="522"/>
      <c r="I2" s="522"/>
      <c r="J2" s="523"/>
      <c r="K2" s="517"/>
      <c r="L2" s="517"/>
      <c r="M2" s="517"/>
      <c r="N2" s="523"/>
      <c r="O2" s="522"/>
      <c r="P2" s="523"/>
      <c r="Q2" s="522"/>
      <c r="R2" s="523"/>
      <c r="T2" s="558"/>
      <c r="U2" s="558"/>
      <c r="V2" s="558"/>
      <c r="W2" s="558"/>
      <c r="X2" s="558"/>
      <c r="Y2" s="662"/>
      <c r="Z2" s="661"/>
      <c r="AA2" s="661" t="s">
        <v>164</v>
      </c>
      <c r="AB2" s="672">
        <v>300</v>
      </c>
      <c r="AC2" s="672">
        <v>250</v>
      </c>
      <c r="AD2" s="672">
        <v>200</v>
      </c>
      <c r="AE2" s="672">
        <v>150</v>
      </c>
      <c r="AF2" s="672">
        <v>120</v>
      </c>
      <c r="AG2" s="672">
        <v>90</v>
      </c>
      <c r="AH2" s="672">
        <v>40</v>
      </c>
      <c r="AI2" s="632"/>
      <c r="AJ2" s="632"/>
      <c r="AK2" s="632"/>
      <c r="AL2" s="558"/>
      <c r="AM2" s="558"/>
      <c r="AN2" s="558"/>
      <c r="AO2" s="558"/>
      <c r="AP2" s="558"/>
      <c r="AQ2" s="558"/>
      <c r="AR2" s="558"/>
      <c r="AS2" s="558"/>
    </row>
    <row r="3" spans="1:45" s="19" customFormat="1" ht="11.25" customHeight="1" x14ac:dyDescent="0.25">
      <c r="A3" s="55" t="s">
        <v>82</v>
      </c>
      <c r="B3" s="55"/>
      <c r="C3" s="55"/>
      <c r="D3" s="55"/>
      <c r="E3" s="792"/>
      <c r="F3" s="55"/>
      <c r="G3" s="55" t="s">
        <v>79</v>
      </c>
      <c r="H3" s="55"/>
      <c r="I3" s="55"/>
      <c r="J3" s="144"/>
      <c r="K3" s="55" t="s">
        <v>87</v>
      </c>
      <c r="L3" s="144"/>
      <c r="M3" s="55"/>
      <c r="N3" s="144"/>
      <c r="O3" s="55"/>
      <c r="P3" s="144"/>
      <c r="Q3" s="55"/>
      <c r="R3" s="56" t="s">
        <v>88</v>
      </c>
      <c r="T3" s="559"/>
      <c r="U3" s="559"/>
      <c r="V3" s="559"/>
      <c r="W3" s="559"/>
      <c r="X3" s="559"/>
      <c r="Y3" s="661" t="str">
        <f>IF(K4="OB","A",IF(K4="IX","W",IF(K4="","",K4)))</f>
        <v/>
      </c>
      <c r="Z3" s="661"/>
      <c r="AA3" s="661" t="s">
        <v>165</v>
      </c>
      <c r="AB3" s="672">
        <v>280</v>
      </c>
      <c r="AC3" s="672">
        <v>230</v>
      </c>
      <c r="AD3" s="672">
        <v>180</v>
      </c>
      <c r="AE3" s="672">
        <v>140</v>
      </c>
      <c r="AF3" s="672">
        <v>80</v>
      </c>
      <c r="AG3" s="672">
        <v>0</v>
      </c>
      <c r="AH3" s="672">
        <v>0</v>
      </c>
      <c r="AI3" s="632"/>
      <c r="AJ3" s="632"/>
      <c r="AK3" s="632"/>
      <c r="AL3" s="559"/>
      <c r="AM3" s="559"/>
      <c r="AN3" s="559"/>
      <c r="AO3" s="559"/>
      <c r="AP3" s="559"/>
      <c r="AQ3" s="559"/>
      <c r="AR3" s="559"/>
      <c r="AS3" s="559"/>
    </row>
    <row r="4" spans="1:45" s="31" customFormat="1" ht="11.25" customHeight="1" thickBot="1" x14ac:dyDescent="0.3">
      <c r="A4" s="815" t="str">
        <f>Altalanos!$A$10</f>
        <v>2025.04.28-29</v>
      </c>
      <c r="B4" s="815"/>
      <c r="C4" s="815"/>
      <c r="D4" s="524"/>
      <c r="E4" s="525"/>
      <c r="F4" s="525"/>
      <c r="G4" s="525" t="str">
        <f>Altalanos!$C$10</f>
        <v>Paks</v>
      </c>
      <c r="H4" s="526"/>
      <c r="I4" s="525"/>
      <c r="J4" s="527"/>
      <c r="K4" s="528"/>
      <c r="L4" s="527"/>
      <c r="M4" s="529"/>
      <c r="N4" s="527"/>
      <c r="O4" s="525"/>
      <c r="P4" s="527"/>
      <c r="Q4" s="525"/>
      <c r="R4" s="530" t="str">
        <f>Altalanos!$E$10</f>
        <v>Lakatosné Klopcsik Diana</v>
      </c>
      <c r="T4" s="560"/>
      <c r="U4" s="560"/>
      <c r="V4" s="560"/>
      <c r="W4" s="560"/>
      <c r="X4" s="560"/>
      <c r="Y4" s="661"/>
      <c r="Z4" s="661"/>
      <c r="AA4" s="661" t="s">
        <v>194</v>
      </c>
      <c r="AB4" s="672">
        <v>250</v>
      </c>
      <c r="AC4" s="672">
        <v>200</v>
      </c>
      <c r="AD4" s="672">
        <v>150</v>
      </c>
      <c r="AE4" s="672">
        <v>120</v>
      </c>
      <c r="AF4" s="672">
        <v>90</v>
      </c>
      <c r="AG4" s="672">
        <v>60</v>
      </c>
      <c r="AH4" s="672">
        <v>25</v>
      </c>
      <c r="AI4" s="632"/>
      <c r="AJ4" s="632"/>
      <c r="AK4" s="632"/>
      <c r="AL4" s="560"/>
      <c r="AM4" s="560"/>
      <c r="AN4" s="560"/>
      <c r="AO4" s="560"/>
      <c r="AP4" s="560"/>
      <c r="AQ4" s="560"/>
      <c r="AR4" s="560"/>
      <c r="AS4" s="560"/>
    </row>
    <row r="5" spans="1:45" s="19" customFormat="1" x14ac:dyDescent="0.25">
      <c r="A5" s="150"/>
      <c r="B5" s="151" t="s">
        <v>4</v>
      </c>
      <c r="C5" s="464" t="s">
        <v>105</v>
      </c>
      <c r="D5" s="151" t="s">
        <v>104</v>
      </c>
      <c r="E5" s="151" t="s">
        <v>101</v>
      </c>
      <c r="F5" s="152" t="s">
        <v>85</v>
      </c>
      <c r="G5" s="152" t="s">
        <v>86</v>
      </c>
      <c r="H5" s="152"/>
      <c r="I5" s="152" t="s">
        <v>90</v>
      </c>
      <c r="J5" s="152"/>
      <c r="K5" s="151" t="s">
        <v>102</v>
      </c>
      <c r="L5" s="153"/>
      <c r="M5" s="151" t="s">
        <v>129</v>
      </c>
      <c r="N5" s="153"/>
      <c r="O5" s="151" t="s">
        <v>128</v>
      </c>
      <c r="P5" s="153"/>
      <c r="Q5" s="151"/>
      <c r="R5" s="154"/>
      <c r="T5" s="559"/>
      <c r="U5" s="559"/>
      <c r="V5" s="559"/>
      <c r="W5" s="559"/>
      <c r="X5" s="559"/>
      <c r="Y5" s="661">
        <f>IF(OR(Altalanos!$A$8="F1",Altalanos!$A$8="F2",Altalanos!$A$8="N1",Altalanos!$A$8="N2"),1,2)</f>
        <v>2</v>
      </c>
      <c r="Z5" s="661"/>
      <c r="AA5" s="661" t="s">
        <v>195</v>
      </c>
      <c r="AB5" s="672">
        <v>200</v>
      </c>
      <c r="AC5" s="672">
        <v>150</v>
      </c>
      <c r="AD5" s="672">
        <v>120</v>
      </c>
      <c r="AE5" s="672">
        <v>90</v>
      </c>
      <c r="AF5" s="672">
        <v>60</v>
      </c>
      <c r="AG5" s="672">
        <v>40</v>
      </c>
      <c r="AH5" s="672">
        <v>15</v>
      </c>
      <c r="AI5" s="632"/>
      <c r="AJ5" s="632"/>
      <c r="AK5" s="632"/>
      <c r="AL5" s="559"/>
      <c r="AM5" s="559"/>
      <c r="AN5" s="559"/>
      <c r="AO5" s="559"/>
      <c r="AP5" s="559"/>
      <c r="AQ5" s="559"/>
      <c r="AR5" s="559"/>
      <c r="AS5" s="559"/>
    </row>
    <row r="6" spans="1:45" s="19" customFormat="1" ht="11.1" customHeight="1" thickBot="1" x14ac:dyDescent="0.3">
      <c r="A6" s="666"/>
      <c r="B6" s="667"/>
      <c r="C6" s="667"/>
      <c r="D6" s="667"/>
      <c r="E6" s="667"/>
      <c r="F6" s="666" t="str">
        <f>IF(Y3="","",CONCATENATE(VLOOKUP(Y3,AB1:AH1,4)," pont"))</f>
        <v/>
      </c>
      <c r="G6" s="668"/>
      <c r="H6" s="669"/>
      <c r="I6" s="668"/>
      <c r="J6" s="670"/>
      <c r="K6" s="667" t="str">
        <f>IF(Y3="","",CONCATENATE(VLOOKUP(Y3,AB1:AH1,3)," pont"))</f>
        <v/>
      </c>
      <c r="L6" s="670"/>
      <c r="M6" s="667" t="str">
        <f>IF(Y3="","",CONCATENATE(VLOOKUP(Y3,AB1:AH1,2)," pont"))</f>
        <v/>
      </c>
      <c r="N6" s="670"/>
      <c r="O6" s="667" t="str">
        <f>IF(Y3="","",CONCATENATE(VLOOKUP(Y3,AB1:AH1,1)," pont"))</f>
        <v/>
      </c>
      <c r="P6" s="670"/>
      <c r="Q6" s="667"/>
      <c r="R6" s="671"/>
      <c r="T6" s="559"/>
      <c r="U6" s="559"/>
      <c r="V6" s="559"/>
      <c r="W6" s="559"/>
      <c r="X6" s="559"/>
      <c r="Y6" s="661"/>
      <c r="Z6" s="661"/>
      <c r="AA6" s="661" t="s">
        <v>196</v>
      </c>
      <c r="AB6" s="672">
        <v>150</v>
      </c>
      <c r="AC6" s="672">
        <v>120</v>
      </c>
      <c r="AD6" s="672">
        <v>90</v>
      </c>
      <c r="AE6" s="672">
        <v>60</v>
      </c>
      <c r="AF6" s="672">
        <v>40</v>
      </c>
      <c r="AG6" s="672">
        <v>25</v>
      </c>
      <c r="AH6" s="672">
        <v>10</v>
      </c>
      <c r="AI6" s="632"/>
      <c r="AJ6" s="632"/>
      <c r="AK6" s="632"/>
      <c r="AL6" s="559"/>
      <c r="AM6" s="559"/>
      <c r="AN6" s="559"/>
      <c r="AO6" s="559"/>
      <c r="AP6" s="559"/>
      <c r="AQ6" s="559"/>
      <c r="AR6" s="559"/>
      <c r="AS6" s="559"/>
    </row>
    <row r="7" spans="1:45" s="38" customFormat="1" ht="12.9" customHeight="1" x14ac:dyDescent="0.25">
      <c r="A7" s="162">
        <v>1</v>
      </c>
      <c r="B7" s="531" t="str">
        <f>IF($E7="","",VLOOKUP($E7,'1MD ELO (5)'!$A$7:$O$22,14))</f>
        <v/>
      </c>
      <c r="C7" s="532" t="str">
        <f>IF($E7="","",VLOOKUP($E7,'1MD ELO (5)'!$A$7:$O$22,15))</f>
        <v/>
      </c>
      <c r="D7" s="532" t="str">
        <f>IF($E7="","",VLOOKUP($E7,'1MD ELO (5)'!$A$7:$O$22,5))</f>
        <v/>
      </c>
      <c r="E7" s="533"/>
      <c r="F7" s="534" t="str">
        <f>UPPER(IF($E7="","",VLOOKUP($E7,'1MD ELO (5)'!$A$7:$O$22,2)))</f>
        <v/>
      </c>
      <c r="G7" s="534" t="str">
        <f>IF($E7="","",VLOOKUP($E7,'1MD ELO (5)'!$A$7:$O$22,3))</f>
        <v/>
      </c>
      <c r="H7" s="534"/>
      <c r="I7" s="534" t="str">
        <f>IF($E7="","",VLOOKUP($E7,'1MD ELO (5)'!$A$7:$O$22,4))</f>
        <v/>
      </c>
      <c r="J7" s="535"/>
      <c r="K7" s="536"/>
      <c r="L7" s="536"/>
      <c r="M7" s="536"/>
      <c r="N7" s="536"/>
      <c r="O7" s="169"/>
      <c r="P7" s="171"/>
      <c r="Q7" s="172"/>
      <c r="R7" s="173"/>
      <c r="S7" s="174"/>
      <c r="T7" s="174"/>
      <c r="U7" s="561" t="str">
        <f>Birók!P21</f>
        <v>Bíró</v>
      </c>
      <c r="V7" s="174"/>
      <c r="W7" s="174"/>
      <c r="X7" s="174"/>
      <c r="Y7" s="661"/>
      <c r="Z7" s="661"/>
      <c r="AA7" s="661" t="s">
        <v>197</v>
      </c>
      <c r="AB7" s="672">
        <v>120</v>
      </c>
      <c r="AC7" s="672">
        <v>90</v>
      </c>
      <c r="AD7" s="672">
        <v>60</v>
      </c>
      <c r="AE7" s="672">
        <v>40</v>
      </c>
      <c r="AF7" s="672">
        <v>25</v>
      </c>
      <c r="AG7" s="672">
        <v>10</v>
      </c>
      <c r="AH7" s="672">
        <v>5</v>
      </c>
      <c r="AI7" s="632"/>
      <c r="AJ7" s="632"/>
      <c r="AK7" s="632"/>
      <c r="AL7" s="174"/>
      <c r="AM7" s="174"/>
      <c r="AN7" s="174"/>
      <c r="AO7" s="174"/>
      <c r="AP7" s="174"/>
      <c r="AQ7" s="174"/>
      <c r="AR7" s="174"/>
      <c r="AS7" s="174"/>
    </row>
    <row r="8" spans="1:45" s="38" customFormat="1" ht="12.9" customHeight="1" x14ac:dyDescent="0.25">
      <c r="A8" s="176"/>
      <c r="B8" s="537"/>
      <c r="C8" s="538"/>
      <c r="D8" s="538"/>
      <c r="E8" s="333"/>
      <c r="F8" s="539"/>
      <c r="G8" s="539"/>
      <c r="H8" s="540"/>
      <c r="I8" s="756" t="s">
        <v>0</v>
      </c>
      <c r="J8" s="181"/>
      <c r="K8" s="541" t="str">
        <f>UPPER(IF(OR(J8="a",J8="as"),F7,IF(OR(J8="b",J8="bs"),F9,)))</f>
        <v/>
      </c>
      <c r="L8" s="541"/>
      <c r="M8" s="536"/>
      <c r="N8" s="536"/>
      <c r="O8" s="169"/>
      <c r="P8" s="171"/>
      <c r="Q8" s="172"/>
      <c r="R8" s="173"/>
      <c r="S8" s="174"/>
      <c r="T8" s="174"/>
      <c r="U8" s="562" t="str">
        <f>Birók!P22</f>
        <v xml:space="preserve">T Lisztmajer </v>
      </c>
      <c r="V8" s="174"/>
      <c r="W8" s="174"/>
      <c r="X8" s="174"/>
      <c r="Y8" s="661"/>
      <c r="Z8" s="661"/>
      <c r="AA8" s="661" t="s">
        <v>198</v>
      </c>
      <c r="AB8" s="672">
        <v>90</v>
      </c>
      <c r="AC8" s="672">
        <v>60</v>
      </c>
      <c r="AD8" s="672">
        <v>40</v>
      </c>
      <c r="AE8" s="672">
        <v>25</v>
      </c>
      <c r="AF8" s="672">
        <v>10</v>
      </c>
      <c r="AG8" s="672">
        <v>5</v>
      </c>
      <c r="AH8" s="672">
        <v>2</v>
      </c>
      <c r="AI8" s="632"/>
      <c r="AJ8" s="632"/>
      <c r="AK8" s="632"/>
      <c r="AL8" s="174"/>
      <c r="AM8" s="174"/>
      <c r="AN8" s="174"/>
      <c r="AO8" s="174"/>
      <c r="AP8" s="174"/>
      <c r="AQ8" s="174"/>
      <c r="AR8" s="174"/>
      <c r="AS8" s="174"/>
    </row>
    <row r="9" spans="1:45" s="38" customFormat="1" ht="12.9" customHeight="1" x14ac:dyDescent="0.25">
      <c r="A9" s="176">
        <v>2</v>
      </c>
      <c r="B9" s="531" t="str">
        <f>IF($E9="","",VLOOKUP($E9,'1MD ELO (5)'!$A$7:$O$22,14))</f>
        <v/>
      </c>
      <c r="C9" s="532" t="str">
        <f>IF($E9="","",VLOOKUP($E9,'1MD ELO (5)'!$A$7:$O$22,15))</f>
        <v/>
      </c>
      <c r="D9" s="532" t="str">
        <f>IF($E9="","",VLOOKUP($E9,'1MD ELO (5)'!$A$7:$O$22,5))</f>
        <v/>
      </c>
      <c r="E9" s="736"/>
      <c r="F9" s="584" t="str">
        <f>UPPER(IF($E9="","",VLOOKUP($E9,'1MD ELO (5)'!$A$7:$O$22,2)))</f>
        <v/>
      </c>
      <c r="G9" s="584" t="str">
        <f>IF($E9="","",VLOOKUP($E9,'1MD ELO (5)'!$A$7:$O$22,3))</f>
        <v/>
      </c>
      <c r="H9" s="584"/>
      <c r="I9" s="584" t="str">
        <f>IF($E9="","",VLOOKUP($E9,'1MD ELO (5)'!$A$7:$O$22,4))</f>
        <v/>
      </c>
      <c r="J9" s="543"/>
      <c r="K9" s="536"/>
      <c r="L9" s="544"/>
      <c r="M9" s="536"/>
      <c r="N9" s="536"/>
      <c r="O9" s="169"/>
      <c r="P9" s="171"/>
      <c r="Q9" s="172"/>
      <c r="R9" s="173"/>
      <c r="S9" s="174"/>
      <c r="T9" s="174"/>
      <c r="U9" s="562" t="str">
        <f>Birók!P23</f>
        <v xml:space="preserve">P Lisztmajer </v>
      </c>
      <c r="V9" s="174"/>
      <c r="W9" s="174"/>
      <c r="X9" s="174"/>
      <c r="Y9" s="661"/>
      <c r="Z9" s="661"/>
      <c r="AA9" s="661" t="s">
        <v>199</v>
      </c>
      <c r="AB9" s="672">
        <v>60</v>
      </c>
      <c r="AC9" s="672">
        <v>40</v>
      </c>
      <c r="AD9" s="672">
        <v>25</v>
      </c>
      <c r="AE9" s="672">
        <v>10</v>
      </c>
      <c r="AF9" s="672">
        <v>5</v>
      </c>
      <c r="AG9" s="672">
        <v>2</v>
      </c>
      <c r="AH9" s="672">
        <v>1</v>
      </c>
      <c r="AI9" s="632"/>
      <c r="AJ9" s="632"/>
      <c r="AK9" s="632"/>
      <c r="AL9" s="174"/>
      <c r="AM9" s="174"/>
      <c r="AN9" s="174"/>
      <c r="AO9" s="174"/>
      <c r="AP9" s="174"/>
      <c r="AQ9" s="174"/>
      <c r="AR9" s="174"/>
      <c r="AS9" s="174"/>
    </row>
    <row r="10" spans="1:45" s="38" customFormat="1" ht="12.9" customHeight="1" x14ac:dyDescent="0.25">
      <c r="A10" s="176"/>
      <c r="B10" s="537"/>
      <c r="C10" s="538"/>
      <c r="D10" s="538"/>
      <c r="E10" s="737"/>
      <c r="F10" s="738"/>
      <c r="G10" s="738"/>
      <c r="H10" s="739"/>
      <c r="I10" s="738"/>
      <c r="J10" s="545"/>
      <c r="K10" s="756" t="s">
        <v>0</v>
      </c>
      <c r="L10" s="189"/>
      <c r="M10" s="541" t="str">
        <f>UPPER(IF(OR(L10="a",L10="as"),K8,IF(OR(L10="b",L10="bs"),K12,)))</f>
        <v/>
      </c>
      <c r="N10" s="546"/>
      <c r="O10" s="547"/>
      <c r="P10" s="547"/>
      <c r="Q10" s="172"/>
      <c r="R10" s="173"/>
      <c r="S10" s="174"/>
      <c r="T10" s="174"/>
      <c r="U10" s="562" t="str">
        <f>Birók!P24</f>
        <v xml:space="preserve">N Németh </v>
      </c>
      <c r="V10" s="174"/>
      <c r="W10" s="174"/>
      <c r="X10" s="174"/>
      <c r="Y10" s="661"/>
      <c r="Z10" s="661"/>
      <c r="AA10" s="661" t="s">
        <v>200</v>
      </c>
      <c r="AB10" s="672">
        <v>40</v>
      </c>
      <c r="AC10" s="672">
        <v>25</v>
      </c>
      <c r="AD10" s="672">
        <v>15</v>
      </c>
      <c r="AE10" s="672">
        <v>7</v>
      </c>
      <c r="AF10" s="672">
        <v>4</v>
      </c>
      <c r="AG10" s="672">
        <v>1</v>
      </c>
      <c r="AH10" s="672">
        <v>0</v>
      </c>
      <c r="AI10" s="632"/>
      <c r="AJ10" s="632"/>
      <c r="AK10" s="632"/>
      <c r="AL10" s="174"/>
      <c r="AM10" s="174"/>
      <c r="AN10" s="174"/>
      <c r="AO10" s="174"/>
      <c r="AP10" s="174"/>
      <c r="AQ10" s="174"/>
      <c r="AR10" s="174"/>
      <c r="AS10" s="174"/>
    </row>
    <row r="11" spans="1:45" s="38" customFormat="1" ht="12.9" customHeight="1" x14ac:dyDescent="0.25">
      <c r="A11" s="176">
        <v>3</v>
      </c>
      <c r="B11" s="531" t="str">
        <f>IF($E11="","",VLOOKUP($E11,'1MD ELO (5)'!$A$7:$O$22,14))</f>
        <v/>
      </c>
      <c r="C11" s="532" t="str">
        <f>IF($E11="","",VLOOKUP($E11,'1MD ELO (5)'!$A$7:$O$22,15))</f>
        <v/>
      </c>
      <c r="D11" s="532" t="str">
        <f>IF($E11="","",VLOOKUP($E11,'1MD ELO (5)'!$A$7:$O$22,5))</f>
        <v/>
      </c>
      <c r="E11" s="736"/>
      <c r="F11" s="584" t="str">
        <f>UPPER(IF($E11="","",VLOOKUP($E11,'1MD ELO (5)'!$A$7:$O$22,2)))</f>
        <v/>
      </c>
      <c r="G11" s="584" t="str">
        <f>IF($E11="","",VLOOKUP($E11,'1MD ELO (5)'!$A$7:$O$22,3))</f>
        <v/>
      </c>
      <c r="H11" s="584"/>
      <c r="I11" s="584" t="str">
        <f>IF($E11="","",VLOOKUP($E11,'1MD ELO (5)'!$A$7:$O$22,4))</f>
        <v/>
      </c>
      <c r="J11" s="535"/>
      <c r="K11" s="536"/>
      <c r="L11" s="548"/>
      <c r="M11" s="536"/>
      <c r="N11" s="549"/>
      <c r="O11" s="547"/>
      <c r="P11" s="547"/>
      <c r="Q11" s="172"/>
      <c r="R11" s="173"/>
      <c r="S11" s="174"/>
      <c r="T11" s="174"/>
      <c r="U11" s="562" t="str">
        <f>Birók!P25</f>
        <v xml:space="preserve">D Gerzsei </v>
      </c>
      <c r="V11" s="174"/>
      <c r="W11" s="174"/>
      <c r="X11" s="174"/>
      <c r="Y11" s="661"/>
      <c r="Z11" s="661"/>
      <c r="AA11" s="661" t="s">
        <v>201</v>
      </c>
      <c r="AB11" s="672">
        <v>25</v>
      </c>
      <c r="AC11" s="672">
        <v>15</v>
      </c>
      <c r="AD11" s="672">
        <v>10</v>
      </c>
      <c r="AE11" s="672">
        <v>6</v>
      </c>
      <c r="AF11" s="672">
        <v>3</v>
      </c>
      <c r="AG11" s="672">
        <v>1</v>
      </c>
      <c r="AH11" s="672">
        <v>0</v>
      </c>
      <c r="AI11" s="632"/>
      <c r="AJ11" s="632"/>
      <c r="AK11" s="632"/>
      <c r="AL11" s="174"/>
      <c r="AM11" s="174"/>
      <c r="AN11" s="174"/>
      <c r="AO11" s="174"/>
      <c r="AP11" s="174"/>
      <c r="AQ11" s="174"/>
      <c r="AR11" s="174"/>
      <c r="AS11" s="174"/>
    </row>
    <row r="12" spans="1:45" s="38" customFormat="1" ht="12.9" customHeight="1" x14ac:dyDescent="0.25">
      <c r="A12" s="176"/>
      <c r="B12" s="537"/>
      <c r="C12" s="538"/>
      <c r="D12" s="538"/>
      <c r="E12" s="737"/>
      <c r="F12" s="738"/>
      <c r="G12" s="738"/>
      <c r="H12" s="739"/>
      <c r="I12" s="756" t="s">
        <v>0</v>
      </c>
      <c r="J12" s="181"/>
      <c r="K12" s="541" t="str">
        <f>UPPER(IF(OR(J12="a",J12="as"),F11,IF(OR(J12="b",J12="bs"),F13,)))</f>
        <v/>
      </c>
      <c r="L12" s="550"/>
      <c r="M12" s="536"/>
      <c r="N12" s="549"/>
      <c r="O12" s="547"/>
      <c r="P12" s="547"/>
      <c r="Q12" s="172"/>
      <c r="R12" s="173"/>
      <c r="S12" s="174"/>
      <c r="T12" s="174"/>
      <c r="U12" s="562" t="str">
        <f>Birók!P26</f>
        <v>G Rosta</v>
      </c>
      <c r="V12" s="174"/>
      <c r="W12" s="174"/>
      <c r="X12" s="174"/>
      <c r="Y12" s="661"/>
      <c r="Z12" s="661"/>
      <c r="AA12" s="661" t="s">
        <v>206</v>
      </c>
      <c r="AB12" s="672">
        <v>15</v>
      </c>
      <c r="AC12" s="672">
        <v>10</v>
      </c>
      <c r="AD12" s="672">
        <v>6</v>
      </c>
      <c r="AE12" s="672">
        <v>3</v>
      </c>
      <c r="AF12" s="672">
        <v>1</v>
      </c>
      <c r="AG12" s="672">
        <v>0</v>
      </c>
      <c r="AH12" s="672">
        <v>0</v>
      </c>
      <c r="AI12" s="632"/>
      <c r="AJ12" s="632"/>
      <c r="AK12" s="632"/>
      <c r="AL12" s="174"/>
      <c r="AM12" s="174"/>
      <c r="AN12" s="174"/>
      <c r="AO12" s="174"/>
      <c r="AP12" s="174"/>
      <c r="AQ12" s="174"/>
      <c r="AR12" s="174"/>
      <c r="AS12" s="174"/>
    </row>
    <row r="13" spans="1:45" s="38" customFormat="1" ht="12.9" customHeight="1" x14ac:dyDescent="0.25">
      <c r="A13" s="176">
        <v>4</v>
      </c>
      <c r="B13" s="531" t="str">
        <f>IF($E13="","",VLOOKUP($E13,'1MD ELO (5)'!$A$7:$O$22,14))</f>
        <v/>
      </c>
      <c r="C13" s="532" t="str">
        <f>IF($E13="","",VLOOKUP($E13,'1MD ELO (5)'!$A$7:$O$22,15))</f>
        <v/>
      </c>
      <c r="D13" s="532" t="str">
        <f>IF($E13="","",VLOOKUP($E13,'1MD ELO (5)'!$A$7:$O$22,5))</f>
        <v/>
      </c>
      <c r="E13" s="736"/>
      <c r="F13" s="584" t="str">
        <f>UPPER(IF($E13="","",VLOOKUP($E13,'1MD ELO (5)'!$A$7:$O$22,2)))</f>
        <v/>
      </c>
      <c r="G13" s="584" t="str">
        <f>IF($E13="","",VLOOKUP($E13,'1MD ELO (5)'!$A$7:$O$22,3))</f>
        <v/>
      </c>
      <c r="H13" s="584"/>
      <c r="I13" s="584" t="str">
        <f>IF($E13="","",VLOOKUP($E13,'1MD ELO (5)'!$A$7:$O$22,4))</f>
        <v/>
      </c>
      <c r="J13" s="551"/>
      <c r="K13" s="536"/>
      <c r="L13" s="536"/>
      <c r="M13" s="536"/>
      <c r="N13" s="549"/>
      <c r="O13" s="547"/>
      <c r="P13" s="547"/>
      <c r="Q13" s="172"/>
      <c r="R13" s="173"/>
      <c r="S13" s="174"/>
      <c r="T13" s="174"/>
      <c r="U13" s="562" t="str">
        <f>Birók!P27</f>
        <v>A Korpácsi</v>
      </c>
      <c r="V13" s="174"/>
      <c r="W13" s="174"/>
      <c r="X13" s="174"/>
      <c r="Y13" s="661"/>
      <c r="Z13" s="661"/>
      <c r="AA13" s="661" t="s">
        <v>202</v>
      </c>
      <c r="AB13" s="672">
        <v>10</v>
      </c>
      <c r="AC13" s="672">
        <v>6</v>
      </c>
      <c r="AD13" s="672">
        <v>3</v>
      </c>
      <c r="AE13" s="672">
        <v>1</v>
      </c>
      <c r="AF13" s="672">
        <v>0</v>
      </c>
      <c r="AG13" s="672">
        <v>0</v>
      </c>
      <c r="AH13" s="672">
        <v>0</v>
      </c>
      <c r="AI13" s="632"/>
      <c r="AJ13" s="632"/>
      <c r="AK13" s="632"/>
      <c r="AL13" s="174"/>
      <c r="AM13" s="174"/>
      <c r="AN13" s="174"/>
      <c r="AO13" s="174"/>
      <c r="AP13" s="174"/>
      <c r="AQ13" s="174"/>
      <c r="AR13" s="174"/>
      <c r="AS13" s="174"/>
    </row>
    <row r="14" spans="1:45" s="38" customFormat="1" ht="12.9" customHeight="1" x14ac:dyDescent="0.25">
      <c r="A14" s="176"/>
      <c r="B14" s="537"/>
      <c r="C14" s="538"/>
      <c r="D14" s="538"/>
      <c r="E14" s="737"/>
      <c r="F14" s="738"/>
      <c r="G14" s="738"/>
      <c r="H14" s="739"/>
      <c r="I14" s="738"/>
      <c r="J14" s="545"/>
      <c r="K14" s="536"/>
      <c r="L14" s="536"/>
      <c r="M14" s="756" t="s">
        <v>0</v>
      </c>
      <c r="N14" s="189"/>
      <c r="O14" s="541" t="str">
        <f>UPPER(IF(OR(N14="a",N14="as"),M10,IF(OR(N14="b",N14="bs"),M18,)))</f>
        <v/>
      </c>
      <c r="P14" s="546"/>
      <c r="Q14" s="172"/>
      <c r="R14" s="173"/>
      <c r="S14" s="174"/>
      <c r="T14" s="174"/>
      <c r="U14" s="562" t="str">
        <f>Birók!P28</f>
        <v xml:space="preserve">L Gáspár </v>
      </c>
      <c r="V14" s="174"/>
      <c r="W14" s="174"/>
      <c r="X14" s="174"/>
      <c r="Y14" s="661"/>
      <c r="Z14" s="661"/>
      <c r="AA14" s="661" t="s">
        <v>203</v>
      </c>
      <c r="AB14" s="672">
        <v>3</v>
      </c>
      <c r="AC14" s="672">
        <v>2</v>
      </c>
      <c r="AD14" s="672">
        <v>1</v>
      </c>
      <c r="AE14" s="672">
        <v>0</v>
      </c>
      <c r="AF14" s="672">
        <v>0</v>
      </c>
      <c r="AG14" s="672">
        <v>0</v>
      </c>
      <c r="AH14" s="672">
        <v>0</v>
      </c>
      <c r="AI14" s="632"/>
      <c r="AJ14" s="632"/>
      <c r="AK14" s="632"/>
      <c r="AL14" s="174"/>
      <c r="AM14" s="174"/>
      <c r="AN14" s="174"/>
      <c r="AO14" s="174"/>
      <c r="AP14" s="174"/>
      <c r="AQ14" s="174"/>
      <c r="AR14" s="174"/>
      <c r="AS14" s="174"/>
    </row>
    <row r="15" spans="1:45" s="38" customFormat="1" ht="12.9" customHeight="1" x14ac:dyDescent="0.25">
      <c r="A15" s="583">
        <v>5</v>
      </c>
      <c r="B15" s="531" t="str">
        <f>IF($E15="","",VLOOKUP($E15,'1MD ELO (5)'!$A$7:$O$22,14))</f>
        <v/>
      </c>
      <c r="C15" s="532" t="str">
        <f>IF($E15="","",VLOOKUP($E15,'1MD ELO (5)'!$A$7:$O$22,15))</f>
        <v/>
      </c>
      <c r="D15" s="532" t="str">
        <f>IF($E15="","",VLOOKUP($E15,'1MD ELO (5)'!$A$7:$O$22,5))</f>
        <v/>
      </c>
      <c r="E15" s="736"/>
      <c r="F15" s="584" t="str">
        <f>UPPER(IF($E15="","",VLOOKUP($E15,'1MD ELO (5)'!$A$7:$O$22,2)))</f>
        <v/>
      </c>
      <c r="G15" s="584" t="str">
        <f>IF($E15="","",VLOOKUP($E15,'1MD ELO (5)'!$A$7:$O$22,3))</f>
        <v/>
      </c>
      <c r="H15" s="584"/>
      <c r="I15" s="584" t="str">
        <f>IF($E15="","",VLOOKUP($E15,'1MD ELO (5)'!$A$7:$O$22,4))</f>
        <v/>
      </c>
      <c r="J15" s="553"/>
      <c r="K15" s="536"/>
      <c r="L15" s="536"/>
      <c r="M15" s="536"/>
      <c r="N15" s="549"/>
      <c r="O15" s="536"/>
      <c r="P15" s="582"/>
      <c r="Q15" s="419"/>
      <c r="R15" s="173"/>
      <c r="S15" s="174"/>
      <c r="T15" s="174"/>
      <c r="U15" s="562" t="str">
        <f>Birók!P29</f>
        <v xml:space="preserve"> </v>
      </c>
      <c r="V15" s="174"/>
      <c r="W15" s="174"/>
      <c r="X15" s="174"/>
      <c r="Y15" s="661"/>
      <c r="Z15" s="661"/>
      <c r="AA15" s="661"/>
      <c r="AB15" s="661"/>
      <c r="AC15" s="661"/>
      <c r="AD15" s="661"/>
      <c r="AE15" s="661"/>
      <c r="AF15" s="661"/>
      <c r="AG15" s="661"/>
      <c r="AH15" s="661"/>
      <c r="AI15" s="632"/>
      <c r="AJ15" s="632"/>
      <c r="AK15" s="632"/>
      <c r="AL15" s="174"/>
      <c r="AM15" s="174"/>
      <c r="AN15" s="174"/>
      <c r="AO15" s="174"/>
      <c r="AP15" s="174"/>
      <c r="AQ15" s="174"/>
      <c r="AR15" s="174"/>
      <c r="AS15" s="174"/>
    </row>
    <row r="16" spans="1:45" s="38" customFormat="1" ht="12.9" customHeight="1" thickBot="1" x14ac:dyDescent="0.3">
      <c r="A16" s="176"/>
      <c r="B16" s="537"/>
      <c r="C16" s="538"/>
      <c r="D16" s="538"/>
      <c r="E16" s="737"/>
      <c r="F16" s="738"/>
      <c r="G16" s="738"/>
      <c r="H16" s="739"/>
      <c r="I16" s="756" t="s">
        <v>0</v>
      </c>
      <c r="J16" s="181"/>
      <c r="K16" s="541" t="str">
        <f>UPPER(IF(OR(J16="a",J16="as"),F15,IF(OR(J16="b",J16="bs"),F17,)))</f>
        <v/>
      </c>
      <c r="L16" s="541"/>
      <c r="M16" s="536"/>
      <c r="N16" s="549"/>
      <c r="O16" s="756"/>
      <c r="P16" s="582"/>
      <c r="Q16" s="419"/>
      <c r="R16" s="173"/>
      <c r="S16" s="174"/>
      <c r="T16" s="174"/>
      <c r="U16" s="563" t="str">
        <f>Birók!P30</f>
        <v>Egyik sem</v>
      </c>
      <c r="V16" s="174"/>
      <c r="W16" s="174"/>
      <c r="X16" s="174"/>
      <c r="Y16" s="661"/>
      <c r="Z16" s="661"/>
      <c r="AA16" s="661" t="s">
        <v>164</v>
      </c>
      <c r="AB16" s="672">
        <v>150</v>
      </c>
      <c r="AC16" s="672">
        <v>120</v>
      </c>
      <c r="AD16" s="672">
        <v>90</v>
      </c>
      <c r="AE16" s="672">
        <v>60</v>
      </c>
      <c r="AF16" s="672">
        <v>40</v>
      </c>
      <c r="AG16" s="672">
        <v>25</v>
      </c>
      <c r="AH16" s="672">
        <v>15</v>
      </c>
      <c r="AI16" s="632"/>
      <c r="AJ16" s="632"/>
      <c r="AK16" s="632"/>
      <c r="AL16" s="174"/>
      <c r="AM16" s="174"/>
      <c r="AN16" s="174"/>
      <c r="AO16" s="174"/>
      <c r="AP16" s="174"/>
      <c r="AQ16" s="174"/>
      <c r="AR16" s="174"/>
      <c r="AS16" s="174"/>
    </row>
    <row r="17" spans="1:45" s="38" customFormat="1" ht="12.9" customHeight="1" x14ac:dyDescent="0.25">
      <c r="A17" s="176">
        <v>6</v>
      </c>
      <c r="B17" s="531" t="str">
        <f>IF($E17="","",VLOOKUP($E17,'1MD ELO (5)'!$A$7:$O$22,14))</f>
        <v/>
      </c>
      <c r="C17" s="532" t="str">
        <f>IF($E17="","",VLOOKUP($E17,'1MD ELO (5)'!$A$7:$O$22,15))</f>
        <v/>
      </c>
      <c r="D17" s="532" t="str">
        <f>IF($E17="","",VLOOKUP($E17,'1MD ELO (5)'!$A$7:$O$22,5))</f>
        <v/>
      </c>
      <c r="E17" s="736"/>
      <c r="F17" s="584" t="str">
        <f>UPPER(IF($E17="","",VLOOKUP($E17,'1MD ELO (5)'!$A$7:$O$22,2)))</f>
        <v/>
      </c>
      <c r="G17" s="584" t="str">
        <f>IF($E17="","",VLOOKUP($E17,'1MD ELO (5)'!$A$7:$O$22,3))</f>
        <v/>
      </c>
      <c r="H17" s="584"/>
      <c r="I17" s="584" t="str">
        <f>IF($E17="","",VLOOKUP($E17,'1MD ELO (5)'!$A$7:$O$22,4))</f>
        <v/>
      </c>
      <c r="J17" s="543"/>
      <c r="K17" s="536"/>
      <c r="L17" s="544"/>
      <c r="M17" s="536"/>
      <c r="N17" s="549"/>
      <c r="O17" s="547"/>
      <c r="P17" s="582"/>
      <c r="Q17" s="419"/>
      <c r="R17" s="173"/>
      <c r="S17" s="174"/>
      <c r="T17" s="174"/>
      <c r="U17" s="174"/>
      <c r="V17" s="174"/>
      <c r="W17" s="174"/>
      <c r="X17" s="174"/>
      <c r="Y17" s="661"/>
      <c r="Z17" s="661"/>
      <c r="AA17" s="661" t="s">
        <v>194</v>
      </c>
      <c r="AB17" s="672">
        <v>120</v>
      </c>
      <c r="AC17" s="672">
        <v>90</v>
      </c>
      <c r="AD17" s="672">
        <v>60</v>
      </c>
      <c r="AE17" s="672">
        <v>40</v>
      </c>
      <c r="AF17" s="672">
        <v>25</v>
      </c>
      <c r="AG17" s="672">
        <v>15</v>
      </c>
      <c r="AH17" s="672">
        <v>8</v>
      </c>
      <c r="AI17" s="632"/>
      <c r="AJ17" s="632"/>
      <c r="AK17" s="632"/>
      <c r="AL17" s="174"/>
      <c r="AM17" s="174"/>
      <c r="AN17" s="174"/>
      <c r="AO17" s="174"/>
      <c r="AP17" s="174"/>
      <c r="AQ17" s="174"/>
      <c r="AR17" s="174"/>
      <c r="AS17" s="174"/>
    </row>
    <row r="18" spans="1:45" s="38" customFormat="1" ht="12.9" customHeight="1" x14ac:dyDescent="0.25">
      <c r="A18" s="176"/>
      <c r="B18" s="537"/>
      <c r="C18" s="538"/>
      <c r="D18" s="538"/>
      <c r="E18" s="737"/>
      <c r="F18" s="738"/>
      <c r="G18" s="738"/>
      <c r="H18" s="739"/>
      <c r="I18" s="738"/>
      <c r="J18" s="545"/>
      <c r="K18" s="756" t="s">
        <v>0</v>
      </c>
      <c r="L18" s="189"/>
      <c r="M18" s="541" t="str">
        <f>UPPER(IF(OR(L18="a",L18="as"),K16,IF(OR(L18="b",L18="bs"),K20,)))</f>
        <v/>
      </c>
      <c r="N18" s="554"/>
      <c r="O18" s="547"/>
      <c r="P18" s="582"/>
      <c r="Q18" s="419"/>
      <c r="R18" s="173"/>
      <c r="S18" s="174"/>
      <c r="T18" s="174"/>
      <c r="U18" s="174"/>
      <c r="V18" s="174"/>
      <c r="W18" s="174"/>
      <c r="X18" s="174"/>
      <c r="Y18" s="661"/>
      <c r="Z18" s="661"/>
      <c r="AA18" s="661" t="s">
        <v>195</v>
      </c>
      <c r="AB18" s="672">
        <v>90</v>
      </c>
      <c r="AC18" s="672">
        <v>60</v>
      </c>
      <c r="AD18" s="672">
        <v>40</v>
      </c>
      <c r="AE18" s="672">
        <v>25</v>
      </c>
      <c r="AF18" s="672">
        <v>15</v>
      </c>
      <c r="AG18" s="672">
        <v>8</v>
      </c>
      <c r="AH18" s="672">
        <v>4</v>
      </c>
      <c r="AI18" s="632"/>
      <c r="AJ18" s="632"/>
      <c r="AK18" s="632"/>
      <c r="AL18" s="174"/>
      <c r="AM18" s="174"/>
      <c r="AN18" s="174"/>
      <c r="AO18" s="174"/>
      <c r="AP18" s="174"/>
      <c r="AQ18" s="174"/>
      <c r="AR18" s="174"/>
      <c r="AS18" s="174"/>
    </row>
    <row r="19" spans="1:45" s="38" customFormat="1" ht="12.9" customHeight="1" x14ac:dyDescent="0.25">
      <c r="A19" s="176">
        <v>7</v>
      </c>
      <c r="B19" s="531" t="str">
        <f>IF($E19="","",VLOOKUP($E19,'1MD ELO (5)'!$A$7:$O$22,14))</f>
        <v/>
      </c>
      <c r="C19" s="532" t="str">
        <f>IF($E19="","",VLOOKUP($E19,'1MD ELO (5)'!$A$7:$O$22,15))</f>
        <v/>
      </c>
      <c r="D19" s="532" t="str">
        <f>IF($E19="","",VLOOKUP($E19,'1MD ELO (5)'!$A$7:$O$22,5))</f>
        <v/>
      </c>
      <c r="E19" s="736"/>
      <c r="F19" s="584" t="str">
        <f>UPPER(IF($E19="","",VLOOKUP($E19,'1MD ELO (5)'!$A$7:$O$22,2)))</f>
        <v/>
      </c>
      <c r="G19" s="584" t="str">
        <f>IF($E19="","",VLOOKUP($E19,'1MD ELO (5)'!$A$7:$O$22,3))</f>
        <v/>
      </c>
      <c r="H19" s="584"/>
      <c r="I19" s="584" t="str">
        <f>IF($E19="","",VLOOKUP($E19,'1MD ELO (5)'!$A$7:$O$22,4))</f>
        <v/>
      </c>
      <c r="J19" s="535"/>
      <c r="K19" s="536"/>
      <c r="L19" s="548"/>
      <c r="M19" s="536"/>
      <c r="N19" s="547"/>
      <c r="O19" s="547"/>
      <c r="P19" s="582"/>
      <c r="Q19" s="419"/>
      <c r="R19" s="173"/>
      <c r="S19" s="174"/>
      <c r="T19" s="174"/>
      <c r="U19" s="174"/>
      <c r="V19" s="174"/>
      <c r="W19" s="174"/>
      <c r="X19" s="174"/>
      <c r="Y19" s="661"/>
      <c r="Z19" s="661"/>
      <c r="AA19" s="661" t="s">
        <v>196</v>
      </c>
      <c r="AB19" s="672">
        <v>60</v>
      </c>
      <c r="AC19" s="672">
        <v>40</v>
      </c>
      <c r="AD19" s="672">
        <v>25</v>
      </c>
      <c r="AE19" s="672">
        <v>15</v>
      </c>
      <c r="AF19" s="672">
        <v>8</v>
      </c>
      <c r="AG19" s="672">
        <v>4</v>
      </c>
      <c r="AH19" s="672">
        <v>2</v>
      </c>
      <c r="AI19" s="632"/>
      <c r="AJ19" s="632"/>
      <c r="AK19" s="632"/>
      <c r="AL19" s="174"/>
      <c r="AM19" s="174"/>
      <c r="AN19" s="174"/>
      <c r="AO19" s="174"/>
      <c r="AP19" s="174"/>
      <c r="AQ19" s="174"/>
      <c r="AR19" s="174"/>
      <c r="AS19" s="174"/>
    </row>
    <row r="20" spans="1:45" s="38" customFormat="1" ht="12.9" customHeight="1" x14ac:dyDescent="0.25">
      <c r="A20" s="176"/>
      <c r="B20" s="537"/>
      <c r="C20" s="538"/>
      <c r="D20" s="538"/>
      <c r="E20" s="333"/>
      <c r="F20" s="539"/>
      <c r="G20" s="539"/>
      <c r="H20" s="540"/>
      <c r="I20" s="756" t="s">
        <v>0</v>
      </c>
      <c r="J20" s="181"/>
      <c r="K20" s="541" t="str">
        <f>UPPER(IF(OR(J20="a",J20="as"),F19,IF(OR(J20="b",J20="bs"),F21,)))</f>
        <v/>
      </c>
      <c r="L20" s="550"/>
      <c r="M20" s="536"/>
      <c r="N20" s="547"/>
      <c r="O20" s="547"/>
      <c r="P20" s="582"/>
      <c r="Q20" s="419"/>
      <c r="R20" s="173"/>
      <c r="S20" s="174"/>
      <c r="T20" s="174"/>
      <c r="U20" s="174"/>
      <c r="V20" s="174"/>
      <c r="W20" s="174"/>
      <c r="X20" s="174"/>
      <c r="Y20" s="661"/>
      <c r="Z20" s="661"/>
      <c r="AA20" s="661" t="s">
        <v>197</v>
      </c>
      <c r="AB20" s="672">
        <v>40</v>
      </c>
      <c r="AC20" s="672">
        <v>25</v>
      </c>
      <c r="AD20" s="672">
        <v>15</v>
      </c>
      <c r="AE20" s="672">
        <v>8</v>
      </c>
      <c r="AF20" s="672">
        <v>4</v>
      </c>
      <c r="AG20" s="672">
        <v>2</v>
      </c>
      <c r="AH20" s="672">
        <v>1</v>
      </c>
      <c r="AI20" s="632"/>
      <c r="AJ20" s="632"/>
      <c r="AK20" s="632"/>
      <c r="AL20" s="174"/>
      <c r="AM20" s="174"/>
      <c r="AN20" s="174"/>
      <c r="AO20" s="174"/>
      <c r="AP20" s="174"/>
      <c r="AQ20" s="174"/>
      <c r="AR20" s="174"/>
      <c r="AS20" s="174"/>
    </row>
    <row r="21" spans="1:45" s="38" customFormat="1" ht="12.9" customHeight="1" x14ac:dyDescent="0.25">
      <c r="A21" s="586">
        <v>8</v>
      </c>
      <c r="B21" s="531" t="str">
        <f>IF($E21="","",VLOOKUP($E21,'1MD ELO (5)'!$A$7:$O$22,14))</f>
        <v/>
      </c>
      <c r="C21" s="532" t="str">
        <f>IF($E21="","",VLOOKUP($E21,'1MD ELO (5)'!$A$7:$O$22,15))</f>
        <v/>
      </c>
      <c r="D21" s="532" t="str">
        <f>IF($E21="","",VLOOKUP($E21,'1MD ELO (5)'!$A$7:$O$22,5))</f>
        <v/>
      </c>
      <c r="E21" s="533"/>
      <c r="F21" s="585" t="str">
        <f>UPPER(IF($E21="","",VLOOKUP($E21,'1MD ELO (5)'!$A$7:$O$22,2)))</f>
        <v/>
      </c>
      <c r="G21" s="585" t="str">
        <f>IF($E21="","",VLOOKUP($E21,'1MD ELO (5)'!$A$7:$O$22,3))</f>
        <v/>
      </c>
      <c r="H21" s="585"/>
      <c r="I21" s="585" t="str">
        <f>IF($E21="","",VLOOKUP($E21,'1MD ELO (5)'!$A$7:$O$22,4))</f>
        <v/>
      </c>
      <c r="J21" s="551"/>
      <c r="K21" s="536"/>
      <c r="L21" s="536"/>
      <c r="M21" s="536"/>
      <c r="N21" s="547"/>
      <c r="O21" s="547"/>
      <c r="P21" s="582"/>
      <c r="Q21" s="419"/>
      <c r="R21" s="173"/>
      <c r="S21" s="174"/>
      <c r="T21" s="174"/>
      <c r="U21" s="174"/>
      <c r="V21" s="174"/>
      <c r="W21" s="174"/>
      <c r="X21" s="174"/>
      <c r="Y21" s="661"/>
      <c r="Z21" s="661"/>
      <c r="AA21" s="661" t="s">
        <v>198</v>
      </c>
      <c r="AB21" s="672">
        <v>25</v>
      </c>
      <c r="AC21" s="672">
        <v>15</v>
      </c>
      <c r="AD21" s="672">
        <v>10</v>
      </c>
      <c r="AE21" s="672">
        <v>6</v>
      </c>
      <c r="AF21" s="672">
        <v>3</v>
      </c>
      <c r="AG21" s="672">
        <v>1</v>
      </c>
      <c r="AH21" s="672">
        <v>0</v>
      </c>
      <c r="AI21" s="632"/>
      <c r="AJ21" s="632"/>
      <c r="AK21" s="632"/>
      <c r="AL21" s="174"/>
      <c r="AM21" s="174"/>
      <c r="AN21" s="174"/>
      <c r="AO21" s="174"/>
      <c r="AP21" s="174"/>
      <c r="AQ21" s="174"/>
      <c r="AR21" s="174"/>
      <c r="AS21" s="174"/>
    </row>
    <row r="22" spans="1:45" s="38" customFormat="1" ht="9.6" customHeight="1" x14ac:dyDescent="0.25">
      <c r="A22" s="566"/>
      <c r="B22" s="169"/>
      <c r="C22" s="169"/>
      <c r="D22" s="169"/>
      <c r="E22" s="333"/>
      <c r="F22" s="169"/>
      <c r="G22" s="169"/>
      <c r="H22" s="169"/>
      <c r="I22" s="169"/>
      <c r="J22" s="333"/>
      <c r="K22" s="169"/>
      <c r="L22" s="169"/>
      <c r="M22" s="169"/>
      <c r="N22" s="172"/>
      <c r="O22" s="172"/>
      <c r="P22" s="172"/>
      <c r="Q22" s="172"/>
      <c r="R22" s="173"/>
      <c r="S22" s="174"/>
      <c r="T22" s="174"/>
      <c r="U22" s="174"/>
      <c r="V22" s="174"/>
      <c r="W22" s="174"/>
      <c r="X22" s="174"/>
      <c r="Y22" s="661"/>
      <c r="Z22" s="661"/>
      <c r="AA22" s="661" t="s">
        <v>199</v>
      </c>
      <c r="AB22" s="672">
        <v>15</v>
      </c>
      <c r="AC22" s="672">
        <v>10</v>
      </c>
      <c r="AD22" s="672">
        <v>6</v>
      </c>
      <c r="AE22" s="672">
        <v>3</v>
      </c>
      <c r="AF22" s="672">
        <v>1</v>
      </c>
      <c r="AG22" s="672">
        <v>0</v>
      </c>
      <c r="AH22" s="672">
        <v>0</v>
      </c>
      <c r="AI22" s="632"/>
      <c r="AJ22" s="632"/>
      <c r="AK22" s="632"/>
      <c r="AL22" s="174"/>
      <c r="AM22" s="174"/>
      <c r="AN22" s="174"/>
      <c r="AO22" s="174"/>
      <c r="AP22" s="174"/>
      <c r="AQ22" s="174"/>
      <c r="AR22" s="174"/>
      <c r="AS22" s="174"/>
    </row>
    <row r="23" spans="1:45" s="38" customFormat="1" ht="9.6" customHeight="1" x14ac:dyDescent="0.25">
      <c r="A23" s="334"/>
      <c r="B23" s="333"/>
      <c r="C23" s="333"/>
      <c r="D23" s="333"/>
      <c r="E23" s="333"/>
      <c r="F23" s="169"/>
      <c r="G23" s="169"/>
      <c r="H23" s="174"/>
      <c r="I23" s="556"/>
      <c r="J23" s="333"/>
      <c r="K23" s="169"/>
      <c r="L23" s="169"/>
      <c r="M23" s="169"/>
      <c r="N23" s="172"/>
      <c r="O23" s="172"/>
      <c r="P23" s="172"/>
      <c r="Q23" s="172"/>
      <c r="R23" s="173"/>
      <c r="S23" s="174"/>
      <c r="T23" s="174"/>
      <c r="U23" s="174"/>
      <c r="V23" s="174"/>
      <c r="W23" s="174"/>
      <c r="X23" s="174"/>
      <c r="Y23" s="661"/>
      <c r="Z23" s="661"/>
      <c r="AA23" s="661" t="s">
        <v>200</v>
      </c>
      <c r="AB23" s="672">
        <v>10</v>
      </c>
      <c r="AC23" s="672">
        <v>6</v>
      </c>
      <c r="AD23" s="672">
        <v>3</v>
      </c>
      <c r="AE23" s="672">
        <v>1</v>
      </c>
      <c r="AF23" s="672">
        <v>0</v>
      </c>
      <c r="AG23" s="672">
        <v>0</v>
      </c>
      <c r="AH23" s="672">
        <v>0</v>
      </c>
      <c r="AI23" s="632"/>
      <c r="AJ23" s="632"/>
      <c r="AK23" s="632"/>
      <c r="AL23" s="174"/>
      <c r="AM23" s="174"/>
      <c r="AN23" s="174"/>
      <c r="AO23" s="174"/>
      <c r="AP23" s="174"/>
      <c r="AQ23" s="174"/>
      <c r="AR23" s="174"/>
      <c r="AS23" s="174"/>
    </row>
    <row r="24" spans="1:45" s="38" customFormat="1" ht="9.6" customHeight="1" x14ac:dyDescent="0.25">
      <c r="A24" s="334"/>
      <c r="B24" s="169"/>
      <c r="C24" s="169"/>
      <c r="D24" s="169"/>
      <c r="E24" s="333"/>
      <c r="F24" s="169"/>
      <c r="G24" s="169"/>
      <c r="H24" s="169"/>
      <c r="I24" s="169"/>
      <c r="J24" s="333"/>
      <c r="K24" s="169"/>
      <c r="L24" s="557"/>
      <c r="M24" s="169"/>
      <c r="N24" s="172"/>
      <c r="O24" s="172"/>
      <c r="P24" s="172"/>
      <c r="Q24" s="172"/>
      <c r="R24" s="173"/>
      <c r="S24" s="174"/>
      <c r="T24" s="174"/>
      <c r="U24" s="174"/>
      <c r="V24" s="174"/>
      <c r="W24" s="174"/>
      <c r="X24" s="174"/>
      <c r="Y24" s="661"/>
      <c r="Z24" s="661"/>
      <c r="AA24" s="661" t="s">
        <v>201</v>
      </c>
      <c r="AB24" s="672">
        <v>6</v>
      </c>
      <c r="AC24" s="672">
        <v>3</v>
      </c>
      <c r="AD24" s="672">
        <v>1</v>
      </c>
      <c r="AE24" s="672">
        <v>0</v>
      </c>
      <c r="AF24" s="672">
        <v>0</v>
      </c>
      <c r="AG24" s="672">
        <v>0</v>
      </c>
      <c r="AH24" s="672">
        <v>0</v>
      </c>
      <c r="AI24" s="632"/>
      <c r="AJ24" s="632"/>
      <c r="AK24" s="632"/>
      <c r="AL24" s="174"/>
      <c r="AM24" s="174"/>
      <c r="AN24" s="174"/>
      <c r="AO24" s="174"/>
      <c r="AP24" s="174"/>
      <c r="AQ24" s="174"/>
      <c r="AR24" s="174"/>
      <c r="AS24" s="174"/>
    </row>
    <row r="25" spans="1:45" s="38" customFormat="1" ht="9.6" customHeight="1" x14ac:dyDescent="0.25">
      <c r="A25" s="334"/>
      <c r="B25" s="333"/>
      <c r="C25" s="333"/>
      <c r="D25" s="333"/>
      <c r="E25" s="333"/>
      <c r="F25" s="169"/>
      <c r="G25" s="169"/>
      <c r="H25" s="174"/>
      <c r="I25" s="169"/>
      <c r="J25" s="333"/>
      <c r="K25" s="556"/>
      <c r="L25" s="333"/>
      <c r="M25" s="169"/>
      <c r="N25" s="172"/>
      <c r="O25" s="172"/>
      <c r="P25" s="172"/>
      <c r="Q25" s="172"/>
      <c r="R25" s="173"/>
      <c r="S25" s="174"/>
      <c r="T25" s="174"/>
      <c r="U25" s="174"/>
      <c r="V25" s="174"/>
      <c r="W25" s="174"/>
      <c r="X25" s="174"/>
      <c r="Y25" s="661"/>
      <c r="Z25" s="661"/>
      <c r="AA25" s="661" t="s">
        <v>206</v>
      </c>
      <c r="AB25" s="672">
        <v>3</v>
      </c>
      <c r="AC25" s="672">
        <v>2</v>
      </c>
      <c r="AD25" s="672">
        <v>1</v>
      </c>
      <c r="AE25" s="672">
        <v>0</v>
      </c>
      <c r="AF25" s="672">
        <v>0</v>
      </c>
      <c r="AG25" s="672">
        <v>0</v>
      </c>
      <c r="AH25" s="672">
        <v>0</v>
      </c>
      <c r="AI25" s="632"/>
      <c r="AJ25" s="632"/>
      <c r="AK25" s="632"/>
      <c r="AL25" s="174"/>
      <c r="AM25" s="174"/>
      <c r="AN25" s="174"/>
      <c r="AO25" s="174"/>
      <c r="AP25" s="174"/>
      <c r="AQ25" s="174"/>
      <c r="AR25" s="174"/>
      <c r="AS25" s="174"/>
    </row>
    <row r="26" spans="1:45" s="38" customFormat="1" ht="9.6" customHeight="1" x14ac:dyDescent="0.25">
      <c r="A26" s="334"/>
      <c r="B26" s="169"/>
      <c r="C26" s="169"/>
      <c r="D26" s="169"/>
      <c r="E26" s="333"/>
      <c r="F26" s="169"/>
      <c r="G26" s="169"/>
      <c r="H26" s="169"/>
      <c r="I26" s="169"/>
      <c r="J26" s="333"/>
      <c r="K26" s="169"/>
      <c r="L26" s="169"/>
      <c r="M26" s="169"/>
      <c r="N26" s="172"/>
      <c r="O26" s="172"/>
      <c r="P26" s="172"/>
      <c r="Q26" s="172"/>
      <c r="R26" s="173"/>
      <c r="S26" s="207"/>
      <c r="T26" s="174"/>
      <c r="U26" s="174"/>
      <c r="V26" s="174"/>
      <c r="W26" s="174"/>
      <c r="X26" s="174"/>
      <c r="Y26" s="660"/>
      <c r="Z26" s="660"/>
      <c r="AA26" s="660"/>
      <c r="AB26" s="660"/>
      <c r="AC26" s="660"/>
      <c r="AD26" s="660"/>
      <c r="AE26" s="660"/>
      <c r="AF26" s="660"/>
      <c r="AG26" s="660"/>
      <c r="AH26" s="660"/>
      <c r="AI26" s="632"/>
      <c r="AJ26" s="632"/>
      <c r="AK26" s="632"/>
      <c r="AL26" s="174"/>
      <c r="AM26" s="174"/>
      <c r="AN26" s="174"/>
      <c r="AO26" s="174"/>
      <c r="AP26" s="174"/>
      <c r="AQ26" s="174"/>
      <c r="AR26" s="174"/>
      <c r="AS26" s="174"/>
    </row>
    <row r="27" spans="1:45" s="38" customFormat="1" ht="9.6" customHeight="1" x14ac:dyDescent="0.25">
      <c r="A27" s="334"/>
      <c r="B27" s="333"/>
      <c r="C27" s="333"/>
      <c r="D27" s="333"/>
      <c r="E27" s="333"/>
      <c r="F27" s="169"/>
      <c r="G27" s="169"/>
      <c r="H27" s="174"/>
      <c r="I27" s="556"/>
      <c r="J27" s="333"/>
      <c r="K27" s="169"/>
      <c r="L27" s="169"/>
      <c r="M27" s="169"/>
      <c r="N27" s="172"/>
      <c r="O27" s="172"/>
      <c r="P27" s="172"/>
      <c r="Q27" s="172"/>
      <c r="R27" s="173"/>
      <c r="S27" s="174"/>
      <c r="T27" s="174"/>
      <c r="U27" s="174"/>
      <c r="V27" s="174"/>
      <c r="W27" s="174"/>
      <c r="X27" s="174"/>
      <c r="Y27" s="660"/>
      <c r="Z27" s="660"/>
      <c r="AA27" s="660"/>
      <c r="AB27" s="660"/>
      <c r="AC27" s="660"/>
      <c r="AD27" s="660"/>
      <c r="AE27" s="660"/>
      <c r="AF27" s="660"/>
      <c r="AG27" s="660"/>
      <c r="AH27" s="660"/>
      <c r="AI27" s="632"/>
      <c r="AJ27" s="632"/>
      <c r="AK27" s="632"/>
      <c r="AL27" s="174"/>
      <c r="AM27" s="174"/>
      <c r="AN27" s="174"/>
      <c r="AO27" s="174"/>
      <c r="AP27" s="174"/>
      <c r="AQ27" s="174"/>
      <c r="AR27" s="174"/>
      <c r="AS27" s="174"/>
    </row>
    <row r="28" spans="1:45" s="38" customFormat="1" ht="9.6" customHeight="1" x14ac:dyDescent="0.25">
      <c r="A28" s="334"/>
      <c r="B28" s="169"/>
      <c r="C28" s="169"/>
      <c r="D28" s="169"/>
      <c r="E28" s="333"/>
      <c r="F28" s="169"/>
      <c r="G28" s="169"/>
      <c r="H28" s="169"/>
      <c r="I28" s="169"/>
      <c r="J28" s="333"/>
      <c r="K28" s="169"/>
      <c r="L28" s="169"/>
      <c r="M28" s="169"/>
      <c r="N28" s="172"/>
      <c r="O28" s="172"/>
      <c r="P28" s="172"/>
      <c r="Q28" s="172"/>
      <c r="R28" s="173"/>
      <c r="S28" s="174"/>
      <c r="T28" s="174"/>
      <c r="U28" s="174"/>
      <c r="V28" s="174"/>
      <c r="W28" s="174"/>
      <c r="X28" s="174"/>
      <c r="Y28" s="174"/>
      <c r="Z28" s="174"/>
      <c r="AA28" s="174"/>
      <c r="AB28" s="174"/>
      <c r="AC28" s="174"/>
      <c r="AD28" s="174"/>
      <c r="AE28" s="174"/>
      <c r="AF28" s="174"/>
      <c r="AG28" s="174"/>
      <c r="AH28" s="174"/>
      <c r="AI28" s="689"/>
      <c r="AJ28" s="689"/>
      <c r="AK28" s="689"/>
      <c r="AL28" s="174"/>
      <c r="AM28" s="174"/>
      <c r="AN28" s="174"/>
      <c r="AO28" s="174"/>
      <c r="AP28" s="174"/>
      <c r="AQ28" s="174"/>
      <c r="AR28" s="174"/>
      <c r="AS28" s="174"/>
    </row>
    <row r="29" spans="1:45" s="38" customFormat="1" ht="9.6" customHeight="1" x14ac:dyDescent="0.25">
      <c r="A29" s="334"/>
      <c r="B29" s="333"/>
      <c r="C29" s="333"/>
      <c r="D29" s="333"/>
      <c r="E29" s="333"/>
      <c r="F29" s="169"/>
      <c r="G29" s="169"/>
      <c r="H29" s="174"/>
      <c r="I29" s="169"/>
      <c r="J29" s="333"/>
      <c r="K29" s="169"/>
      <c r="L29" s="169"/>
      <c r="M29" s="556"/>
      <c r="N29" s="333"/>
      <c r="O29" s="169"/>
      <c r="P29" s="172"/>
      <c r="Q29" s="172"/>
      <c r="R29" s="173"/>
      <c r="S29" s="174"/>
      <c r="T29" s="174"/>
      <c r="U29" s="174"/>
      <c r="V29" s="174"/>
      <c r="W29" s="174"/>
      <c r="X29" s="174"/>
      <c r="Y29" s="174"/>
      <c r="Z29" s="174"/>
      <c r="AA29" s="174"/>
      <c r="AB29" s="174"/>
      <c r="AC29" s="174"/>
      <c r="AD29" s="174"/>
      <c r="AE29" s="174"/>
      <c r="AF29" s="174"/>
      <c r="AG29" s="174"/>
      <c r="AH29" s="174"/>
      <c r="AI29" s="689"/>
      <c r="AJ29" s="689"/>
      <c r="AK29" s="689"/>
      <c r="AL29" s="174"/>
      <c r="AM29" s="174"/>
      <c r="AN29" s="174"/>
      <c r="AO29" s="174"/>
      <c r="AP29" s="174"/>
      <c r="AQ29" s="174"/>
      <c r="AR29" s="174"/>
      <c r="AS29" s="174"/>
    </row>
    <row r="30" spans="1:45" s="38" customFormat="1" ht="9.6" customHeight="1" x14ac:dyDescent="0.25">
      <c r="A30" s="334"/>
      <c r="B30" s="169"/>
      <c r="C30" s="169"/>
      <c r="D30" s="169"/>
      <c r="E30" s="333"/>
      <c r="F30" s="169"/>
      <c r="G30" s="169"/>
      <c r="H30" s="169"/>
      <c r="I30" s="169"/>
      <c r="J30" s="333"/>
      <c r="K30" s="169"/>
      <c r="L30" s="169"/>
      <c r="M30" s="169"/>
      <c r="N30" s="172"/>
      <c r="O30" s="169"/>
      <c r="P30" s="172"/>
      <c r="Q30" s="172"/>
      <c r="R30" s="173"/>
      <c r="S30" s="174"/>
      <c r="T30" s="174"/>
      <c r="U30" s="174"/>
      <c r="V30" s="174"/>
      <c r="W30" s="174"/>
      <c r="X30" s="174"/>
      <c r="Y30" s="174"/>
      <c r="Z30" s="174"/>
      <c r="AA30" s="174"/>
      <c r="AB30" s="174"/>
      <c r="AC30" s="174"/>
      <c r="AD30" s="174"/>
      <c r="AE30" s="174"/>
      <c r="AF30" s="174"/>
      <c r="AG30" s="174"/>
      <c r="AH30" s="174"/>
      <c r="AI30" s="689"/>
      <c r="AJ30" s="689"/>
      <c r="AK30" s="689"/>
      <c r="AL30" s="174"/>
      <c r="AM30" s="174"/>
      <c r="AN30" s="174"/>
      <c r="AO30" s="174"/>
      <c r="AP30" s="174"/>
      <c r="AQ30" s="174"/>
      <c r="AR30" s="174"/>
      <c r="AS30" s="174"/>
    </row>
    <row r="31" spans="1:45" s="38" customFormat="1" ht="9.6" customHeight="1" x14ac:dyDescent="0.25">
      <c r="A31" s="334"/>
      <c r="B31" s="333"/>
      <c r="C31" s="333"/>
      <c r="D31" s="333"/>
      <c r="E31" s="333"/>
      <c r="F31" s="169"/>
      <c r="G31" s="169"/>
      <c r="H31" s="174"/>
      <c r="I31" s="556"/>
      <c r="J31" s="333"/>
      <c r="K31" s="169"/>
      <c r="L31" s="169"/>
      <c r="M31" s="169"/>
      <c r="N31" s="172"/>
      <c r="O31" s="172"/>
      <c r="P31" s="172"/>
      <c r="Q31" s="172"/>
      <c r="R31" s="173"/>
      <c r="S31" s="174"/>
      <c r="T31" s="174"/>
      <c r="U31" s="174"/>
      <c r="V31" s="174"/>
      <c r="W31" s="174"/>
      <c r="X31" s="174"/>
      <c r="Y31" s="174"/>
      <c r="Z31" s="174"/>
      <c r="AA31" s="174"/>
      <c r="AB31" s="174"/>
      <c r="AC31" s="174"/>
      <c r="AD31" s="174"/>
      <c r="AE31" s="174"/>
      <c r="AF31" s="174"/>
      <c r="AG31" s="174"/>
      <c r="AH31" s="174"/>
      <c r="AI31" s="689"/>
      <c r="AJ31" s="689"/>
      <c r="AK31" s="689"/>
      <c r="AL31" s="174"/>
      <c r="AM31" s="174"/>
      <c r="AN31" s="174"/>
      <c r="AO31" s="174"/>
      <c r="AP31" s="174"/>
      <c r="AQ31" s="174"/>
      <c r="AR31" s="174"/>
      <c r="AS31" s="174"/>
    </row>
    <row r="32" spans="1:45" s="38" customFormat="1" ht="9.6" customHeight="1" x14ac:dyDescent="0.25">
      <c r="A32" s="334"/>
      <c r="B32" s="169"/>
      <c r="C32" s="169"/>
      <c r="D32" s="169"/>
      <c r="E32" s="333"/>
      <c r="F32" s="169"/>
      <c r="G32" s="169"/>
      <c r="H32" s="169"/>
      <c r="I32" s="169"/>
      <c r="J32" s="333"/>
      <c r="K32" s="169"/>
      <c r="L32" s="557"/>
      <c r="M32" s="169"/>
      <c r="N32" s="172"/>
      <c r="O32" s="172"/>
      <c r="P32" s="172"/>
      <c r="Q32" s="172"/>
      <c r="R32" s="173"/>
      <c r="S32" s="174"/>
      <c r="T32" s="174"/>
      <c r="U32" s="174"/>
      <c r="V32" s="174"/>
      <c r="W32" s="174"/>
      <c r="X32" s="174"/>
      <c r="Y32" s="174"/>
      <c r="Z32" s="174"/>
      <c r="AA32" s="174"/>
      <c r="AB32" s="174"/>
      <c r="AC32" s="174"/>
      <c r="AD32" s="174"/>
      <c r="AE32" s="174"/>
      <c r="AF32" s="174"/>
      <c r="AG32" s="174"/>
      <c r="AH32" s="174"/>
      <c r="AI32" s="689"/>
      <c r="AJ32" s="689"/>
      <c r="AK32" s="689"/>
      <c r="AL32" s="174"/>
      <c r="AM32" s="174"/>
      <c r="AN32" s="174"/>
      <c r="AO32" s="174"/>
      <c r="AP32" s="174"/>
      <c r="AQ32" s="174"/>
      <c r="AR32" s="174"/>
      <c r="AS32" s="174"/>
    </row>
    <row r="33" spans="1:45" s="38" customFormat="1" ht="9.6" customHeight="1" x14ac:dyDescent="0.25">
      <c r="A33" s="334"/>
      <c r="B33" s="333"/>
      <c r="C33" s="333"/>
      <c r="D33" s="333"/>
      <c r="E33" s="333"/>
      <c r="F33" s="169"/>
      <c r="G33" s="169"/>
      <c r="H33" s="174"/>
      <c r="I33" s="169"/>
      <c r="J33" s="333"/>
      <c r="K33" s="556"/>
      <c r="L33" s="333"/>
      <c r="M33" s="169"/>
      <c r="N33" s="172"/>
      <c r="O33" s="172"/>
      <c r="P33" s="172"/>
      <c r="Q33" s="172"/>
      <c r="R33" s="173"/>
      <c r="S33" s="174"/>
      <c r="T33" s="174"/>
      <c r="U33" s="174"/>
      <c r="V33" s="174"/>
      <c r="W33" s="174"/>
      <c r="X33" s="174"/>
      <c r="Y33" s="174"/>
      <c r="Z33" s="174"/>
      <c r="AA33" s="174"/>
      <c r="AB33" s="174"/>
      <c r="AC33" s="174"/>
      <c r="AD33" s="174"/>
      <c r="AE33" s="174"/>
      <c r="AF33" s="174"/>
      <c r="AG33" s="174"/>
      <c r="AH33" s="174"/>
      <c r="AI33" s="689"/>
      <c r="AJ33" s="689"/>
      <c r="AK33" s="689"/>
      <c r="AL33" s="174"/>
      <c r="AM33" s="174"/>
      <c r="AN33" s="174"/>
      <c r="AO33" s="174"/>
      <c r="AP33" s="174"/>
      <c r="AQ33" s="174"/>
      <c r="AR33" s="174"/>
      <c r="AS33" s="174"/>
    </row>
    <row r="34" spans="1:45" s="38" customFormat="1" ht="9.6" customHeight="1" x14ac:dyDescent="0.25">
      <c r="A34" s="334"/>
      <c r="B34" s="169"/>
      <c r="C34" s="169"/>
      <c r="D34" s="169"/>
      <c r="E34" s="333"/>
      <c r="F34" s="169"/>
      <c r="G34" s="169"/>
      <c r="H34" s="169"/>
      <c r="I34" s="169"/>
      <c r="J34" s="333"/>
      <c r="K34" s="169"/>
      <c r="L34" s="169"/>
      <c r="M34" s="169"/>
      <c r="N34" s="172"/>
      <c r="O34" s="172"/>
      <c r="P34" s="172"/>
      <c r="Q34" s="172"/>
      <c r="R34" s="173"/>
      <c r="S34" s="174"/>
      <c r="T34" s="174"/>
      <c r="U34" s="174"/>
      <c r="V34" s="174"/>
      <c r="W34" s="174"/>
      <c r="X34" s="174"/>
      <c r="Y34" s="174"/>
      <c r="Z34" s="174"/>
      <c r="AA34" s="174"/>
      <c r="AB34" s="174"/>
      <c r="AC34" s="174"/>
      <c r="AD34" s="174"/>
      <c r="AE34" s="174"/>
      <c r="AF34" s="174"/>
      <c r="AG34" s="174"/>
      <c r="AH34" s="174"/>
      <c r="AI34" s="689"/>
      <c r="AJ34" s="689"/>
      <c r="AK34" s="689"/>
      <c r="AL34" s="174"/>
      <c r="AM34" s="174"/>
      <c r="AN34" s="174"/>
      <c r="AO34" s="174"/>
      <c r="AP34" s="174"/>
      <c r="AQ34" s="174"/>
      <c r="AR34" s="174"/>
      <c r="AS34" s="174"/>
    </row>
    <row r="35" spans="1:45" s="38" customFormat="1" ht="9.6" customHeight="1" x14ac:dyDescent="0.25">
      <c r="A35" s="334"/>
      <c r="B35" s="333"/>
      <c r="C35" s="333"/>
      <c r="D35" s="333"/>
      <c r="E35" s="333"/>
      <c r="F35" s="169"/>
      <c r="G35" s="169"/>
      <c r="H35" s="174"/>
      <c r="I35" s="556"/>
      <c r="J35" s="333"/>
      <c r="K35" s="169"/>
      <c r="L35" s="169"/>
      <c r="M35" s="169"/>
      <c r="N35" s="172"/>
      <c r="O35" s="172"/>
      <c r="P35" s="172"/>
      <c r="Q35" s="172"/>
      <c r="R35" s="173"/>
      <c r="S35" s="174"/>
      <c r="T35" s="174"/>
      <c r="U35" s="174"/>
      <c r="V35" s="174"/>
      <c r="W35" s="174"/>
      <c r="X35" s="174"/>
      <c r="Y35" s="174"/>
      <c r="Z35" s="174"/>
      <c r="AA35" s="174"/>
      <c r="AB35" s="174"/>
      <c r="AC35" s="174"/>
      <c r="AD35" s="174"/>
      <c r="AE35" s="174"/>
      <c r="AF35" s="174"/>
      <c r="AG35" s="174"/>
      <c r="AH35" s="174"/>
      <c r="AI35" s="689"/>
      <c r="AJ35" s="689"/>
      <c r="AK35" s="689"/>
      <c r="AL35" s="174"/>
      <c r="AM35" s="174"/>
      <c r="AN35" s="174"/>
      <c r="AO35" s="174"/>
      <c r="AP35" s="174"/>
      <c r="AQ35" s="174"/>
      <c r="AR35" s="174"/>
      <c r="AS35" s="174"/>
    </row>
    <row r="36" spans="1:45" s="38" customFormat="1" ht="9.6" customHeight="1" x14ac:dyDescent="0.25">
      <c r="A36" s="566"/>
      <c r="B36" s="169"/>
      <c r="C36" s="169"/>
      <c r="D36" s="169"/>
      <c r="E36" s="333"/>
      <c r="F36" s="169"/>
      <c r="G36" s="169"/>
      <c r="H36" s="169"/>
      <c r="I36" s="169"/>
      <c r="J36" s="333"/>
      <c r="K36" s="169"/>
      <c r="L36" s="169"/>
      <c r="M36" s="169"/>
      <c r="N36" s="169"/>
      <c r="O36" s="169"/>
      <c r="P36" s="169"/>
      <c r="Q36" s="172"/>
      <c r="R36" s="173"/>
      <c r="S36" s="174"/>
      <c r="T36" s="174"/>
      <c r="U36" s="174"/>
      <c r="V36" s="174"/>
      <c r="W36" s="174"/>
      <c r="X36" s="174"/>
      <c r="Y36" s="174"/>
      <c r="Z36" s="174"/>
      <c r="AA36" s="174"/>
      <c r="AB36" s="174"/>
      <c r="AC36" s="174"/>
      <c r="AD36" s="174"/>
      <c r="AE36" s="174"/>
      <c r="AF36" s="174"/>
      <c r="AG36" s="174"/>
      <c r="AH36" s="174"/>
      <c r="AI36" s="689"/>
      <c r="AJ36" s="689"/>
      <c r="AK36" s="689"/>
      <c r="AL36" s="174"/>
      <c r="AM36" s="174"/>
      <c r="AN36" s="174"/>
      <c r="AO36" s="174"/>
      <c r="AP36" s="174"/>
      <c r="AQ36" s="174"/>
      <c r="AR36" s="174"/>
      <c r="AS36" s="174"/>
    </row>
    <row r="37" spans="1:45" s="38" customFormat="1" ht="9.6" customHeight="1" x14ac:dyDescent="0.25">
      <c r="A37" s="334"/>
      <c r="B37" s="333"/>
      <c r="C37" s="333"/>
      <c r="D37" s="333"/>
      <c r="E37" s="333"/>
      <c r="F37" s="552"/>
      <c r="G37" s="552"/>
      <c r="H37" s="555"/>
      <c r="I37" s="536"/>
      <c r="J37" s="545"/>
      <c r="K37" s="536"/>
      <c r="L37" s="536"/>
      <c r="M37" s="536"/>
      <c r="N37" s="547"/>
      <c r="O37" s="547"/>
      <c r="P37" s="547"/>
      <c r="Q37" s="172"/>
      <c r="R37" s="173"/>
      <c r="S37" s="174"/>
      <c r="T37" s="174"/>
      <c r="U37" s="174"/>
      <c r="V37" s="174"/>
      <c r="W37" s="174"/>
      <c r="X37" s="174"/>
      <c r="Y37" s="174"/>
      <c r="Z37" s="174"/>
      <c r="AA37" s="174"/>
      <c r="AB37" s="174"/>
      <c r="AC37" s="174"/>
      <c r="AD37" s="174"/>
      <c r="AE37" s="174"/>
      <c r="AF37" s="174"/>
      <c r="AG37" s="174"/>
      <c r="AH37" s="174"/>
      <c r="AI37" s="689"/>
      <c r="AJ37" s="689"/>
      <c r="AK37" s="689"/>
      <c r="AL37" s="174"/>
      <c r="AM37" s="174"/>
      <c r="AN37" s="174"/>
      <c r="AO37" s="174"/>
      <c r="AP37" s="174"/>
      <c r="AQ37" s="174"/>
      <c r="AR37" s="174"/>
      <c r="AS37" s="174"/>
    </row>
    <row r="38" spans="1:45" s="38" customFormat="1" ht="9.6" customHeight="1" x14ac:dyDescent="0.25">
      <c r="A38" s="566"/>
      <c r="B38" s="169"/>
      <c r="C38" s="169"/>
      <c r="D38" s="169"/>
      <c r="E38" s="333"/>
      <c r="F38" s="169"/>
      <c r="G38" s="169"/>
      <c r="H38" s="169"/>
      <c r="I38" s="169"/>
      <c r="J38" s="333"/>
      <c r="K38" s="169"/>
      <c r="L38" s="169"/>
      <c r="M38" s="169"/>
      <c r="N38" s="172"/>
      <c r="O38" s="172"/>
      <c r="P38" s="172"/>
      <c r="Q38" s="172"/>
      <c r="R38" s="173"/>
      <c r="S38" s="174"/>
      <c r="T38" s="174"/>
      <c r="U38" s="174"/>
      <c r="V38" s="174"/>
      <c r="W38" s="174"/>
      <c r="X38" s="174"/>
      <c r="Y38" s="174"/>
      <c r="Z38" s="174"/>
      <c r="AA38" s="174"/>
      <c r="AB38" s="174"/>
      <c r="AC38" s="174"/>
      <c r="AD38" s="174"/>
      <c r="AE38" s="174"/>
      <c r="AF38" s="174"/>
      <c r="AG38" s="174"/>
      <c r="AH38" s="174"/>
      <c r="AI38" s="689"/>
      <c r="AJ38" s="689"/>
      <c r="AK38" s="689"/>
      <c r="AL38" s="174"/>
      <c r="AM38" s="174"/>
      <c r="AN38" s="174"/>
      <c r="AO38" s="174"/>
      <c r="AP38" s="174"/>
      <c r="AQ38" s="174"/>
      <c r="AR38" s="174"/>
      <c r="AS38" s="174"/>
    </row>
    <row r="39" spans="1:45" s="38" customFormat="1" ht="9.6" customHeight="1" x14ac:dyDescent="0.25">
      <c r="A39" s="334"/>
      <c r="B39" s="333"/>
      <c r="C39" s="333"/>
      <c r="D39" s="333"/>
      <c r="E39" s="333"/>
      <c r="F39" s="169"/>
      <c r="G39" s="169"/>
      <c r="H39" s="174"/>
      <c r="I39" s="556"/>
      <c r="J39" s="333"/>
      <c r="K39" s="169"/>
      <c r="L39" s="169"/>
      <c r="M39" s="169"/>
      <c r="N39" s="172"/>
      <c r="O39" s="172"/>
      <c r="P39" s="172"/>
      <c r="Q39" s="172"/>
      <c r="R39" s="173"/>
      <c r="S39" s="174"/>
      <c r="T39" s="174"/>
      <c r="U39" s="174"/>
      <c r="V39" s="174"/>
      <c r="W39" s="174"/>
      <c r="X39" s="174"/>
      <c r="Y39" s="174"/>
      <c r="Z39" s="174"/>
      <c r="AA39" s="174"/>
      <c r="AB39" s="174"/>
      <c r="AC39" s="174"/>
      <c r="AD39" s="174"/>
      <c r="AE39" s="174"/>
      <c r="AF39" s="174"/>
      <c r="AG39" s="174"/>
      <c r="AH39" s="174"/>
      <c r="AI39" s="689"/>
      <c r="AJ39" s="689"/>
      <c r="AK39" s="689"/>
      <c r="AL39" s="174"/>
      <c r="AM39" s="174"/>
      <c r="AN39" s="174"/>
      <c r="AO39" s="174"/>
      <c r="AP39" s="174"/>
      <c r="AQ39" s="174"/>
      <c r="AR39" s="174"/>
      <c r="AS39" s="174"/>
    </row>
    <row r="40" spans="1:45" s="38" customFormat="1" ht="9.6" customHeight="1" x14ac:dyDescent="0.25">
      <c r="A40" s="334"/>
      <c r="B40" s="169"/>
      <c r="C40" s="169"/>
      <c r="D40" s="169"/>
      <c r="E40" s="333"/>
      <c r="F40" s="169"/>
      <c r="G40" s="169"/>
      <c r="H40" s="169"/>
      <c r="I40" s="169"/>
      <c r="J40" s="333"/>
      <c r="K40" s="169"/>
      <c r="L40" s="557"/>
      <c r="M40" s="169"/>
      <c r="N40" s="172"/>
      <c r="O40" s="172"/>
      <c r="P40" s="172"/>
      <c r="Q40" s="172"/>
      <c r="R40" s="173"/>
      <c r="S40" s="174"/>
      <c r="T40" s="174"/>
      <c r="U40" s="174"/>
      <c r="V40" s="174"/>
      <c r="W40" s="174"/>
      <c r="X40" s="174"/>
      <c r="Y40" s="174"/>
      <c r="Z40" s="174"/>
      <c r="AA40" s="174"/>
      <c r="AB40" s="174"/>
      <c r="AC40" s="174"/>
      <c r="AD40" s="174"/>
      <c r="AE40" s="174"/>
      <c r="AF40" s="174"/>
      <c r="AG40" s="174"/>
      <c r="AH40" s="174"/>
      <c r="AI40" s="689"/>
      <c r="AJ40" s="689"/>
      <c r="AK40" s="689"/>
      <c r="AL40" s="174"/>
      <c r="AM40" s="174"/>
      <c r="AN40" s="174"/>
      <c r="AO40" s="174"/>
      <c r="AP40" s="174"/>
      <c r="AQ40" s="174"/>
      <c r="AR40" s="174"/>
      <c r="AS40" s="174"/>
    </row>
    <row r="41" spans="1:45" s="38" customFormat="1" ht="9.6" customHeight="1" x14ac:dyDescent="0.25">
      <c r="A41" s="334"/>
      <c r="B41" s="333"/>
      <c r="C41" s="333"/>
      <c r="D41" s="333"/>
      <c r="E41" s="333"/>
      <c r="F41" s="169"/>
      <c r="G41" s="169"/>
      <c r="H41" s="174"/>
      <c r="I41" s="169"/>
      <c r="J41" s="333"/>
      <c r="K41" s="556"/>
      <c r="L41" s="333"/>
      <c r="M41" s="169"/>
      <c r="N41" s="172"/>
      <c r="O41" s="172"/>
      <c r="P41" s="172"/>
      <c r="Q41" s="172"/>
      <c r="R41" s="173"/>
      <c r="S41" s="174"/>
      <c r="T41" s="174"/>
      <c r="U41" s="174"/>
      <c r="V41" s="174"/>
      <c r="W41" s="174"/>
      <c r="X41" s="174"/>
      <c r="Y41" s="174"/>
      <c r="Z41" s="174"/>
      <c r="AA41" s="174"/>
      <c r="AB41" s="174"/>
      <c r="AC41" s="174"/>
      <c r="AD41" s="174"/>
      <c r="AE41" s="174"/>
      <c r="AF41" s="174"/>
      <c r="AG41" s="174"/>
      <c r="AH41" s="174"/>
      <c r="AI41" s="689"/>
      <c r="AJ41" s="689"/>
      <c r="AK41" s="689"/>
      <c r="AL41" s="174"/>
      <c r="AM41" s="174"/>
      <c r="AN41" s="174"/>
      <c r="AO41" s="174"/>
      <c r="AP41" s="174"/>
      <c r="AQ41" s="174"/>
      <c r="AR41" s="174"/>
      <c r="AS41" s="174"/>
    </row>
    <row r="42" spans="1:45" s="38" customFormat="1" ht="9.6" customHeight="1" x14ac:dyDescent="0.25">
      <c r="A42" s="334"/>
      <c r="B42" s="169"/>
      <c r="C42" s="169"/>
      <c r="D42" s="169"/>
      <c r="E42" s="333"/>
      <c r="F42" s="169"/>
      <c r="G42" s="169"/>
      <c r="H42" s="169"/>
      <c r="I42" s="169"/>
      <c r="J42" s="333"/>
      <c r="K42" s="169"/>
      <c r="L42" s="169"/>
      <c r="M42" s="169"/>
      <c r="N42" s="172"/>
      <c r="O42" s="172"/>
      <c r="P42" s="172"/>
      <c r="Q42" s="172"/>
      <c r="R42" s="173"/>
      <c r="S42" s="207"/>
      <c r="T42" s="174"/>
      <c r="U42" s="174"/>
      <c r="V42" s="174"/>
      <c r="W42" s="174"/>
      <c r="X42" s="174"/>
      <c r="Y42" s="174"/>
      <c r="Z42" s="174"/>
      <c r="AA42" s="174"/>
      <c r="AB42" s="174"/>
      <c r="AC42" s="174"/>
      <c r="AD42" s="174"/>
      <c r="AE42" s="174"/>
      <c r="AF42" s="174"/>
      <c r="AG42" s="174"/>
      <c r="AH42" s="174"/>
      <c r="AI42" s="689"/>
      <c r="AJ42" s="689"/>
      <c r="AK42" s="689"/>
      <c r="AL42" s="174"/>
      <c r="AM42" s="174"/>
      <c r="AN42" s="174"/>
      <c r="AO42" s="174"/>
      <c r="AP42" s="174"/>
      <c r="AQ42" s="174"/>
      <c r="AR42" s="174"/>
      <c r="AS42" s="174"/>
    </row>
    <row r="43" spans="1:45" s="38" customFormat="1" ht="9.6" customHeight="1" x14ac:dyDescent="0.25">
      <c r="A43" s="334"/>
      <c r="B43" s="333"/>
      <c r="C43" s="333"/>
      <c r="D43" s="333"/>
      <c r="E43" s="333"/>
      <c r="F43" s="169"/>
      <c r="G43" s="169"/>
      <c r="H43" s="174"/>
      <c r="I43" s="556"/>
      <c r="J43" s="333"/>
      <c r="K43" s="169"/>
      <c r="L43" s="169"/>
      <c r="M43" s="169"/>
      <c r="N43" s="172"/>
      <c r="O43" s="172"/>
      <c r="P43" s="172"/>
      <c r="Q43" s="172"/>
      <c r="R43" s="173"/>
      <c r="S43" s="174"/>
      <c r="T43" s="174"/>
      <c r="U43" s="174"/>
      <c r="V43" s="174"/>
      <c r="W43" s="174"/>
      <c r="X43" s="174"/>
      <c r="Y43" s="174"/>
      <c r="Z43" s="174"/>
      <c r="AA43" s="174"/>
      <c r="AB43" s="174"/>
      <c r="AC43" s="174"/>
      <c r="AD43" s="174"/>
      <c r="AE43" s="174"/>
      <c r="AF43" s="174"/>
      <c r="AG43" s="174"/>
      <c r="AH43" s="174"/>
      <c r="AI43" s="689"/>
      <c r="AJ43" s="689"/>
      <c r="AK43" s="689"/>
      <c r="AL43" s="174"/>
      <c r="AM43" s="174"/>
      <c r="AN43" s="174"/>
      <c r="AO43" s="174"/>
      <c r="AP43" s="174"/>
      <c r="AQ43" s="174"/>
      <c r="AR43" s="174"/>
      <c r="AS43" s="174"/>
    </row>
    <row r="44" spans="1:45" s="38" customFormat="1" ht="9.6" customHeight="1" x14ac:dyDescent="0.25">
      <c r="A44" s="334"/>
      <c r="B44" s="169"/>
      <c r="C44" s="169"/>
      <c r="D44" s="169"/>
      <c r="E44" s="333"/>
      <c r="F44" s="169"/>
      <c r="G44" s="169"/>
      <c r="H44" s="169"/>
      <c r="I44" s="169"/>
      <c r="J44" s="333"/>
      <c r="K44" s="169"/>
      <c r="L44" s="169"/>
      <c r="M44" s="169"/>
      <c r="N44" s="172"/>
      <c r="O44" s="172"/>
      <c r="P44" s="172"/>
      <c r="Q44" s="172"/>
      <c r="R44" s="173"/>
      <c r="S44" s="174"/>
      <c r="T44" s="174"/>
      <c r="U44" s="174"/>
      <c r="V44" s="174"/>
      <c r="W44" s="174"/>
      <c r="X44" s="174"/>
      <c r="Y44" s="174"/>
      <c r="Z44" s="174"/>
      <c r="AA44" s="174"/>
      <c r="AB44" s="174"/>
      <c r="AC44" s="174"/>
      <c r="AD44" s="174"/>
      <c r="AE44" s="174"/>
      <c r="AF44" s="174"/>
      <c r="AG44" s="174"/>
      <c r="AH44" s="174"/>
      <c r="AI44" s="689"/>
      <c r="AJ44" s="689"/>
      <c r="AK44" s="689"/>
      <c r="AL44" s="174"/>
      <c r="AM44" s="174"/>
      <c r="AN44" s="174"/>
      <c r="AO44" s="174"/>
      <c r="AP44" s="174"/>
      <c r="AQ44" s="174"/>
      <c r="AR44" s="174"/>
      <c r="AS44" s="174"/>
    </row>
    <row r="45" spans="1:45" s="38" customFormat="1" ht="9.6" customHeight="1" x14ac:dyDescent="0.25">
      <c r="A45" s="334"/>
      <c r="B45" s="333"/>
      <c r="C45" s="333"/>
      <c r="D45" s="333"/>
      <c r="E45" s="333"/>
      <c r="F45" s="169"/>
      <c r="G45" s="169"/>
      <c r="H45" s="174"/>
      <c r="I45" s="169"/>
      <c r="J45" s="333"/>
      <c r="K45" s="169"/>
      <c r="L45" s="169"/>
      <c r="M45" s="556"/>
      <c r="N45" s="333"/>
      <c r="O45" s="169"/>
      <c r="P45" s="172"/>
      <c r="Q45" s="172"/>
      <c r="R45" s="173"/>
      <c r="S45" s="174"/>
      <c r="T45" s="174"/>
      <c r="U45" s="174"/>
      <c r="V45" s="174"/>
      <c r="W45" s="174"/>
      <c r="X45" s="174"/>
      <c r="Y45" s="174"/>
      <c r="Z45" s="174"/>
      <c r="AA45" s="174"/>
      <c r="AB45" s="174"/>
      <c r="AC45" s="174"/>
      <c r="AD45" s="174"/>
      <c r="AE45" s="174"/>
      <c r="AF45" s="174"/>
      <c r="AG45" s="174"/>
      <c r="AH45" s="174"/>
      <c r="AI45" s="689"/>
      <c r="AJ45" s="689"/>
      <c r="AK45" s="689"/>
      <c r="AL45" s="174"/>
      <c r="AM45" s="174"/>
      <c r="AN45" s="174"/>
      <c r="AO45" s="174"/>
      <c r="AP45" s="174"/>
      <c r="AQ45" s="174"/>
      <c r="AR45" s="174"/>
      <c r="AS45" s="174"/>
    </row>
    <row r="46" spans="1:45" s="38" customFormat="1" ht="9.6" customHeight="1" x14ac:dyDescent="0.25">
      <c r="A46" s="334"/>
      <c r="B46" s="169"/>
      <c r="C46" s="169"/>
      <c r="D46" s="169"/>
      <c r="E46" s="333"/>
      <c r="F46" s="169"/>
      <c r="G46" s="169"/>
      <c r="H46" s="169"/>
      <c r="I46" s="169"/>
      <c r="J46" s="333"/>
      <c r="K46" s="169"/>
      <c r="L46" s="169"/>
      <c r="M46" s="169"/>
      <c r="N46" s="172"/>
      <c r="O46" s="169"/>
      <c r="P46" s="172"/>
      <c r="Q46" s="172"/>
      <c r="R46" s="173"/>
      <c r="S46" s="174"/>
      <c r="T46" s="174"/>
      <c r="U46" s="174"/>
      <c r="V46" s="174"/>
      <c r="W46" s="174"/>
      <c r="X46" s="174"/>
      <c r="Y46" s="174"/>
      <c r="Z46" s="174"/>
      <c r="AA46" s="174"/>
      <c r="AB46" s="174"/>
      <c r="AC46" s="174"/>
      <c r="AD46" s="174"/>
      <c r="AE46" s="174"/>
      <c r="AF46" s="174"/>
      <c r="AG46" s="174"/>
      <c r="AH46" s="174"/>
      <c r="AI46" s="689"/>
      <c r="AJ46" s="689"/>
      <c r="AK46" s="689"/>
      <c r="AL46" s="174"/>
      <c r="AM46" s="174"/>
      <c r="AN46" s="174"/>
      <c r="AO46" s="174"/>
      <c r="AP46" s="174"/>
      <c r="AQ46" s="174"/>
      <c r="AR46" s="174"/>
      <c r="AS46" s="174"/>
    </row>
    <row r="47" spans="1:45" s="38" customFormat="1" ht="9.6" customHeight="1" x14ac:dyDescent="0.25">
      <c r="A47" s="334"/>
      <c r="B47" s="333"/>
      <c r="C47" s="333"/>
      <c r="D47" s="333"/>
      <c r="E47" s="333"/>
      <c r="F47" s="169"/>
      <c r="G47" s="169"/>
      <c r="H47" s="174"/>
      <c r="I47" s="556"/>
      <c r="J47" s="333"/>
      <c r="K47" s="169"/>
      <c r="L47" s="169"/>
      <c r="M47" s="169"/>
      <c r="N47" s="172"/>
      <c r="O47" s="172"/>
      <c r="P47" s="172"/>
      <c r="Q47" s="172"/>
      <c r="R47" s="173"/>
      <c r="S47" s="174"/>
      <c r="T47" s="174"/>
      <c r="U47" s="174"/>
      <c r="V47" s="174"/>
      <c r="W47" s="174"/>
      <c r="X47" s="174"/>
      <c r="Y47" s="174"/>
      <c r="Z47" s="174"/>
      <c r="AA47" s="174"/>
      <c r="AB47" s="174"/>
      <c r="AC47" s="174"/>
      <c r="AD47" s="174"/>
      <c r="AE47" s="174"/>
      <c r="AF47" s="174"/>
      <c r="AG47" s="174"/>
      <c r="AH47" s="174"/>
      <c r="AI47" s="689"/>
      <c r="AJ47" s="689"/>
      <c r="AK47" s="689"/>
      <c r="AL47" s="174"/>
      <c r="AM47" s="174"/>
      <c r="AN47" s="174"/>
      <c r="AO47" s="174"/>
      <c r="AP47" s="174"/>
      <c r="AQ47" s="174"/>
      <c r="AR47" s="174"/>
      <c r="AS47" s="174"/>
    </row>
    <row r="48" spans="1:45" s="38" customFormat="1" ht="9.6" customHeight="1" x14ac:dyDescent="0.25">
      <c r="A48" s="334"/>
      <c r="B48" s="169"/>
      <c r="C48" s="169"/>
      <c r="D48" s="169"/>
      <c r="E48" s="333"/>
      <c r="F48" s="169"/>
      <c r="G48" s="169"/>
      <c r="H48" s="169"/>
      <c r="I48" s="169"/>
      <c r="J48" s="333"/>
      <c r="K48" s="169"/>
      <c r="L48" s="557"/>
      <c r="M48" s="169"/>
      <c r="N48" s="172"/>
      <c r="O48" s="172"/>
      <c r="P48" s="172"/>
      <c r="Q48" s="172"/>
      <c r="R48" s="173"/>
      <c r="S48" s="174"/>
      <c r="T48" s="174"/>
      <c r="U48" s="174"/>
      <c r="V48" s="174"/>
      <c r="W48" s="174"/>
      <c r="X48" s="174"/>
      <c r="Y48" s="174"/>
      <c r="Z48" s="174"/>
      <c r="AA48" s="174"/>
      <c r="AB48" s="174"/>
      <c r="AC48" s="174"/>
      <c r="AD48" s="174"/>
      <c r="AE48" s="174"/>
      <c r="AF48" s="174"/>
      <c r="AG48" s="174"/>
      <c r="AH48" s="174"/>
      <c r="AI48" s="689"/>
      <c r="AJ48" s="689"/>
      <c r="AK48" s="689"/>
      <c r="AL48" s="174"/>
      <c r="AM48" s="174"/>
      <c r="AN48" s="174"/>
      <c r="AO48" s="174"/>
      <c r="AP48" s="174"/>
      <c r="AQ48" s="174"/>
      <c r="AR48" s="174"/>
      <c r="AS48" s="174"/>
    </row>
    <row r="49" spans="1:45" s="38" customFormat="1" ht="9.6" customHeight="1" x14ac:dyDescent="0.25">
      <c r="A49" s="334"/>
      <c r="B49" s="333"/>
      <c r="C49" s="333"/>
      <c r="D49" s="333"/>
      <c r="E49" s="333"/>
      <c r="F49" s="169"/>
      <c r="G49" s="169"/>
      <c r="H49" s="174"/>
      <c r="I49" s="169"/>
      <c r="J49" s="333"/>
      <c r="K49" s="556"/>
      <c r="L49" s="333"/>
      <c r="M49" s="169"/>
      <c r="N49" s="172"/>
      <c r="O49" s="172"/>
      <c r="P49" s="172"/>
      <c r="Q49" s="172"/>
      <c r="R49" s="173"/>
      <c r="S49" s="174"/>
      <c r="T49" s="174"/>
      <c r="U49" s="174"/>
      <c r="V49" s="174"/>
      <c r="W49" s="174"/>
      <c r="X49" s="174"/>
      <c r="Y49" s="174"/>
      <c r="Z49" s="174"/>
      <c r="AA49" s="174"/>
      <c r="AB49" s="174"/>
      <c r="AC49" s="174"/>
      <c r="AD49" s="174"/>
      <c r="AE49" s="174"/>
      <c r="AF49" s="174"/>
      <c r="AG49" s="174"/>
      <c r="AH49" s="174"/>
      <c r="AI49" s="689"/>
      <c r="AJ49" s="689"/>
      <c r="AK49" s="689"/>
      <c r="AL49" s="174"/>
      <c r="AM49" s="174"/>
      <c r="AN49" s="174"/>
      <c r="AO49" s="174"/>
      <c r="AP49" s="174"/>
      <c r="AQ49" s="174"/>
      <c r="AR49" s="174"/>
      <c r="AS49" s="174"/>
    </row>
    <row r="50" spans="1:45" s="38" customFormat="1" ht="9.6" customHeight="1" x14ac:dyDescent="0.25">
      <c r="A50" s="334"/>
      <c r="B50" s="169"/>
      <c r="C50" s="169"/>
      <c r="D50" s="169"/>
      <c r="E50" s="333"/>
      <c r="F50" s="169"/>
      <c r="G50" s="169"/>
      <c r="H50" s="169"/>
      <c r="I50" s="169"/>
      <c r="J50" s="333"/>
      <c r="K50" s="169"/>
      <c r="L50" s="169"/>
      <c r="M50" s="169"/>
      <c r="N50" s="172"/>
      <c r="O50" s="172"/>
      <c r="P50" s="172"/>
      <c r="Q50" s="172"/>
      <c r="R50" s="173"/>
      <c r="S50" s="174"/>
      <c r="T50" s="174"/>
      <c r="U50" s="174"/>
      <c r="V50" s="174"/>
      <c r="W50" s="174"/>
      <c r="X50" s="174"/>
      <c r="Y50" s="174"/>
      <c r="Z50" s="174"/>
      <c r="AA50" s="174"/>
      <c r="AB50" s="174"/>
      <c r="AC50" s="174"/>
      <c r="AD50" s="174"/>
      <c r="AE50" s="174"/>
      <c r="AF50" s="174"/>
      <c r="AG50" s="174"/>
      <c r="AH50" s="174"/>
      <c r="AI50" s="689"/>
      <c r="AJ50" s="689"/>
      <c r="AK50" s="689"/>
      <c r="AL50" s="174"/>
      <c r="AM50" s="174"/>
      <c r="AN50" s="174"/>
      <c r="AO50" s="174"/>
      <c r="AP50" s="174"/>
      <c r="AQ50" s="174"/>
      <c r="AR50" s="174"/>
      <c r="AS50" s="174"/>
    </row>
    <row r="51" spans="1:45" s="38" customFormat="1" ht="9.6" customHeight="1" x14ac:dyDescent="0.25">
      <c r="A51" s="334"/>
      <c r="B51" s="333"/>
      <c r="C51" s="333"/>
      <c r="D51" s="333"/>
      <c r="E51" s="333"/>
      <c r="F51" s="169"/>
      <c r="G51" s="169"/>
      <c r="H51" s="174"/>
      <c r="I51" s="556"/>
      <c r="J51" s="333"/>
      <c r="K51" s="169"/>
      <c r="L51" s="169"/>
      <c r="M51" s="169"/>
      <c r="N51" s="172"/>
      <c r="O51" s="172"/>
      <c r="P51" s="172"/>
      <c r="Q51" s="172"/>
      <c r="R51" s="173"/>
      <c r="S51" s="174"/>
      <c r="T51" s="174"/>
      <c r="U51" s="174"/>
      <c r="V51" s="174"/>
      <c r="W51" s="174"/>
      <c r="X51" s="174"/>
      <c r="Y51" s="174"/>
      <c r="Z51" s="174"/>
      <c r="AA51" s="174"/>
      <c r="AB51" s="174"/>
      <c r="AC51" s="174"/>
      <c r="AD51" s="174"/>
      <c r="AE51" s="174"/>
      <c r="AF51" s="174"/>
      <c r="AG51" s="174"/>
      <c r="AH51" s="174"/>
      <c r="AI51" s="689"/>
      <c r="AJ51" s="689"/>
      <c r="AK51" s="689"/>
      <c r="AL51" s="174"/>
      <c r="AM51" s="174"/>
      <c r="AN51" s="174"/>
      <c r="AO51" s="174"/>
      <c r="AP51" s="174"/>
      <c r="AQ51" s="174"/>
      <c r="AR51" s="174"/>
      <c r="AS51" s="174"/>
    </row>
    <row r="52" spans="1:45" s="38" customFormat="1" ht="9.6" customHeight="1" x14ac:dyDescent="0.25">
      <c r="A52" s="566"/>
      <c r="B52" s="169"/>
      <c r="C52" s="169"/>
      <c r="D52" s="169"/>
      <c r="E52" s="333"/>
      <c r="F52" s="777"/>
      <c r="G52" s="777"/>
      <c r="H52" s="777"/>
      <c r="I52" s="777"/>
      <c r="J52" s="333"/>
      <c r="K52" s="169"/>
      <c r="L52" s="169"/>
      <c r="M52" s="169"/>
      <c r="N52" s="169"/>
      <c r="O52" s="169"/>
      <c r="P52" s="169"/>
      <c r="Q52" s="172"/>
      <c r="R52" s="173"/>
      <c r="S52" s="174"/>
      <c r="T52" s="174"/>
      <c r="U52" s="174"/>
      <c r="V52" s="174"/>
      <c r="W52" s="174"/>
      <c r="X52" s="174"/>
      <c r="Y52" s="174"/>
      <c r="Z52" s="174"/>
      <c r="AA52" s="174"/>
      <c r="AB52" s="174"/>
      <c r="AC52" s="174"/>
      <c r="AD52" s="174"/>
      <c r="AE52" s="174"/>
      <c r="AF52" s="174"/>
      <c r="AG52" s="174"/>
      <c r="AH52" s="174"/>
      <c r="AI52" s="689"/>
      <c r="AJ52" s="689"/>
      <c r="AK52" s="689"/>
      <c r="AL52" s="174"/>
      <c r="AM52" s="174"/>
      <c r="AN52" s="174"/>
      <c r="AO52" s="174"/>
      <c r="AP52" s="174"/>
      <c r="AQ52" s="174"/>
      <c r="AR52" s="174"/>
      <c r="AS52" s="174"/>
    </row>
    <row r="53" spans="1:45" s="2" customFormat="1" ht="6.75" customHeight="1" x14ac:dyDescent="0.25">
      <c r="A53" s="208"/>
      <c r="B53" s="208"/>
      <c r="C53" s="208"/>
      <c r="D53" s="208"/>
      <c r="E53" s="208"/>
      <c r="F53" s="778"/>
      <c r="G53" s="778"/>
      <c r="H53" s="778"/>
      <c r="I53" s="778"/>
      <c r="J53" s="210"/>
      <c r="K53" s="211"/>
      <c r="L53" s="212"/>
      <c r="M53" s="211"/>
      <c r="N53" s="212"/>
      <c r="O53" s="211"/>
      <c r="P53" s="212"/>
      <c r="Q53" s="211"/>
      <c r="R53" s="212"/>
      <c r="S53" s="213"/>
      <c r="T53" s="213"/>
      <c r="U53" s="213"/>
      <c r="V53" s="213"/>
      <c r="W53" s="213"/>
      <c r="X53" s="213"/>
      <c r="Y53" s="213"/>
      <c r="Z53" s="213"/>
      <c r="AA53" s="213"/>
      <c r="AB53" s="213"/>
      <c r="AC53" s="213"/>
      <c r="AD53" s="213"/>
      <c r="AE53" s="213"/>
      <c r="AF53" s="213"/>
      <c r="AG53" s="213"/>
      <c r="AH53" s="213"/>
      <c r="AI53" s="689"/>
      <c r="AJ53" s="689"/>
      <c r="AK53" s="689"/>
      <c r="AL53" s="213"/>
      <c r="AM53" s="213"/>
      <c r="AN53" s="213"/>
      <c r="AO53" s="213"/>
      <c r="AP53" s="213"/>
      <c r="AQ53" s="213"/>
      <c r="AR53" s="213"/>
      <c r="AS53" s="213"/>
    </row>
    <row r="54" spans="1:45" s="18" customFormat="1" ht="10.5" customHeight="1" x14ac:dyDescent="0.25">
      <c r="A54" s="214" t="s">
        <v>105</v>
      </c>
      <c r="B54" s="215"/>
      <c r="C54" s="215"/>
      <c r="D54" s="456"/>
      <c r="E54" s="217" t="s">
        <v>6</v>
      </c>
      <c r="F54" s="218" t="s">
        <v>107</v>
      </c>
      <c r="G54" s="217"/>
      <c r="H54" s="219"/>
      <c r="I54" s="220"/>
      <c r="J54" s="217" t="s">
        <v>6</v>
      </c>
      <c r="K54" s="218" t="s">
        <v>125</v>
      </c>
      <c r="L54" s="221"/>
      <c r="M54" s="218" t="s">
        <v>126</v>
      </c>
      <c r="N54" s="222"/>
      <c r="O54" s="223" t="s">
        <v>127</v>
      </c>
      <c r="P54" s="223"/>
      <c r="Q54" s="224"/>
      <c r="R54" s="225"/>
      <c r="T54" s="92"/>
      <c r="U54" s="92"/>
      <c r="V54" s="92"/>
      <c r="W54" s="92"/>
      <c r="X54" s="92"/>
      <c r="Y54" s="92"/>
      <c r="Z54" s="92"/>
      <c r="AA54" s="92"/>
      <c r="AB54" s="92"/>
      <c r="AC54" s="92"/>
      <c r="AD54" s="92"/>
      <c r="AE54" s="92"/>
      <c r="AF54" s="92"/>
      <c r="AG54" s="92"/>
      <c r="AH54" s="92"/>
      <c r="AI54" s="690"/>
      <c r="AJ54" s="690"/>
      <c r="AK54" s="690"/>
      <c r="AL54" s="92"/>
      <c r="AM54" s="92"/>
      <c r="AN54" s="92"/>
      <c r="AO54" s="92"/>
      <c r="AP54" s="92"/>
      <c r="AQ54" s="92"/>
      <c r="AR54" s="92"/>
      <c r="AS54" s="92"/>
    </row>
    <row r="55" spans="1:45" s="18" customFormat="1" ht="9" customHeight="1" x14ac:dyDescent="0.25">
      <c r="A55" s="575" t="s">
        <v>106</v>
      </c>
      <c r="B55" s="576"/>
      <c r="C55" s="577"/>
      <c r="D55" s="578"/>
      <c r="E55" s="230">
        <v>1</v>
      </c>
      <c r="F55" s="92" t="str">
        <f>IF(E55&gt;$R$62,,UPPER(VLOOKUP(E55,'1MD ELO (5)'!$A$7:$Q$134,2)))</f>
        <v/>
      </c>
      <c r="G55" s="230"/>
      <c r="H55" s="92"/>
      <c r="I55" s="91"/>
      <c r="J55" s="567" t="s">
        <v>7</v>
      </c>
      <c r="K55" s="90"/>
      <c r="L55" s="568"/>
      <c r="M55" s="90"/>
      <c r="N55" s="569"/>
      <c r="O55" s="570" t="s">
        <v>111</v>
      </c>
      <c r="P55" s="571"/>
      <c r="Q55" s="571"/>
      <c r="R55" s="569"/>
      <c r="T55" s="92"/>
      <c r="U55" s="92"/>
      <c r="V55" s="92"/>
      <c r="W55" s="92"/>
      <c r="X55" s="92"/>
      <c r="Y55" s="92"/>
      <c r="Z55" s="92"/>
      <c r="AA55" s="92"/>
      <c r="AB55" s="92"/>
      <c r="AC55" s="92"/>
      <c r="AD55" s="92"/>
      <c r="AE55" s="92"/>
      <c r="AF55" s="92"/>
      <c r="AG55" s="92"/>
      <c r="AH55" s="92"/>
      <c r="AI55" s="690"/>
      <c r="AJ55" s="690"/>
      <c r="AK55" s="690"/>
      <c r="AL55" s="92"/>
      <c r="AM55" s="92"/>
      <c r="AN55" s="92"/>
      <c r="AO55" s="92"/>
      <c r="AP55" s="92"/>
      <c r="AQ55" s="92"/>
      <c r="AR55" s="92"/>
      <c r="AS55" s="92"/>
    </row>
    <row r="56" spans="1:45" s="18" customFormat="1" ht="9" customHeight="1" x14ac:dyDescent="0.25">
      <c r="A56" s="579" t="s">
        <v>124</v>
      </c>
      <c r="B56" s="340"/>
      <c r="C56" s="580"/>
      <c r="D56" s="581"/>
      <c r="E56" s="230">
        <v>2</v>
      </c>
      <c r="F56" s="92" t="str">
        <f>IF(E56&gt;$R$62,,UPPER(VLOOKUP(E56,'1MD ELO (5)'!$A$7:$Q$134,2)))</f>
        <v/>
      </c>
      <c r="G56" s="230"/>
      <c r="H56" s="92"/>
      <c r="I56" s="91"/>
      <c r="J56" s="567" t="s">
        <v>8</v>
      </c>
      <c r="K56" s="90"/>
      <c r="L56" s="568"/>
      <c r="M56" s="90"/>
      <c r="N56" s="569"/>
      <c r="O56" s="246"/>
      <c r="P56" s="572"/>
      <c r="Q56" s="340"/>
      <c r="R56" s="573"/>
      <c r="T56" s="92"/>
      <c r="U56" s="92"/>
      <c r="V56" s="92"/>
      <c r="W56" s="92"/>
      <c r="X56" s="92"/>
      <c r="Y56" s="92"/>
      <c r="Z56" s="92"/>
      <c r="AA56" s="92"/>
      <c r="AB56" s="92"/>
      <c r="AC56" s="92"/>
      <c r="AD56" s="92"/>
      <c r="AE56" s="92"/>
      <c r="AF56" s="92"/>
      <c r="AG56" s="92"/>
      <c r="AH56" s="92"/>
      <c r="AI56" s="690"/>
      <c r="AJ56" s="690"/>
      <c r="AK56" s="690"/>
      <c r="AL56" s="92"/>
      <c r="AM56" s="92"/>
      <c r="AN56" s="92"/>
      <c r="AO56" s="92"/>
      <c r="AP56" s="92"/>
      <c r="AQ56" s="92"/>
      <c r="AR56" s="92"/>
      <c r="AS56" s="92"/>
    </row>
    <row r="57" spans="1:45" s="18" customFormat="1" ht="9" customHeight="1" x14ac:dyDescent="0.25">
      <c r="A57" s="384"/>
      <c r="B57" s="385"/>
      <c r="C57" s="454"/>
      <c r="D57" s="386"/>
      <c r="E57" s="230"/>
      <c r="F57" s="92"/>
      <c r="G57" s="230"/>
      <c r="H57" s="92"/>
      <c r="I57" s="91"/>
      <c r="J57" s="567" t="s">
        <v>9</v>
      </c>
      <c r="K57" s="90"/>
      <c r="L57" s="568"/>
      <c r="M57" s="90"/>
      <c r="N57" s="569"/>
      <c r="O57" s="570" t="s">
        <v>112</v>
      </c>
      <c r="P57" s="571"/>
      <c r="Q57" s="571"/>
      <c r="R57" s="569"/>
      <c r="T57" s="92"/>
      <c r="U57" s="92"/>
      <c r="V57" s="92"/>
      <c r="W57" s="92"/>
      <c r="X57" s="92"/>
      <c r="Y57" s="92"/>
      <c r="Z57" s="92"/>
      <c r="AA57" s="92"/>
      <c r="AB57" s="92"/>
      <c r="AC57" s="92"/>
      <c r="AD57" s="92"/>
      <c r="AE57" s="92"/>
      <c r="AF57" s="92"/>
      <c r="AG57" s="92"/>
      <c r="AH57" s="92"/>
      <c r="AI57" s="690"/>
      <c r="AJ57" s="690"/>
      <c r="AK57" s="690"/>
      <c r="AL57" s="92"/>
      <c r="AM57" s="92"/>
      <c r="AN57" s="92"/>
      <c r="AO57" s="92"/>
      <c r="AP57" s="92"/>
      <c r="AQ57" s="92"/>
      <c r="AR57" s="92"/>
      <c r="AS57" s="92"/>
    </row>
    <row r="58" spans="1:45" s="18" customFormat="1" ht="9" customHeight="1" x14ac:dyDescent="0.25">
      <c r="A58" s="243"/>
      <c r="B58" s="448"/>
      <c r="C58" s="448"/>
      <c r="D58" s="244"/>
      <c r="E58" s="230"/>
      <c r="F58" s="92"/>
      <c r="G58" s="230"/>
      <c r="H58" s="92"/>
      <c r="I58" s="91"/>
      <c r="J58" s="567" t="s">
        <v>10</v>
      </c>
      <c r="K58" s="90"/>
      <c r="L58" s="568"/>
      <c r="M58" s="90"/>
      <c r="N58" s="569"/>
      <c r="O58" s="90"/>
      <c r="P58" s="568"/>
      <c r="Q58" s="90"/>
      <c r="R58" s="569"/>
      <c r="T58" s="92"/>
      <c r="U58" s="92"/>
      <c r="V58" s="92"/>
      <c r="W58" s="92"/>
      <c r="X58" s="92"/>
      <c r="Y58" s="92"/>
      <c r="Z58" s="92"/>
      <c r="AA58" s="92"/>
      <c r="AB58" s="92"/>
      <c r="AC58" s="92"/>
      <c r="AD58" s="92"/>
      <c r="AE58" s="92"/>
      <c r="AF58" s="92"/>
      <c r="AG58" s="92"/>
      <c r="AH58" s="92"/>
      <c r="AI58" s="690"/>
      <c r="AJ58" s="690"/>
      <c r="AK58" s="690"/>
      <c r="AL58" s="92"/>
      <c r="AM58" s="92"/>
      <c r="AN58" s="92"/>
      <c r="AO58" s="92"/>
      <c r="AP58" s="92"/>
      <c r="AQ58" s="92"/>
      <c r="AR58" s="92"/>
      <c r="AS58" s="92"/>
    </row>
    <row r="59" spans="1:45" s="18" customFormat="1" ht="9" customHeight="1" x14ac:dyDescent="0.25">
      <c r="A59" s="371"/>
      <c r="B59" s="387"/>
      <c r="C59" s="387"/>
      <c r="D59" s="455"/>
      <c r="E59" s="230"/>
      <c r="F59" s="92"/>
      <c r="G59" s="230"/>
      <c r="H59" s="92"/>
      <c r="I59" s="91"/>
      <c r="J59" s="567" t="s">
        <v>11</v>
      </c>
      <c r="K59" s="90"/>
      <c r="L59" s="568"/>
      <c r="M59" s="90"/>
      <c r="N59" s="569"/>
      <c r="O59" s="340"/>
      <c r="P59" s="572"/>
      <c r="Q59" s="340"/>
      <c r="R59" s="573"/>
      <c r="T59" s="92"/>
      <c r="U59" s="92"/>
      <c r="V59" s="92"/>
      <c r="W59" s="92"/>
      <c r="X59" s="92"/>
      <c r="Y59" s="92"/>
      <c r="Z59" s="92"/>
      <c r="AA59" s="92"/>
      <c r="AB59" s="92"/>
      <c r="AC59" s="92"/>
      <c r="AD59" s="92"/>
      <c r="AE59" s="92"/>
      <c r="AF59" s="92"/>
      <c r="AG59" s="92"/>
      <c r="AH59" s="92"/>
      <c r="AI59" s="690"/>
      <c r="AJ59" s="690"/>
      <c r="AK59" s="690"/>
      <c r="AL59" s="92"/>
      <c r="AM59" s="92"/>
      <c r="AN59" s="92"/>
      <c r="AO59" s="92"/>
      <c r="AP59" s="92"/>
      <c r="AQ59" s="92"/>
      <c r="AR59" s="92"/>
      <c r="AS59" s="92"/>
    </row>
    <row r="60" spans="1:45" s="18" customFormat="1" ht="9" customHeight="1" x14ac:dyDescent="0.25">
      <c r="A60" s="372"/>
      <c r="B60" s="393"/>
      <c r="C60" s="448"/>
      <c r="D60" s="244"/>
      <c r="E60" s="230"/>
      <c r="F60" s="92"/>
      <c r="G60" s="230"/>
      <c r="H60" s="92"/>
      <c r="I60" s="91"/>
      <c r="J60" s="567" t="s">
        <v>12</v>
      </c>
      <c r="K60" s="90"/>
      <c r="L60" s="568"/>
      <c r="M60" s="90"/>
      <c r="N60" s="569"/>
      <c r="O60" s="570" t="s">
        <v>92</v>
      </c>
      <c r="P60" s="571"/>
      <c r="Q60" s="571"/>
      <c r="R60" s="569"/>
      <c r="T60" s="92"/>
      <c r="U60" s="92"/>
      <c r="V60" s="92"/>
      <c r="W60" s="92"/>
      <c r="X60" s="92"/>
      <c r="Y60" s="92"/>
      <c r="Z60" s="92"/>
      <c r="AA60" s="92"/>
      <c r="AB60" s="92"/>
      <c r="AC60" s="92"/>
      <c r="AD60" s="92"/>
      <c r="AE60" s="92"/>
      <c r="AF60" s="92"/>
      <c r="AG60" s="92"/>
      <c r="AH60" s="92"/>
      <c r="AI60" s="690"/>
      <c r="AJ60" s="690"/>
      <c r="AK60" s="690"/>
      <c r="AL60" s="92"/>
      <c r="AM60" s="92"/>
      <c r="AN60" s="92"/>
      <c r="AO60" s="92"/>
      <c r="AP60" s="92"/>
      <c r="AQ60" s="92"/>
      <c r="AR60" s="92"/>
      <c r="AS60" s="92"/>
    </row>
    <row r="61" spans="1:45" s="18" customFormat="1" ht="9" customHeight="1" x14ac:dyDescent="0.25">
      <c r="A61" s="372"/>
      <c r="B61" s="393"/>
      <c r="C61" s="449"/>
      <c r="D61" s="382"/>
      <c r="E61" s="230"/>
      <c r="F61" s="92"/>
      <c r="G61" s="230"/>
      <c r="H61" s="92"/>
      <c r="I61" s="91"/>
      <c r="J61" s="567" t="s">
        <v>13</v>
      </c>
      <c r="K61" s="90"/>
      <c r="L61" s="568"/>
      <c r="M61" s="90"/>
      <c r="N61" s="569"/>
      <c r="O61" s="90"/>
      <c r="P61" s="568"/>
      <c r="Q61" s="90"/>
      <c r="R61" s="569"/>
      <c r="T61" s="92"/>
      <c r="U61" s="92"/>
      <c r="V61" s="92"/>
      <c r="W61" s="92"/>
      <c r="X61" s="92"/>
      <c r="Y61" s="92"/>
      <c r="Z61" s="92"/>
      <c r="AA61" s="92"/>
      <c r="AB61" s="92"/>
      <c r="AC61" s="92"/>
      <c r="AD61" s="92"/>
      <c r="AE61" s="92"/>
      <c r="AF61" s="92"/>
      <c r="AG61" s="92"/>
      <c r="AH61" s="92"/>
      <c r="AI61" s="690"/>
      <c r="AJ61" s="690"/>
      <c r="AK61" s="690"/>
      <c r="AL61" s="92"/>
      <c r="AM61" s="92"/>
      <c r="AN61" s="92"/>
      <c r="AO61" s="92"/>
      <c r="AP61" s="92"/>
      <c r="AQ61" s="92"/>
      <c r="AR61" s="92"/>
      <c r="AS61" s="92"/>
    </row>
    <row r="62" spans="1:45" s="18" customFormat="1" ht="9" customHeight="1" x14ac:dyDescent="0.25">
      <c r="A62" s="373"/>
      <c r="B62" s="370"/>
      <c r="C62" s="450"/>
      <c r="D62" s="383"/>
      <c r="E62" s="247"/>
      <c r="F62" s="246"/>
      <c r="G62" s="247"/>
      <c r="H62" s="246"/>
      <c r="I62" s="248"/>
      <c r="J62" s="574" t="s">
        <v>14</v>
      </c>
      <c r="K62" s="340"/>
      <c r="L62" s="572"/>
      <c r="M62" s="340"/>
      <c r="N62" s="573"/>
      <c r="O62" s="340" t="str">
        <f>R4</f>
        <v>Lakatosné Klopcsik Diana</v>
      </c>
      <c r="P62" s="572"/>
      <c r="Q62" s="340"/>
      <c r="R62" s="250">
        <f>MIN(4,'1MD ELO (5)'!Q5)</f>
        <v>4</v>
      </c>
      <c r="T62" s="92"/>
      <c r="U62" s="92"/>
      <c r="V62" s="92"/>
      <c r="W62" s="92"/>
      <c r="X62" s="92"/>
      <c r="Y62" s="92"/>
      <c r="Z62" s="92"/>
      <c r="AA62" s="92"/>
      <c r="AB62" s="92"/>
      <c r="AC62" s="92"/>
      <c r="AD62" s="92"/>
      <c r="AE62" s="92"/>
      <c r="AF62" s="92"/>
      <c r="AG62" s="92"/>
      <c r="AH62" s="92"/>
      <c r="AI62" s="690"/>
      <c r="AJ62" s="690"/>
      <c r="AK62" s="690"/>
      <c r="AL62" s="92"/>
      <c r="AM62" s="92"/>
      <c r="AN62" s="92"/>
      <c r="AO62" s="92"/>
      <c r="AP62" s="92"/>
      <c r="AQ62" s="92"/>
      <c r="AR62" s="92"/>
      <c r="AS62" s="92"/>
    </row>
    <row r="63" spans="1:45" x14ac:dyDescent="0.25">
      <c r="T63" s="564"/>
      <c r="U63" s="564"/>
      <c r="V63" s="564"/>
      <c r="W63" s="564"/>
      <c r="X63" s="564"/>
      <c r="Y63" s="564"/>
      <c r="Z63" s="564"/>
      <c r="AA63" s="564"/>
      <c r="AB63" s="564"/>
      <c r="AC63" s="564"/>
      <c r="AD63" s="564"/>
      <c r="AE63" s="564"/>
      <c r="AF63" s="564"/>
      <c r="AG63" s="564"/>
      <c r="AH63" s="564"/>
      <c r="AL63" s="564"/>
      <c r="AM63" s="564"/>
      <c r="AN63" s="564"/>
      <c r="AO63" s="564"/>
      <c r="AP63" s="564"/>
      <c r="AQ63" s="564"/>
      <c r="AR63" s="564"/>
      <c r="AS63" s="564"/>
    </row>
    <row r="64" spans="1:45" x14ac:dyDescent="0.25">
      <c r="T64" s="564"/>
      <c r="U64" s="564"/>
      <c r="V64" s="564"/>
      <c r="W64" s="564"/>
      <c r="X64" s="564"/>
      <c r="Y64" s="564"/>
      <c r="Z64" s="564"/>
      <c r="AA64" s="564"/>
      <c r="AB64" s="564"/>
      <c r="AC64" s="564"/>
      <c r="AD64" s="564"/>
      <c r="AE64" s="564"/>
      <c r="AF64" s="564"/>
      <c r="AG64" s="564"/>
      <c r="AH64" s="564"/>
      <c r="AL64" s="564"/>
      <c r="AM64" s="564"/>
      <c r="AN64" s="564"/>
      <c r="AO64" s="564"/>
      <c r="AP64" s="564"/>
      <c r="AQ64" s="564"/>
      <c r="AR64" s="564"/>
      <c r="AS64" s="564"/>
    </row>
    <row r="65" spans="20:45" x14ac:dyDescent="0.25">
      <c r="T65" s="564"/>
      <c r="U65" s="564"/>
      <c r="V65" s="564"/>
      <c r="W65" s="564"/>
      <c r="X65" s="564"/>
      <c r="Y65" s="564"/>
      <c r="Z65" s="564"/>
      <c r="AA65" s="564"/>
      <c r="AB65" s="564"/>
      <c r="AC65" s="564"/>
      <c r="AD65" s="564"/>
      <c r="AE65" s="564"/>
      <c r="AF65" s="564"/>
      <c r="AG65" s="564"/>
      <c r="AH65" s="564"/>
      <c r="AL65" s="564"/>
      <c r="AM65" s="564"/>
      <c r="AN65" s="564"/>
      <c r="AO65" s="564"/>
      <c r="AP65" s="564"/>
      <c r="AQ65" s="564"/>
      <c r="AR65" s="564"/>
      <c r="AS65" s="564"/>
    </row>
    <row r="66" spans="20:45" x14ac:dyDescent="0.25">
      <c r="T66" s="564"/>
      <c r="U66" s="564"/>
      <c r="V66" s="564"/>
      <c r="W66" s="564"/>
      <c r="X66" s="564"/>
      <c r="Y66" s="564"/>
      <c r="Z66" s="564"/>
      <c r="AA66" s="564"/>
      <c r="AB66" s="564"/>
      <c r="AC66" s="564"/>
      <c r="AD66" s="564"/>
      <c r="AE66" s="564"/>
      <c r="AF66" s="564"/>
      <c r="AG66" s="564"/>
      <c r="AH66" s="564"/>
      <c r="AL66" s="564"/>
      <c r="AM66" s="564"/>
      <c r="AN66" s="564"/>
      <c r="AO66" s="564"/>
      <c r="AP66" s="564"/>
      <c r="AQ66" s="564"/>
      <c r="AR66" s="564"/>
      <c r="AS66" s="564"/>
    </row>
    <row r="67" spans="20:45" x14ac:dyDescent="0.25">
      <c r="T67" s="564"/>
      <c r="U67" s="564"/>
      <c r="V67" s="564"/>
      <c r="W67" s="564"/>
      <c r="X67" s="564"/>
      <c r="Y67" s="564"/>
      <c r="Z67" s="564"/>
      <c r="AA67" s="564"/>
      <c r="AB67" s="564"/>
      <c r="AC67" s="564"/>
      <c r="AD67" s="564"/>
      <c r="AE67" s="564"/>
      <c r="AF67" s="564"/>
      <c r="AG67" s="564"/>
      <c r="AH67" s="564"/>
      <c r="AL67" s="564"/>
      <c r="AM67" s="564"/>
      <c r="AN67" s="564"/>
      <c r="AO67" s="564"/>
      <c r="AP67" s="564"/>
      <c r="AQ67" s="564"/>
      <c r="AR67" s="564"/>
      <c r="AS67" s="564"/>
    </row>
    <row r="68" spans="20:45" x14ac:dyDescent="0.25">
      <c r="T68" s="564"/>
      <c r="U68" s="564"/>
      <c r="V68" s="564"/>
      <c r="W68" s="564"/>
      <c r="X68" s="564"/>
      <c r="Y68" s="564"/>
      <c r="Z68" s="564"/>
      <c r="AA68" s="564"/>
      <c r="AB68" s="564"/>
      <c r="AC68" s="564"/>
      <c r="AD68" s="564"/>
      <c r="AE68" s="564"/>
      <c r="AF68" s="564"/>
      <c r="AG68" s="564"/>
      <c r="AH68" s="564"/>
      <c r="AL68" s="564"/>
      <c r="AM68" s="564"/>
      <c r="AN68" s="564"/>
      <c r="AO68" s="564"/>
      <c r="AP68" s="564"/>
      <c r="AQ68" s="564"/>
      <c r="AR68" s="564"/>
      <c r="AS68" s="564"/>
    </row>
    <row r="69" spans="20:45" x14ac:dyDescent="0.25">
      <c r="T69" s="564"/>
      <c r="U69" s="564"/>
      <c r="V69" s="564"/>
      <c r="W69" s="564"/>
      <c r="X69" s="564"/>
      <c r="Y69" s="564"/>
      <c r="Z69" s="564"/>
      <c r="AA69" s="564"/>
      <c r="AB69" s="564"/>
      <c r="AC69" s="564"/>
      <c r="AD69" s="564"/>
      <c r="AE69" s="564"/>
      <c r="AF69" s="564"/>
      <c r="AG69" s="564"/>
      <c r="AH69" s="564"/>
      <c r="AL69" s="564"/>
      <c r="AM69" s="564"/>
      <c r="AN69" s="564"/>
      <c r="AO69" s="564"/>
      <c r="AP69" s="564"/>
      <c r="AQ69" s="564"/>
      <c r="AR69" s="564"/>
      <c r="AS69" s="564"/>
    </row>
    <row r="70" spans="20:45" x14ac:dyDescent="0.25">
      <c r="T70" s="564"/>
      <c r="U70" s="564"/>
      <c r="V70" s="564"/>
      <c r="W70" s="564"/>
      <c r="X70" s="564"/>
      <c r="Y70" s="564"/>
      <c r="Z70" s="564"/>
      <c r="AA70" s="564"/>
      <c r="AB70" s="564"/>
      <c r="AC70" s="564"/>
      <c r="AD70" s="564"/>
      <c r="AE70" s="564"/>
      <c r="AF70" s="564"/>
      <c r="AG70" s="564"/>
      <c r="AH70" s="564"/>
      <c r="AL70" s="564"/>
      <c r="AM70" s="564"/>
      <c r="AN70" s="564"/>
      <c r="AO70" s="564"/>
      <c r="AP70" s="564"/>
      <c r="AQ70" s="564"/>
      <c r="AR70" s="564"/>
      <c r="AS70" s="564"/>
    </row>
    <row r="71" spans="20:45" x14ac:dyDescent="0.25">
      <c r="T71" s="564"/>
      <c r="U71" s="564"/>
      <c r="V71" s="564"/>
      <c r="W71" s="564"/>
      <c r="X71" s="564"/>
      <c r="Y71" s="564"/>
      <c r="Z71" s="564"/>
      <c r="AA71" s="564"/>
      <c r="AB71" s="564"/>
      <c r="AC71" s="564"/>
      <c r="AD71" s="564"/>
      <c r="AE71" s="564"/>
      <c r="AF71" s="564"/>
      <c r="AG71" s="564"/>
      <c r="AH71" s="564"/>
      <c r="AL71" s="564"/>
      <c r="AM71" s="564"/>
      <c r="AN71" s="564"/>
      <c r="AO71" s="564"/>
      <c r="AP71" s="564"/>
      <c r="AQ71" s="564"/>
      <c r="AR71" s="564"/>
      <c r="AS71" s="564"/>
    </row>
    <row r="72" spans="20:45" x14ac:dyDescent="0.25">
      <c r="T72" s="564"/>
      <c r="U72" s="564"/>
      <c r="V72" s="564"/>
      <c r="W72" s="564"/>
      <c r="X72" s="564"/>
      <c r="Y72" s="564"/>
      <c r="Z72" s="564"/>
      <c r="AA72" s="564"/>
      <c r="AB72" s="564"/>
      <c r="AC72" s="564"/>
      <c r="AD72" s="564"/>
      <c r="AE72" s="564"/>
      <c r="AF72" s="564"/>
      <c r="AG72" s="564"/>
      <c r="AH72" s="564"/>
      <c r="AL72" s="564"/>
      <c r="AM72" s="564"/>
      <c r="AN72" s="564"/>
      <c r="AO72" s="564"/>
      <c r="AP72" s="564"/>
      <c r="AQ72" s="564"/>
      <c r="AR72" s="564"/>
      <c r="AS72" s="564"/>
    </row>
    <row r="73" spans="20:45" x14ac:dyDescent="0.25">
      <c r="T73" s="564"/>
      <c r="U73" s="564"/>
      <c r="V73" s="564"/>
      <c r="W73" s="564"/>
      <c r="X73" s="564"/>
      <c r="Y73" s="564"/>
      <c r="Z73" s="564"/>
      <c r="AA73" s="564"/>
      <c r="AB73" s="564"/>
      <c r="AC73" s="564"/>
      <c r="AD73" s="564"/>
      <c r="AE73" s="564"/>
      <c r="AF73" s="564"/>
      <c r="AG73" s="564"/>
      <c r="AH73" s="564"/>
      <c r="AL73" s="564"/>
      <c r="AM73" s="564"/>
      <c r="AN73" s="564"/>
      <c r="AO73" s="564"/>
      <c r="AP73" s="564"/>
      <c r="AQ73" s="564"/>
      <c r="AR73" s="564"/>
      <c r="AS73" s="564"/>
    </row>
    <row r="74" spans="20:45" x14ac:dyDescent="0.25">
      <c r="T74" s="564"/>
      <c r="U74" s="564"/>
      <c r="V74" s="564"/>
      <c r="W74" s="564"/>
      <c r="X74" s="564"/>
      <c r="Y74" s="564"/>
      <c r="Z74" s="564"/>
      <c r="AA74" s="564"/>
      <c r="AB74" s="564"/>
      <c r="AC74" s="564"/>
      <c r="AD74" s="564"/>
      <c r="AE74" s="564"/>
      <c r="AF74" s="564"/>
      <c r="AG74" s="564"/>
      <c r="AH74" s="564"/>
      <c r="AL74" s="564"/>
      <c r="AM74" s="564"/>
      <c r="AN74" s="564"/>
      <c r="AO74" s="564"/>
      <c r="AP74" s="564"/>
      <c r="AQ74" s="564"/>
      <c r="AR74" s="564"/>
      <c r="AS74" s="564"/>
    </row>
    <row r="75" spans="20:45" x14ac:dyDescent="0.25">
      <c r="T75" s="564"/>
      <c r="U75" s="564"/>
      <c r="V75" s="564"/>
      <c r="W75" s="564"/>
      <c r="X75" s="564"/>
      <c r="Y75" s="564"/>
      <c r="Z75" s="564"/>
      <c r="AA75" s="564"/>
      <c r="AB75" s="564"/>
      <c r="AC75" s="564"/>
      <c r="AD75" s="564"/>
      <c r="AE75" s="564"/>
      <c r="AF75" s="564"/>
      <c r="AG75" s="564"/>
      <c r="AH75" s="564"/>
      <c r="AL75" s="564"/>
      <c r="AM75" s="564"/>
      <c r="AN75" s="564"/>
      <c r="AO75" s="564"/>
      <c r="AP75" s="564"/>
      <c r="AQ75" s="564"/>
      <c r="AR75" s="564"/>
      <c r="AS75" s="564"/>
    </row>
    <row r="76" spans="20:45" x14ac:dyDescent="0.25">
      <c r="T76" s="564"/>
      <c r="U76" s="564"/>
      <c r="V76" s="564"/>
      <c r="W76" s="564"/>
      <c r="X76" s="564"/>
      <c r="Y76" s="564"/>
      <c r="Z76" s="564"/>
      <c r="AA76" s="564"/>
      <c r="AB76" s="564"/>
      <c r="AC76" s="564"/>
      <c r="AD76" s="564"/>
      <c r="AE76" s="564"/>
      <c r="AF76" s="564"/>
      <c r="AG76" s="564"/>
      <c r="AH76" s="564"/>
      <c r="AL76" s="564"/>
      <c r="AM76" s="564"/>
      <c r="AN76" s="564"/>
      <c r="AO76" s="564"/>
      <c r="AP76" s="564"/>
      <c r="AQ76" s="564"/>
      <c r="AR76" s="564"/>
      <c r="AS76" s="564"/>
    </row>
    <row r="77" spans="20:45" x14ac:dyDescent="0.25">
      <c r="T77" s="564"/>
      <c r="U77" s="564"/>
      <c r="V77" s="564"/>
      <c r="W77" s="564"/>
      <c r="X77" s="564"/>
      <c r="Y77" s="564"/>
      <c r="Z77" s="564"/>
      <c r="AA77" s="564"/>
      <c r="AB77" s="564"/>
      <c r="AC77" s="564"/>
      <c r="AD77" s="564"/>
      <c r="AE77" s="564"/>
      <c r="AF77" s="564"/>
      <c r="AG77" s="564"/>
      <c r="AH77" s="564"/>
      <c r="AL77" s="564"/>
      <c r="AM77" s="564"/>
      <c r="AN77" s="564"/>
      <c r="AO77" s="564"/>
      <c r="AP77" s="564"/>
      <c r="AQ77" s="564"/>
      <c r="AR77" s="564"/>
      <c r="AS77" s="564"/>
    </row>
    <row r="78" spans="20:45" x14ac:dyDescent="0.25">
      <c r="T78" s="564"/>
      <c r="U78" s="564"/>
      <c r="V78" s="564"/>
      <c r="W78" s="564"/>
      <c r="X78" s="564"/>
      <c r="Y78" s="564"/>
      <c r="Z78" s="564"/>
      <c r="AA78" s="564"/>
      <c r="AB78" s="564"/>
      <c r="AC78" s="564"/>
      <c r="AD78" s="564"/>
      <c r="AE78" s="564"/>
      <c r="AF78" s="564"/>
      <c r="AG78" s="564"/>
      <c r="AH78" s="564"/>
      <c r="AL78" s="564"/>
      <c r="AM78" s="564"/>
      <c r="AN78" s="564"/>
      <c r="AO78" s="564"/>
      <c r="AP78" s="564"/>
      <c r="AQ78" s="564"/>
      <c r="AR78" s="564"/>
      <c r="AS78" s="564"/>
    </row>
    <row r="79" spans="20:45" x14ac:dyDescent="0.25">
      <c r="T79" s="564"/>
      <c r="U79" s="564"/>
      <c r="V79" s="564"/>
      <c r="W79" s="564"/>
      <c r="X79" s="564"/>
      <c r="Y79" s="564"/>
      <c r="Z79" s="564"/>
      <c r="AA79" s="564"/>
      <c r="AB79" s="564"/>
      <c r="AC79" s="564"/>
      <c r="AD79" s="564"/>
      <c r="AE79" s="564"/>
      <c r="AF79" s="564"/>
      <c r="AG79" s="564"/>
      <c r="AH79" s="564"/>
      <c r="AL79" s="564"/>
      <c r="AM79" s="564"/>
      <c r="AN79" s="564"/>
      <c r="AO79" s="564"/>
      <c r="AP79" s="564"/>
      <c r="AQ79" s="564"/>
      <c r="AR79" s="564"/>
      <c r="AS79" s="564"/>
    </row>
    <row r="80" spans="20:45" x14ac:dyDescent="0.25">
      <c r="T80" s="564"/>
      <c r="U80" s="564"/>
      <c r="V80" s="564"/>
      <c r="W80" s="564"/>
      <c r="X80" s="564"/>
      <c r="Y80" s="564"/>
      <c r="Z80" s="564"/>
      <c r="AA80" s="564"/>
      <c r="AB80" s="564"/>
      <c r="AC80" s="564"/>
      <c r="AD80" s="564"/>
      <c r="AE80" s="564"/>
      <c r="AF80" s="564"/>
      <c r="AG80" s="564"/>
      <c r="AH80" s="564"/>
      <c r="AL80" s="564"/>
      <c r="AM80" s="564"/>
      <c r="AN80" s="564"/>
      <c r="AO80" s="564"/>
      <c r="AP80" s="564"/>
      <c r="AQ80" s="564"/>
      <c r="AR80" s="564"/>
      <c r="AS80" s="564"/>
    </row>
    <row r="81" spans="20:45" x14ac:dyDescent="0.25">
      <c r="T81" s="564"/>
      <c r="U81" s="564"/>
      <c r="V81" s="564"/>
      <c r="W81" s="564"/>
      <c r="X81" s="564"/>
      <c r="Y81" s="564"/>
      <c r="Z81" s="564"/>
      <c r="AA81" s="564"/>
      <c r="AB81" s="564"/>
      <c r="AC81" s="564"/>
      <c r="AD81" s="564"/>
      <c r="AE81" s="564"/>
      <c r="AF81" s="564"/>
      <c r="AG81" s="564"/>
      <c r="AH81" s="564"/>
      <c r="AL81" s="564"/>
      <c r="AM81" s="564"/>
      <c r="AN81" s="564"/>
      <c r="AO81" s="564"/>
      <c r="AP81" s="564"/>
      <c r="AQ81" s="564"/>
      <c r="AR81" s="564"/>
      <c r="AS81" s="564"/>
    </row>
    <row r="82" spans="20:45" x14ac:dyDescent="0.25">
      <c r="T82" s="564"/>
      <c r="U82" s="564"/>
      <c r="V82" s="564"/>
      <c r="W82" s="564"/>
      <c r="X82" s="564"/>
      <c r="Y82" s="564"/>
      <c r="Z82" s="564"/>
      <c r="AA82" s="564"/>
      <c r="AB82" s="564"/>
      <c r="AC82" s="564"/>
      <c r="AD82" s="564"/>
      <c r="AE82" s="564"/>
      <c r="AF82" s="564"/>
      <c r="AG82" s="564"/>
      <c r="AH82" s="564"/>
      <c r="AL82" s="564"/>
      <c r="AM82" s="564"/>
      <c r="AN82" s="564"/>
      <c r="AO82" s="564"/>
      <c r="AP82" s="564"/>
      <c r="AQ82" s="564"/>
      <c r="AR82" s="564"/>
      <c r="AS82" s="564"/>
    </row>
    <row r="83" spans="20:45" x14ac:dyDescent="0.25">
      <c r="T83" s="564"/>
      <c r="U83" s="564"/>
      <c r="V83" s="564"/>
      <c r="W83" s="564"/>
      <c r="X83" s="564"/>
      <c r="Y83" s="564"/>
      <c r="Z83" s="564"/>
      <c r="AA83" s="564"/>
      <c r="AB83" s="564"/>
      <c r="AC83" s="564"/>
      <c r="AD83" s="564"/>
      <c r="AE83" s="564"/>
      <c r="AF83" s="564"/>
      <c r="AG83" s="564"/>
      <c r="AH83" s="564"/>
      <c r="AL83" s="564"/>
      <c r="AM83" s="564"/>
      <c r="AN83" s="564"/>
      <c r="AO83" s="564"/>
      <c r="AP83" s="564"/>
      <c r="AQ83" s="564"/>
      <c r="AR83" s="564"/>
      <c r="AS83" s="564"/>
    </row>
    <row r="84" spans="20:45" x14ac:dyDescent="0.25">
      <c r="T84" s="564"/>
      <c r="U84" s="564"/>
      <c r="V84" s="564"/>
      <c r="W84" s="564"/>
      <c r="X84" s="564"/>
      <c r="Y84" s="564"/>
      <c r="Z84" s="564"/>
      <c r="AA84" s="564"/>
      <c r="AB84" s="564"/>
      <c r="AC84" s="564"/>
      <c r="AD84" s="564"/>
      <c r="AE84" s="564"/>
      <c r="AF84" s="564"/>
      <c r="AG84" s="564"/>
      <c r="AH84" s="564"/>
      <c r="AL84" s="564"/>
      <c r="AM84" s="564"/>
      <c r="AN84" s="564"/>
      <c r="AO84" s="564"/>
      <c r="AP84" s="564"/>
      <c r="AQ84" s="564"/>
      <c r="AR84" s="564"/>
      <c r="AS84" s="564"/>
    </row>
    <row r="85" spans="20:45" x14ac:dyDescent="0.25">
      <c r="T85" s="564"/>
      <c r="U85" s="564"/>
      <c r="V85" s="564"/>
      <c r="W85" s="564"/>
      <c r="X85" s="564"/>
      <c r="Y85" s="564"/>
      <c r="Z85" s="564"/>
      <c r="AA85" s="564"/>
      <c r="AB85" s="564"/>
      <c r="AC85" s="564"/>
      <c r="AD85" s="564"/>
      <c r="AE85" s="564"/>
      <c r="AF85" s="564"/>
      <c r="AG85" s="564"/>
      <c r="AH85" s="564"/>
      <c r="AL85" s="564"/>
      <c r="AM85" s="564"/>
      <c r="AN85" s="564"/>
      <c r="AO85" s="564"/>
      <c r="AP85" s="564"/>
      <c r="AQ85" s="564"/>
      <c r="AR85" s="564"/>
      <c r="AS85" s="564"/>
    </row>
    <row r="86" spans="20:45" x14ac:dyDescent="0.25">
      <c r="T86" s="564"/>
      <c r="U86" s="564"/>
      <c r="V86" s="564"/>
      <c r="W86" s="564"/>
      <c r="X86" s="564"/>
      <c r="Y86" s="564"/>
      <c r="Z86" s="564"/>
      <c r="AA86" s="564"/>
      <c r="AB86" s="564"/>
      <c r="AC86" s="564"/>
      <c r="AD86" s="564"/>
      <c r="AE86" s="564"/>
      <c r="AF86" s="564"/>
      <c r="AG86" s="564"/>
      <c r="AH86" s="564"/>
      <c r="AL86" s="564"/>
      <c r="AM86" s="564"/>
      <c r="AN86" s="564"/>
      <c r="AO86" s="564"/>
      <c r="AP86" s="564"/>
      <c r="AQ86" s="564"/>
      <c r="AR86" s="564"/>
      <c r="AS86" s="564"/>
    </row>
    <row r="87" spans="20:45" x14ac:dyDescent="0.25">
      <c r="T87" s="564"/>
      <c r="U87" s="564"/>
      <c r="V87" s="564"/>
      <c r="W87" s="564"/>
      <c r="X87" s="564"/>
      <c r="Y87" s="564"/>
      <c r="Z87" s="564"/>
      <c r="AA87" s="564"/>
      <c r="AB87" s="564"/>
      <c r="AC87" s="564"/>
      <c r="AD87" s="564"/>
      <c r="AE87" s="564"/>
      <c r="AF87" s="564"/>
      <c r="AG87" s="564"/>
      <c r="AH87" s="564"/>
      <c r="AL87" s="564"/>
      <c r="AM87" s="564"/>
      <c r="AN87" s="564"/>
      <c r="AO87" s="564"/>
      <c r="AP87" s="564"/>
      <c r="AQ87" s="564"/>
      <c r="AR87" s="564"/>
      <c r="AS87" s="564"/>
    </row>
    <row r="88" spans="20:45" x14ac:dyDescent="0.25">
      <c r="T88" s="564"/>
      <c r="U88" s="564"/>
      <c r="V88" s="564"/>
      <c r="W88" s="564"/>
      <c r="X88" s="564"/>
      <c r="Y88" s="564"/>
      <c r="Z88" s="564"/>
      <c r="AA88" s="564"/>
      <c r="AB88" s="564"/>
      <c r="AC88" s="564"/>
      <c r="AD88" s="564"/>
      <c r="AE88" s="564"/>
      <c r="AF88" s="564"/>
      <c r="AG88" s="564"/>
      <c r="AH88" s="564"/>
      <c r="AL88" s="564"/>
      <c r="AM88" s="564"/>
      <c r="AN88" s="564"/>
      <c r="AO88" s="564"/>
      <c r="AP88" s="564"/>
      <c r="AQ88" s="564"/>
      <c r="AR88" s="564"/>
      <c r="AS88" s="564"/>
    </row>
    <row r="89" spans="20:45" x14ac:dyDescent="0.25">
      <c r="T89" s="564"/>
      <c r="U89" s="564"/>
      <c r="V89" s="564"/>
      <c r="W89" s="564"/>
      <c r="X89" s="564"/>
      <c r="Y89" s="564"/>
      <c r="Z89" s="564"/>
      <c r="AA89" s="564"/>
      <c r="AB89" s="564"/>
      <c r="AC89" s="564"/>
      <c r="AD89" s="564"/>
      <c r="AE89" s="564"/>
      <c r="AF89" s="564"/>
      <c r="AG89" s="564"/>
      <c r="AH89" s="564"/>
      <c r="AL89" s="564"/>
      <c r="AM89" s="564"/>
      <c r="AN89" s="564"/>
      <c r="AO89" s="564"/>
      <c r="AP89" s="564"/>
      <c r="AQ89" s="564"/>
      <c r="AR89" s="564"/>
      <c r="AS89" s="564"/>
    </row>
    <row r="90" spans="20:45" x14ac:dyDescent="0.25">
      <c r="T90" s="564"/>
      <c r="U90" s="564"/>
      <c r="V90" s="564"/>
      <c r="W90" s="564"/>
      <c r="X90" s="564"/>
      <c r="Y90" s="564"/>
      <c r="Z90" s="564"/>
      <c r="AA90" s="564"/>
      <c r="AB90" s="564"/>
      <c r="AC90" s="564"/>
      <c r="AD90" s="564"/>
      <c r="AE90" s="564"/>
      <c r="AF90" s="564"/>
      <c r="AG90" s="564"/>
      <c r="AH90" s="564"/>
      <c r="AL90" s="564"/>
      <c r="AM90" s="564"/>
      <c r="AN90" s="564"/>
      <c r="AO90" s="564"/>
      <c r="AP90" s="564"/>
      <c r="AQ90" s="564"/>
      <c r="AR90" s="564"/>
      <c r="AS90" s="564"/>
    </row>
    <row r="91" spans="20:45" x14ac:dyDescent="0.25">
      <c r="T91" s="564"/>
      <c r="U91" s="564"/>
      <c r="V91" s="564"/>
      <c r="W91" s="564"/>
      <c r="X91" s="564"/>
      <c r="Y91" s="564"/>
      <c r="Z91" s="564"/>
      <c r="AA91" s="564"/>
      <c r="AB91" s="564"/>
      <c r="AC91" s="564"/>
      <c r="AD91" s="564"/>
      <c r="AE91" s="564"/>
      <c r="AF91" s="564"/>
      <c r="AG91" s="564"/>
      <c r="AH91" s="564"/>
      <c r="AL91" s="564"/>
      <c r="AM91" s="564"/>
      <c r="AN91" s="564"/>
      <c r="AO91" s="564"/>
      <c r="AP91" s="564"/>
      <c r="AQ91" s="564"/>
      <c r="AR91" s="564"/>
      <c r="AS91" s="564"/>
    </row>
    <row r="92" spans="20:45" x14ac:dyDescent="0.25">
      <c r="T92" s="564"/>
      <c r="U92" s="564"/>
      <c r="V92" s="564"/>
      <c r="W92" s="564"/>
      <c r="X92" s="564"/>
      <c r="Y92" s="564"/>
      <c r="Z92" s="564"/>
      <c r="AA92" s="564"/>
      <c r="AB92" s="564"/>
      <c r="AC92" s="564"/>
      <c r="AD92" s="564"/>
      <c r="AE92" s="564"/>
      <c r="AF92" s="564"/>
      <c r="AG92" s="564"/>
      <c r="AH92" s="564"/>
      <c r="AL92" s="564"/>
      <c r="AM92" s="564"/>
      <c r="AN92" s="564"/>
      <c r="AO92" s="564"/>
      <c r="AP92" s="564"/>
      <c r="AQ92" s="564"/>
      <c r="AR92" s="564"/>
      <c r="AS92" s="564"/>
    </row>
    <row r="93" spans="20:45" x14ac:dyDescent="0.25">
      <c r="T93" s="564"/>
      <c r="U93" s="564"/>
      <c r="V93" s="564"/>
      <c r="W93" s="564"/>
      <c r="X93" s="564"/>
      <c r="Y93" s="564"/>
      <c r="Z93" s="564"/>
      <c r="AA93" s="564"/>
      <c r="AB93" s="564"/>
      <c r="AC93" s="564"/>
      <c r="AD93" s="564"/>
      <c r="AE93" s="564"/>
      <c r="AF93" s="564"/>
      <c r="AG93" s="564"/>
      <c r="AH93" s="564"/>
      <c r="AL93" s="564"/>
      <c r="AM93" s="564"/>
      <c r="AN93" s="564"/>
      <c r="AO93" s="564"/>
      <c r="AP93" s="564"/>
      <c r="AQ93" s="564"/>
      <c r="AR93" s="564"/>
      <c r="AS93" s="564"/>
    </row>
    <row r="94" spans="20:45" x14ac:dyDescent="0.25">
      <c r="T94" s="564"/>
      <c r="U94" s="564"/>
      <c r="V94" s="564"/>
      <c r="W94" s="564"/>
      <c r="X94" s="564"/>
      <c r="Y94" s="564"/>
      <c r="Z94" s="564"/>
      <c r="AA94" s="564"/>
      <c r="AB94" s="564"/>
      <c r="AC94" s="564"/>
      <c r="AD94" s="564"/>
      <c r="AE94" s="564"/>
      <c r="AF94" s="564"/>
      <c r="AG94" s="564"/>
      <c r="AH94" s="564"/>
      <c r="AL94" s="564"/>
      <c r="AM94" s="564"/>
      <c r="AN94" s="564"/>
      <c r="AO94" s="564"/>
      <c r="AP94" s="564"/>
      <c r="AQ94" s="564"/>
      <c r="AR94" s="564"/>
      <c r="AS94" s="564"/>
    </row>
    <row r="95" spans="20:45" x14ac:dyDescent="0.25">
      <c r="T95" s="564"/>
      <c r="U95" s="564"/>
      <c r="V95" s="564"/>
      <c r="W95" s="564"/>
      <c r="X95" s="564"/>
      <c r="Y95" s="564"/>
      <c r="Z95" s="564"/>
      <c r="AA95" s="564"/>
      <c r="AB95" s="564"/>
      <c r="AC95" s="564"/>
      <c r="AD95" s="564"/>
      <c r="AE95" s="564"/>
      <c r="AF95" s="564"/>
      <c r="AG95" s="564"/>
      <c r="AH95" s="564"/>
      <c r="AL95" s="564"/>
      <c r="AM95" s="564"/>
      <c r="AN95" s="564"/>
      <c r="AO95" s="564"/>
      <c r="AP95" s="564"/>
      <c r="AQ95" s="564"/>
      <c r="AR95" s="564"/>
      <c r="AS95" s="564"/>
    </row>
    <row r="96" spans="20:45" x14ac:dyDescent="0.25">
      <c r="T96" s="564"/>
      <c r="U96" s="564"/>
      <c r="V96" s="564"/>
      <c r="W96" s="564"/>
      <c r="X96" s="564"/>
      <c r="Y96" s="564"/>
      <c r="Z96" s="564"/>
      <c r="AA96" s="564"/>
      <c r="AB96" s="564"/>
      <c r="AC96" s="564"/>
      <c r="AD96" s="564"/>
      <c r="AE96" s="564"/>
      <c r="AF96" s="564"/>
      <c r="AG96" s="564"/>
      <c r="AH96" s="564"/>
      <c r="AL96" s="564"/>
      <c r="AM96" s="564"/>
      <c r="AN96" s="564"/>
      <c r="AO96" s="564"/>
      <c r="AP96" s="564"/>
      <c r="AQ96" s="564"/>
      <c r="AR96" s="564"/>
      <c r="AS96" s="564"/>
    </row>
    <row r="97" spans="20:45" x14ac:dyDescent="0.25">
      <c r="T97" s="564"/>
      <c r="U97" s="564"/>
      <c r="V97" s="564"/>
      <c r="W97" s="564"/>
      <c r="X97" s="564"/>
      <c r="Y97" s="564"/>
      <c r="Z97" s="564"/>
      <c r="AA97" s="564"/>
      <c r="AB97" s="564"/>
      <c r="AC97" s="564"/>
      <c r="AD97" s="564"/>
      <c r="AE97" s="564"/>
      <c r="AF97" s="564"/>
      <c r="AG97" s="564"/>
      <c r="AH97" s="564"/>
      <c r="AL97" s="564"/>
      <c r="AM97" s="564"/>
      <c r="AN97" s="564"/>
      <c r="AO97" s="564"/>
      <c r="AP97" s="564"/>
      <c r="AQ97" s="564"/>
      <c r="AR97" s="564"/>
      <c r="AS97" s="564"/>
    </row>
    <row r="98" spans="20:45" x14ac:dyDescent="0.25">
      <c r="T98" s="564"/>
      <c r="U98" s="564"/>
      <c r="V98" s="564"/>
      <c r="W98" s="564"/>
      <c r="X98" s="564"/>
      <c r="Y98" s="564"/>
      <c r="Z98" s="564"/>
      <c r="AA98" s="564"/>
      <c r="AB98" s="564"/>
      <c r="AC98" s="564"/>
      <c r="AD98" s="564"/>
      <c r="AE98" s="564"/>
      <c r="AF98" s="564"/>
      <c r="AG98" s="564"/>
      <c r="AH98" s="564"/>
      <c r="AL98" s="564"/>
      <c r="AM98" s="564"/>
      <c r="AN98" s="564"/>
      <c r="AO98" s="564"/>
      <c r="AP98" s="564"/>
      <c r="AQ98" s="564"/>
      <c r="AR98" s="564"/>
      <c r="AS98" s="564"/>
    </row>
    <row r="99" spans="20:45" x14ac:dyDescent="0.25">
      <c r="T99" s="564"/>
      <c r="U99" s="564"/>
      <c r="V99" s="564"/>
      <c r="W99" s="564"/>
      <c r="X99" s="564"/>
      <c r="Y99" s="564"/>
      <c r="Z99" s="564"/>
      <c r="AA99" s="564"/>
      <c r="AB99" s="564"/>
      <c r="AC99" s="564"/>
      <c r="AD99" s="564"/>
      <c r="AE99" s="564"/>
      <c r="AF99" s="564"/>
      <c r="AG99" s="564"/>
      <c r="AH99" s="564"/>
      <c r="AL99" s="564"/>
      <c r="AM99" s="564"/>
      <c r="AN99" s="564"/>
      <c r="AO99" s="564"/>
      <c r="AP99" s="564"/>
      <c r="AQ99" s="564"/>
      <c r="AR99" s="564"/>
      <c r="AS99" s="564"/>
    </row>
    <row r="100" spans="20:45" x14ac:dyDescent="0.25">
      <c r="T100" s="564"/>
      <c r="U100" s="564"/>
      <c r="V100" s="564"/>
      <c r="W100" s="564"/>
      <c r="X100" s="564"/>
      <c r="Y100" s="564"/>
      <c r="Z100" s="564"/>
      <c r="AA100" s="564"/>
      <c r="AB100" s="564"/>
      <c r="AC100" s="564"/>
      <c r="AD100" s="564"/>
      <c r="AE100" s="564"/>
      <c r="AF100" s="564"/>
      <c r="AG100" s="564"/>
      <c r="AH100" s="564"/>
      <c r="AL100" s="564"/>
      <c r="AM100" s="564"/>
      <c r="AN100" s="564"/>
      <c r="AO100" s="564"/>
      <c r="AP100" s="564"/>
      <c r="AQ100" s="564"/>
      <c r="AR100" s="564"/>
      <c r="AS100" s="564"/>
    </row>
    <row r="101" spans="20:45" x14ac:dyDescent="0.25">
      <c r="T101" s="564"/>
      <c r="U101" s="564"/>
      <c r="V101" s="564"/>
      <c r="W101" s="564"/>
      <c r="X101" s="564"/>
      <c r="Y101" s="564"/>
      <c r="Z101" s="564"/>
      <c r="AA101" s="564"/>
      <c r="AB101" s="564"/>
      <c r="AC101" s="564"/>
      <c r="AD101" s="564"/>
      <c r="AE101" s="564"/>
      <c r="AF101" s="564"/>
      <c r="AG101" s="564"/>
      <c r="AH101" s="564"/>
      <c r="AL101" s="564"/>
      <c r="AM101" s="564"/>
      <c r="AN101" s="564"/>
      <c r="AO101" s="564"/>
      <c r="AP101" s="564"/>
      <c r="AQ101" s="564"/>
      <c r="AR101" s="564"/>
      <c r="AS101" s="564"/>
    </row>
    <row r="102" spans="20:45" x14ac:dyDescent="0.25">
      <c r="T102" s="564"/>
      <c r="U102" s="564"/>
      <c r="V102" s="564"/>
      <c r="W102" s="564"/>
      <c r="X102" s="564"/>
      <c r="Y102" s="564"/>
      <c r="Z102" s="564"/>
      <c r="AA102" s="564"/>
      <c r="AB102" s="564"/>
      <c r="AC102" s="564"/>
      <c r="AD102" s="564"/>
      <c r="AE102" s="564"/>
      <c r="AF102" s="564"/>
      <c r="AG102" s="564"/>
      <c r="AH102" s="564"/>
      <c r="AL102" s="564"/>
      <c r="AM102" s="564"/>
      <c r="AN102" s="564"/>
      <c r="AO102" s="564"/>
      <c r="AP102" s="564"/>
      <c r="AQ102" s="564"/>
      <c r="AR102" s="564"/>
      <c r="AS102" s="564"/>
    </row>
    <row r="103" spans="20:45" x14ac:dyDescent="0.25">
      <c r="T103" s="564"/>
      <c r="U103" s="564"/>
      <c r="V103" s="564"/>
      <c r="W103" s="564"/>
      <c r="X103" s="564"/>
      <c r="Y103" s="564"/>
      <c r="Z103" s="564"/>
      <c r="AA103" s="564"/>
      <c r="AB103" s="564"/>
      <c r="AC103" s="564"/>
      <c r="AD103" s="564"/>
      <c r="AE103" s="564"/>
      <c r="AF103" s="564"/>
      <c r="AG103" s="564"/>
      <c r="AH103" s="564"/>
      <c r="AL103" s="564"/>
      <c r="AM103" s="564"/>
      <c r="AN103" s="564"/>
      <c r="AO103" s="564"/>
      <c r="AP103" s="564"/>
      <c r="AQ103" s="564"/>
      <c r="AR103" s="564"/>
      <c r="AS103" s="564"/>
    </row>
    <row r="104" spans="20:45" x14ac:dyDescent="0.25">
      <c r="T104" s="564"/>
      <c r="U104" s="564"/>
      <c r="V104" s="564"/>
      <c r="W104" s="564"/>
      <c r="X104" s="564"/>
      <c r="Y104" s="564"/>
      <c r="Z104" s="564"/>
      <c r="AA104" s="564"/>
      <c r="AB104" s="564"/>
      <c r="AC104" s="564"/>
      <c r="AD104" s="564"/>
      <c r="AE104" s="564"/>
      <c r="AF104" s="564"/>
      <c r="AG104" s="564"/>
      <c r="AH104" s="564"/>
      <c r="AL104" s="564"/>
      <c r="AM104" s="564"/>
      <c r="AN104" s="564"/>
      <c r="AO104" s="564"/>
      <c r="AP104" s="564"/>
      <c r="AQ104" s="564"/>
      <c r="AR104" s="564"/>
      <c r="AS104" s="564"/>
    </row>
    <row r="105" spans="20:45" x14ac:dyDescent="0.25">
      <c r="T105" s="564"/>
      <c r="U105" s="564"/>
      <c r="V105" s="564"/>
      <c r="W105" s="564"/>
      <c r="X105" s="564"/>
      <c r="Y105" s="564"/>
      <c r="Z105" s="564"/>
      <c r="AA105" s="564"/>
      <c r="AB105" s="564"/>
      <c r="AC105" s="564"/>
      <c r="AD105" s="564"/>
      <c r="AE105" s="564"/>
      <c r="AF105" s="564"/>
      <c r="AG105" s="564"/>
      <c r="AH105" s="564"/>
      <c r="AL105" s="564"/>
      <c r="AM105" s="564"/>
      <c r="AN105" s="564"/>
      <c r="AO105" s="564"/>
      <c r="AP105" s="564"/>
      <c r="AQ105" s="564"/>
      <c r="AR105" s="564"/>
      <c r="AS105" s="564"/>
    </row>
    <row r="106" spans="20:45" x14ac:dyDescent="0.25">
      <c r="T106" s="564"/>
      <c r="U106" s="564"/>
      <c r="V106" s="564"/>
      <c r="W106" s="564"/>
      <c r="X106" s="564"/>
      <c r="Y106" s="564"/>
      <c r="Z106" s="564"/>
      <c r="AA106" s="564"/>
      <c r="AB106" s="564"/>
      <c r="AC106" s="564"/>
      <c r="AD106" s="564"/>
      <c r="AE106" s="564"/>
      <c r="AF106" s="564"/>
      <c r="AG106" s="564"/>
      <c r="AH106" s="564"/>
      <c r="AL106" s="564"/>
      <c r="AM106" s="564"/>
      <c r="AN106" s="564"/>
      <c r="AO106" s="564"/>
      <c r="AP106" s="564"/>
      <c r="AQ106" s="564"/>
      <c r="AR106" s="564"/>
      <c r="AS106" s="564"/>
    </row>
    <row r="107" spans="20:45" x14ac:dyDescent="0.25">
      <c r="T107" s="564"/>
      <c r="U107" s="564"/>
      <c r="V107" s="564"/>
      <c r="W107" s="564"/>
      <c r="X107" s="564"/>
      <c r="Y107" s="564"/>
      <c r="Z107" s="564"/>
      <c r="AA107" s="564"/>
      <c r="AB107" s="564"/>
      <c r="AC107" s="564"/>
      <c r="AD107" s="564"/>
      <c r="AE107" s="564"/>
      <c r="AF107" s="564"/>
      <c r="AG107" s="564"/>
      <c r="AH107" s="564"/>
      <c r="AL107" s="564"/>
      <c r="AM107" s="564"/>
      <c r="AN107" s="564"/>
      <c r="AO107" s="564"/>
      <c r="AP107" s="564"/>
      <c r="AQ107" s="564"/>
      <c r="AR107" s="564"/>
      <c r="AS107" s="564"/>
    </row>
    <row r="108" spans="20:45" x14ac:dyDescent="0.25">
      <c r="T108" s="564"/>
      <c r="U108" s="564"/>
      <c r="V108" s="564"/>
      <c r="W108" s="564"/>
      <c r="X108" s="564"/>
      <c r="Y108" s="564"/>
      <c r="Z108" s="564"/>
      <c r="AA108" s="564"/>
      <c r="AB108" s="564"/>
      <c r="AC108" s="564"/>
      <c r="AD108" s="564"/>
      <c r="AE108" s="564"/>
      <c r="AF108" s="564"/>
      <c r="AG108" s="564"/>
      <c r="AH108" s="564"/>
      <c r="AL108" s="564"/>
      <c r="AM108" s="564"/>
      <c r="AN108" s="564"/>
      <c r="AO108" s="564"/>
      <c r="AP108" s="564"/>
      <c r="AQ108" s="564"/>
      <c r="AR108" s="564"/>
      <c r="AS108" s="564"/>
    </row>
    <row r="109" spans="20:45" x14ac:dyDescent="0.25">
      <c r="T109" s="564"/>
      <c r="U109" s="564"/>
      <c r="V109" s="564"/>
      <c r="W109" s="564"/>
      <c r="X109" s="564"/>
      <c r="Y109" s="564"/>
      <c r="Z109" s="564"/>
      <c r="AA109" s="564"/>
      <c r="AB109" s="564"/>
      <c r="AC109" s="564"/>
      <c r="AD109" s="564"/>
      <c r="AE109" s="564"/>
      <c r="AF109" s="564"/>
      <c r="AG109" s="564"/>
      <c r="AH109" s="564"/>
      <c r="AL109" s="564"/>
      <c r="AM109" s="564"/>
      <c r="AN109" s="564"/>
      <c r="AO109" s="564"/>
      <c r="AP109" s="564"/>
      <c r="AQ109" s="564"/>
      <c r="AR109" s="564"/>
      <c r="AS109" s="564"/>
    </row>
    <row r="110" spans="20:45" x14ac:dyDescent="0.25">
      <c r="T110" s="564"/>
      <c r="U110" s="564"/>
      <c r="V110" s="564"/>
      <c r="W110" s="564"/>
      <c r="X110" s="564"/>
      <c r="Y110" s="564"/>
      <c r="Z110" s="564"/>
      <c r="AA110" s="564"/>
      <c r="AB110" s="564"/>
      <c r="AC110" s="564"/>
      <c r="AD110" s="564"/>
      <c r="AE110" s="564"/>
      <c r="AF110" s="564"/>
      <c r="AG110" s="564"/>
      <c r="AH110" s="564"/>
      <c r="AL110" s="564"/>
      <c r="AM110" s="564"/>
      <c r="AN110" s="564"/>
      <c r="AO110" s="564"/>
      <c r="AP110" s="564"/>
      <c r="AQ110" s="564"/>
      <c r="AR110" s="564"/>
      <c r="AS110" s="564"/>
    </row>
    <row r="111" spans="20:45" x14ac:dyDescent="0.25">
      <c r="T111" s="564"/>
      <c r="U111" s="564"/>
      <c r="V111" s="564"/>
      <c r="W111" s="564"/>
      <c r="X111" s="564"/>
      <c r="Y111" s="564"/>
      <c r="Z111" s="564"/>
      <c r="AA111" s="564"/>
      <c r="AB111" s="564"/>
      <c r="AC111" s="564"/>
      <c r="AD111" s="564"/>
      <c r="AE111" s="564"/>
      <c r="AF111" s="564"/>
      <c r="AG111" s="564"/>
      <c r="AH111" s="564"/>
      <c r="AL111" s="564"/>
      <c r="AM111" s="564"/>
      <c r="AN111" s="564"/>
      <c r="AO111" s="564"/>
      <c r="AP111" s="564"/>
      <c r="AQ111" s="564"/>
      <c r="AR111" s="564"/>
      <c r="AS111" s="564"/>
    </row>
    <row r="112" spans="20:45" x14ac:dyDescent="0.25">
      <c r="T112" s="564"/>
      <c r="U112" s="564"/>
      <c r="V112" s="564"/>
      <c r="W112" s="564"/>
      <c r="X112" s="564"/>
      <c r="Y112" s="564"/>
      <c r="Z112" s="564"/>
      <c r="AA112" s="564"/>
      <c r="AB112" s="564"/>
      <c r="AC112" s="564"/>
      <c r="AD112" s="564"/>
      <c r="AE112" s="564"/>
      <c r="AF112" s="564"/>
      <c r="AG112" s="564"/>
      <c r="AH112" s="564"/>
      <c r="AL112" s="564"/>
      <c r="AM112" s="564"/>
      <c r="AN112" s="564"/>
      <c r="AO112" s="564"/>
      <c r="AP112" s="564"/>
      <c r="AQ112" s="564"/>
      <c r="AR112" s="564"/>
      <c r="AS112" s="564"/>
    </row>
    <row r="113" spans="20:45" x14ac:dyDescent="0.25">
      <c r="T113" s="564"/>
      <c r="U113" s="564"/>
      <c r="V113" s="564"/>
      <c r="W113" s="564"/>
      <c r="X113" s="564"/>
      <c r="Y113" s="564"/>
      <c r="Z113" s="564"/>
      <c r="AA113" s="564"/>
      <c r="AB113" s="564"/>
      <c r="AC113" s="564"/>
      <c r="AD113" s="564"/>
      <c r="AE113" s="564"/>
      <c r="AF113" s="564"/>
      <c r="AG113" s="564"/>
      <c r="AH113" s="564"/>
      <c r="AL113" s="564"/>
      <c r="AM113" s="564"/>
      <c r="AN113" s="564"/>
      <c r="AO113" s="564"/>
      <c r="AP113" s="564"/>
      <c r="AQ113" s="564"/>
      <c r="AR113" s="564"/>
      <c r="AS113" s="564"/>
    </row>
    <row r="114" spans="20:45" x14ac:dyDescent="0.25">
      <c r="T114" s="564"/>
      <c r="U114" s="564"/>
      <c r="V114" s="564"/>
      <c r="W114" s="564"/>
      <c r="X114" s="564"/>
      <c r="Y114" s="564"/>
      <c r="Z114" s="564"/>
      <c r="AA114" s="564"/>
      <c r="AB114" s="564"/>
      <c r="AC114" s="564"/>
      <c r="AD114" s="564"/>
      <c r="AE114" s="564"/>
      <c r="AF114" s="564"/>
      <c r="AG114" s="564"/>
      <c r="AH114" s="564"/>
      <c r="AL114" s="564"/>
      <c r="AM114" s="564"/>
      <c r="AN114" s="564"/>
      <c r="AO114" s="564"/>
      <c r="AP114" s="564"/>
      <c r="AQ114" s="564"/>
      <c r="AR114" s="564"/>
      <c r="AS114" s="564"/>
    </row>
    <row r="115" spans="20:45" x14ac:dyDescent="0.25">
      <c r="T115" s="564"/>
      <c r="U115" s="564"/>
      <c r="V115" s="564"/>
      <c r="W115" s="564"/>
      <c r="X115" s="564"/>
      <c r="Y115" s="564"/>
      <c r="Z115" s="564"/>
      <c r="AA115" s="564"/>
      <c r="AB115" s="564"/>
      <c r="AC115" s="564"/>
      <c r="AD115" s="564"/>
      <c r="AE115" s="564"/>
      <c r="AF115" s="564"/>
      <c r="AG115" s="564"/>
      <c r="AH115" s="564"/>
      <c r="AL115" s="564"/>
      <c r="AM115" s="564"/>
      <c r="AN115" s="564"/>
      <c r="AO115" s="564"/>
      <c r="AP115" s="564"/>
      <c r="AQ115" s="564"/>
      <c r="AR115" s="564"/>
      <c r="AS115" s="564"/>
    </row>
    <row r="116" spans="20:45" x14ac:dyDescent="0.25">
      <c r="T116" s="564"/>
      <c r="U116" s="564"/>
      <c r="V116" s="564"/>
      <c r="W116" s="564"/>
      <c r="X116" s="564"/>
      <c r="Y116" s="564"/>
      <c r="Z116" s="564"/>
      <c r="AA116" s="564"/>
      <c r="AB116" s="564"/>
      <c r="AC116" s="564"/>
      <c r="AD116" s="564"/>
      <c r="AE116" s="564"/>
      <c r="AF116" s="564"/>
      <c r="AG116" s="564"/>
      <c r="AH116" s="564"/>
      <c r="AL116" s="564"/>
      <c r="AM116" s="564"/>
      <c r="AN116" s="564"/>
      <c r="AO116" s="564"/>
      <c r="AP116" s="564"/>
      <c r="AQ116" s="564"/>
      <c r="AR116" s="564"/>
      <c r="AS116" s="564"/>
    </row>
    <row r="117" spans="20:45" x14ac:dyDescent="0.25">
      <c r="T117" s="564"/>
      <c r="U117" s="564"/>
      <c r="V117" s="564"/>
      <c r="W117" s="564"/>
      <c r="X117" s="564"/>
      <c r="Y117" s="564"/>
      <c r="Z117" s="564"/>
      <c r="AA117" s="564"/>
      <c r="AB117" s="564"/>
      <c r="AC117" s="564"/>
      <c r="AD117" s="564"/>
      <c r="AE117" s="564"/>
      <c r="AF117" s="564"/>
      <c r="AG117" s="564"/>
      <c r="AH117" s="564"/>
      <c r="AL117" s="564"/>
      <c r="AM117" s="564"/>
      <c r="AN117" s="564"/>
      <c r="AO117" s="564"/>
      <c r="AP117" s="564"/>
      <c r="AQ117" s="564"/>
      <c r="AR117" s="564"/>
      <c r="AS117" s="564"/>
    </row>
    <row r="118" spans="20:45" x14ac:dyDescent="0.25">
      <c r="T118" s="564"/>
      <c r="U118" s="564"/>
      <c r="V118" s="564"/>
      <c r="W118" s="564"/>
      <c r="X118" s="564"/>
      <c r="Y118" s="564"/>
      <c r="Z118" s="564"/>
      <c r="AA118" s="564"/>
      <c r="AB118" s="564"/>
      <c r="AC118" s="564"/>
      <c r="AD118" s="564"/>
      <c r="AE118" s="564"/>
      <c r="AF118" s="564"/>
      <c r="AG118" s="564"/>
      <c r="AH118" s="564"/>
      <c r="AL118" s="564"/>
      <c r="AM118" s="564"/>
      <c r="AN118" s="564"/>
      <c r="AO118" s="564"/>
      <c r="AP118" s="564"/>
      <c r="AQ118" s="564"/>
      <c r="AR118" s="564"/>
      <c r="AS118" s="564"/>
    </row>
    <row r="119" spans="20:45" x14ac:dyDescent="0.25">
      <c r="T119" s="564"/>
      <c r="U119" s="564"/>
      <c r="V119" s="564"/>
      <c r="W119" s="564"/>
      <c r="X119" s="564"/>
      <c r="Y119" s="564"/>
      <c r="Z119" s="564"/>
      <c r="AA119" s="564"/>
      <c r="AB119" s="564"/>
      <c r="AC119" s="564"/>
      <c r="AD119" s="564"/>
      <c r="AE119" s="564"/>
      <c r="AF119" s="564"/>
      <c r="AG119" s="564"/>
      <c r="AH119" s="564"/>
      <c r="AL119" s="564"/>
      <c r="AM119" s="564"/>
      <c r="AN119" s="564"/>
      <c r="AO119" s="564"/>
      <c r="AP119" s="564"/>
      <c r="AQ119" s="564"/>
      <c r="AR119" s="564"/>
      <c r="AS119" s="564"/>
    </row>
    <row r="120" spans="20:45" x14ac:dyDescent="0.25">
      <c r="T120" s="564"/>
      <c r="U120" s="564"/>
      <c r="V120" s="564"/>
      <c r="W120" s="564"/>
      <c r="X120" s="564"/>
      <c r="Y120" s="564"/>
      <c r="Z120" s="564"/>
      <c r="AA120" s="564"/>
      <c r="AB120" s="564"/>
      <c r="AC120" s="564"/>
      <c r="AD120" s="564"/>
      <c r="AE120" s="564"/>
      <c r="AF120" s="564"/>
      <c r="AG120" s="564"/>
      <c r="AH120" s="564"/>
      <c r="AL120" s="564"/>
      <c r="AM120" s="564"/>
      <c r="AN120" s="564"/>
      <c r="AO120" s="564"/>
      <c r="AP120" s="564"/>
      <c r="AQ120" s="564"/>
      <c r="AR120" s="564"/>
      <c r="AS120" s="564"/>
    </row>
    <row r="121" spans="20:45" x14ac:dyDescent="0.25">
      <c r="T121" s="564"/>
      <c r="U121" s="564"/>
      <c r="V121" s="564"/>
      <c r="W121" s="564"/>
      <c r="X121" s="564"/>
      <c r="Y121" s="564"/>
      <c r="Z121" s="564"/>
      <c r="AA121" s="564"/>
      <c r="AB121" s="564"/>
      <c r="AC121" s="564"/>
      <c r="AD121" s="564"/>
      <c r="AE121" s="564"/>
      <c r="AF121" s="564"/>
      <c r="AG121" s="564"/>
      <c r="AH121" s="564"/>
      <c r="AL121" s="564"/>
      <c r="AM121" s="564"/>
      <c r="AN121" s="564"/>
      <c r="AO121" s="564"/>
      <c r="AP121" s="564"/>
      <c r="AQ121" s="564"/>
      <c r="AR121" s="564"/>
      <c r="AS121" s="564"/>
    </row>
    <row r="122" spans="20:45" x14ac:dyDescent="0.25">
      <c r="T122" s="564"/>
      <c r="U122" s="564"/>
      <c r="V122" s="564"/>
      <c r="W122" s="564"/>
      <c r="X122" s="564"/>
      <c r="Y122" s="564"/>
      <c r="Z122" s="564"/>
      <c r="AA122" s="564"/>
      <c r="AB122" s="564"/>
      <c r="AC122" s="564"/>
      <c r="AD122" s="564"/>
      <c r="AE122" s="564"/>
      <c r="AF122" s="564"/>
      <c r="AG122" s="564"/>
      <c r="AH122" s="564"/>
      <c r="AL122" s="564"/>
      <c r="AM122" s="564"/>
      <c r="AN122" s="564"/>
      <c r="AO122" s="564"/>
      <c r="AP122" s="564"/>
      <c r="AQ122" s="564"/>
      <c r="AR122" s="564"/>
      <c r="AS122" s="564"/>
    </row>
    <row r="123" spans="20:45" x14ac:dyDescent="0.25">
      <c r="T123" s="564"/>
      <c r="U123" s="564"/>
      <c r="V123" s="564"/>
      <c r="W123" s="564"/>
      <c r="X123" s="564"/>
      <c r="Y123" s="564"/>
      <c r="Z123" s="564"/>
      <c r="AA123" s="564"/>
      <c r="AB123" s="564"/>
      <c r="AC123" s="564"/>
      <c r="AD123" s="564"/>
      <c r="AE123" s="564"/>
      <c r="AF123" s="564"/>
      <c r="AG123" s="564"/>
      <c r="AH123" s="564"/>
      <c r="AL123" s="564"/>
      <c r="AM123" s="564"/>
      <c r="AN123" s="564"/>
      <c r="AO123" s="564"/>
      <c r="AP123" s="564"/>
      <c r="AQ123" s="564"/>
      <c r="AR123" s="564"/>
      <c r="AS123" s="564"/>
    </row>
    <row r="124" spans="20:45" x14ac:dyDescent="0.25">
      <c r="T124" s="564"/>
      <c r="U124" s="564"/>
      <c r="V124" s="564"/>
      <c r="W124" s="564"/>
      <c r="X124" s="564"/>
      <c r="Y124" s="564"/>
      <c r="Z124" s="564"/>
      <c r="AA124" s="564"/>
      <c r="AB124" s="564"/>
      <c r="AC124" s="564"/>
      <c r="AD124" s="564"/>
      <c r="AE124" s="564"/>
      <c r="AF124" s="564"/>
      <c r="AG124" s="564"/>
      <c r="AH124" s="564"/>
      <c r="AL124" s="564"/>
      <c r="AM124" s="564"/>
      <c r="AN124" s="564"/>
      <c r="AO124" s="564"/>
      <c r="AP124" s="564"/>
      <c r="AQ124" s="564"/>
      <c r="AR124" s="564"/>
      <c r="AS124" s="564"/>
    </row>
    <row r="125" spans="20:45" x14ac:dyDescent="0.25">
      <c r="T125" s="564"/>
      <c r="U125" s="564"/>
      <c r="V125" s="564"/>
      <c r="W125" s="564"/>
      <c r="X125" s="564"/>
      <c r="Y125" s="564"/>
      <c r="Z125" s="564"/>
      <c r="AA125" s="564"/>
      <c r="AB125" s="564"/>
      <c r="AC125" s="564"/>
      <c r="AD125" s="564"/>
      <c r="AE125" s="564"/>
      <c r="AF125" s="564"/>
      <c r="AG125" s="564"/>
      <c r="AH125" s="564"/>
      <c r="AL125" s="564"/>
      <c r="AM125" s="564"/>
      <c r="AN125" s="564"/>
      <c r="AO125" s="564"/>
      <c r="AP125" s="564"/>
      <c r="AQ125" s="564"/>
      <c r="AR125" s="564"/>
      <c r="AS125" s="564"/>
    </row>
    <row r="126" spans="20:45" x14ac:dyDescent="0.25">
      <c r="T126" s="564"/>
      <c r="U126" s="564"/>
      <c r="V126" s="564"/>
      <c r="W126" s="564"/>
      <c r="X126" s="564"/>
      <c r="Y126" s="564"/>
      <c r="Z126" s="564"/>
      <c r="AA126" s="564"/>
      <c r="AB126" s="564"/>
      <c r="AC126" s="564"/>
      <c r="AD126" s="564"/>
      <c r="AE126" s="564"/>
      <c r="AF126" s="564"/>
      <c r="AG126" s="564"/>
      <c r="AH126" s="564"/>
      <c r="AL126" s="564"/>
      <c r="AM126" s="564"/>
      <c r="AN126" s="564"/>
      <c r="AO126" s="564"/>
      <c r="AP126" s="564"/>
      <c r="AQ126" s="564"/>
      <c r="AR126" s="564"/>
      <c r="AS126" s="564"/>
    </row>
    <row r="127" spans="20:45" x14ac:dyDescent="0.25">
      <c r="T127" s="564"/>
      <c r="U127" s="564"/>
      <c r="V127" s="564"/>
      <c r="W127" s="564"/>
      <c r="X127" s="564"/>
      <c r="Y127" s="564"/>
      <c r="Z127" s="564"/>
      <c r="AA127" s="564"/>
      <c r="AB127" s="564"/>
      <c r="AC127" s="564"/>
      <c r="AD127" s="564"/>
      <c r="AE127" s="564"/>
      <c r="AF127" s="564"/>
      <c r="AG127" s="564"/>
      <c r="AH127" s="564"/>
      <c r="AL127" s="564"/>
      <c r="AM127" s="564"/>
      <c r="AN127" s="564"/>
      <c r="AO127" s="564"/>
      <c r="AP127" s="564"/>
      <c r="AQ127" s="564"/>
      <c r="AR127" s="564"/>
      <c r="AS127" s="564"/>
    </row>
    <row r="128" spans="20:45" x14ac:dyDescent="0.25">
      <c r="T128" s="564"/>
      <c r="U128" s="564"/>
      <c r="V128" s="564"/>
      <c r="W128" s="564"/>
      <c r="X128" s="564"/>
      <c r="Y128" s="564"/>
      <c r="Z128" s="564"/>
      <c r="AA128" s="564"/>
      <c r="AB128" s="564"/>
      <c r="AC128" s="564"/>
      <c r="AD128" s="564"/>
      <c r="AE128" s="564"/>
      <c r="AF128" s="564"/>
      <c r="AG128" s="564"/>
      <c r="AH128" s="564"/>
      <c r="AL128" s="564"/>
      <c r="AM128" s="564"/>
      <c r="AN128" s="564"/>
      <c r="AO128" s="564"/>
      <c r="AP128" s="564"/>
      <c r="AQ128" s="564"/>
      <c r="AR128" s="564"/>
      <c r="AS128" s="564"/>
    </row>
    <row r="129" spans="20:45" x14ac:dyDescent="0.25">
      <c r="T129" s="564"/>
      <c r="U129" s="564"/>
      <c r="V129" s="564"/>
      <c r="W129" s="564"/>
      <c r="X129" s="564"/>
      <c r="Y129" s="564"/>
      <c r="Z129" s="564"/>
      <c r="AA129" s="564"/>
      <c r="AB129" s="564"/>
      <c r="AC129" s="564"/>
      <c r="AD129" s="564"/>
      <c r="AE129" s="564"/>
      <c r="AF129" s="564"/>
      <c r="AG129" s="564"/>
      <c r="AH129" s="564"/>
      <c r="AL129" s="564"/>
      <c r="AM129" s="564"/>
      <c r="AN129" s="564"/>
      <c r="AO129" s="564"/>
      <c r="AP129" s="564"/>
      <c r="AQ129" s="564"/>
      <c r="AR129" s="564"/>
      <c r="AS129" s="564"/>
    </row>
    <row r="130" spans="20:45" x14ac:dyDescent="0.25">
      <c r="T130" s="564"/>
      <c r="U130" s="564"/>
      <c r="V130" s="564"/>
      <c r="W130" s="564"/>
      <c r="X130" s="564"/>
      <c r="Y130" s="564"/>
      <c r="Z130" s="564"/>
      <c r="AA130" s="564"/>
      <c r="AB130" s="564"/>
      <c r="AC130" s="564"/>
      <c r="AD130" s="564"/>
      <c r="AE130" s="564"/>
      <c r="AF130" s="564"/>
      <c r="AG130" s="564"/>
      <c r="AH130" s="564"/>
      <c r="AL130" s="564"/>
      <c r="AM130" s="564"/>
      <c r="AN130" s="564"/>
      <c r="AO130" s="564"/>
      <c r="AP130" s="564"/>
      <c r="AQ130" s="564"/>
      <c r="AR130" s="564"/>
      <c r="AS130" s="564"/>
    </row>
    <row r="131" spans="20:45" x14ac:dyDescent="0.25">
      <c r="T131" s="564"/>
      <c r="U131" s="564"/>
      <c r="V131" s="564"/>
      <c r="W131" s="564"/>
      <c r="X131" s="564"/>
      <c r="Y131" s="564"/>
      <c r="Z131" s="564"/>
      <c r="AA131" s="564"/>
      <c r="AB131" s="564"/>
      <c r="AC131" s="564"/>
      <c r="AD131" s="564"/>
      <c r="AE131" s="564"/>
      <c r="AF131" s="564"/>
      <c r="AG131" s="564"/>
      <c r="AH131" s="564"/>
      <c r="AL131" s="564"/>
      <c r="AM131" s="564"/>
      <c r="AN131" s="564"/>
      <c r="AO131" s="564"/>
      <c r="AP131" s="564"/>
      <c r="AQ131" s="564"/>
      <c r="AR131" s="564"/>
      <c r="AS131" s="564"/>
    </row>
    <row r="132" spans="20:45" x14ac:dyDescent="0.25">
      <c r="T132" s="564"/>
      <c r="U132" s="564"/>
      <c r="V132" s="564"/>
      <c r="W132" s="564"/>
      <c r="X132" s="564"/>
      <c r="Y132" s="564"/>
      <c r="Z132" s="564"/>
      <c r="AA132" s="564"/>
      <c r="AB132" s="564"/>
      <c r="AC132" s="564"/>
      <c r="AD132" s="564"/>
      <c r="AE132" s="564"/>
      <c r="AF132" s="564"/>
      <c r="AG132" s="564"/>
      <c r="AH132" s="564"/>
      <c r="AL132" s="564"/>
      <c r="AM132" s="564"/>
      <c r="AN132" s="564"/>
      <c r="AO132" s="564"/>
      <c r="AP132" s="564"/>
      <c r="AQ132" s="564"/>
      <c r="AR132" s="564"/>
      <c r="AS132" s="564"/>
    </row>
    <row r="133" spans="20:45" x14ac:dyDescent="0.25">
      <c r="T133" s="564"/>
      <c r="U133" s="564"/>
      <c r="V133" s="564"/>
      <c r="W133" s="564"/>
      <c r="X133" s="564"/>
      <c r="Y133" s="564"/>
      <c r="Z133" s="564"/>
      <c r="AA133" s="564"/>
      <c r="AB133" s="564"/>
      <c r="AC133" s="564"/>
      <c r="AD133" s="564"/>
      <c r="AE133" s="564"/>
      <c r="AF133" s="564"/>
      <c r="AG133" s="564"/>
      <c r="AH133" s="564"/>
      <c r="AL133" s="564"/>
      <c r="AM133" s="564"/>
      <c r="AN133" s="564"/>
      <c r="AO133" s="564"/>
      <c r="AP133" s="564"/>
      <c r="AQ133" s="564"/>
      <c r="AR133" s="564"/>
      <c r="AS133" s="564"/>
    </row>
    <row r="134" spans="20:45" x14ac:dyDescent="0.25">
      <c r="T134" s="564"/>
      <c r="U134" s="564"/>
      <c r="V134" s="564"/>
      <c r="W134" s="564"/>
      <c r="X134" s="564"/>
      <c r="Y134" s="564"/>
      <c r="Z134" s="564"/>
      <c r="AA134" s="564"/>
      <c r="AB134" s="564"/>
      <c r="AC134" s="564"/>
      <c r="AD134" s="564"/>
      <c r="AE134" s="564"/>
      <c r="AF134" s="564"/>
      <c r="AG134" s="564"/>
      <c r="AH134" s="564"/>
      <c r="AL134" s="564"/>
      <c r="AM134" s="564"/>
      <c r="AN134" s="564"/>
      <c r="AO134" s="564"/>
      <c r="AP134" s="564"/>
      <c r="AQ134" s="564"/>
      <c r="AR134" s="564"/>
      <c r="AS134" s="564"/>
    </row>
    <row r="135" spans="20:45" x14ac:dyDescent="0.25">
      <c r="T135" s="564"/>
      <c r="U135" s="564"/>
      <c r="V135" s="564"/>
      <c r="W135" s="564"/>
      <c r="X135" s="564"/>
      <c r="Y135" s="564"/>
      <c r="Z135" s="564"/>
      <c r="AA135" s="564"/>
      <c r="AB135" s="564"/>
      <c r="AC135" s="564"/>
      <c r="AD135" s="564"/>
      <c r="AE135" s="564"/>
      <c r="AF135" s="564"/>
      <c r="AG135" s="564"/>
      <c r="AH135" s="564"/>
      <c r="AL135" s="564"/>
      <c r="AM135" s="564"/>
      <c r="AN135" s="564"/>
      <c r="AO135" s="564"/>
      <c r="AP135" s="564"/>
      <c r="AQ135" s="564"/>
      <c r="AR135" s="564"/>
      <c r="AS135" s="564"/>
    </row>
    <row r="136" spans="20:45" x14ac:dyDescent="0.25">
      <c r="T136" s="564"/>
      <c r="U136" s="564"/>
      <c r="V136" s="564"/>
      <c r="W136" s="564"/>
      <c r="X136" s="564"/>
      <c r="Y136" s="564"/>
      <c r="Z136" s="564"/>
      <c r="AA136" s="564"/>
      <c r="AB136" s="564"/>
      <c r="AC136" s="564"/>
      <c r="AD136" s="564"/>
      <c r="AE136" s="564"/>
      <c r="AF136" s="564"/>
      <c r="AG136" s="564"/>
      <c r="AH136" s="564"/>
      <c r="AL136" s="564"/>
      <c r="AM136" s="564"/>
      <c r="AN136" s="564"/>
      <c r="AO136" s="564"/>
      <c r="AP136" s="564"/>
      <c r="AQ136" s="564"/>
      <c r="AR136" s="564"/>
      <c r="AS136" s="564"/>
    </row>
    <row r="137" spans="20:45" x14ac:dyDescent="0.25">
      <c r="T137" s="564"/>
      <c r="U137" s="564"/>
      <c r="V137" s="564"/>
      <c r="W137" s="564"/>
      <c r="X137" s="564"/>
      <c r="Y137" s="564"/>
      <c r="Z137" s="564"/>
      <c r="AA137" s="564"/>
      <c r="AB137" s="564"/>
      <c r="AC137" s="564"/>
      <c r="AD137" s="564"/>
      <c r="AE137" s="564"/>
      <c r="AF137" s="564"/>
      <c r="AG137" s="564"/>
      <c r="AH137" s="564"/>
      <c r="AL137" s="564"/>
      <c r="AM137" s="564"/>
      <c r="AN137" s="564"/>
      <c r="AO137" s="564"/>
      <c r="AP137" s="564"/>
      <c r="AQ137" s="564"/>
      <c r="AR137" s="564"/>
      <c r="AS137" s="564"/>
    </row>
    <row r="138" spans="20:45" x14ac:dyDescent="0.25">
      <c r="T138" s="564"/>
      <c r="U138" s="564"/>
      <c r="V138" s="564"/>
      <c r="W138" s="564"/>
      <c r="X138" s="564"/>
      <c r="Y138" s="564"/>
      <c r="Z138" s="564"/>
      <c r="AA138" s="564"/>
      <c r="AB138" s="564"/>
      <c r="AC138" s="564"/>
      <c r="AD138" s="564"/>
      <c r="AE138" s="564"/>
      <c r="AF138" s="564"/>
      <c r="AG138" s="564"/>
      <c r="AH138" s="564"/>
      <c r="AL138" s="564"/>
      <c r="AM138" s="564"/>
      <c r="AN138" s="564"/>
      <c r="AO138" s="564"/>
      <c r="AP138" s="564"/>
      <c r="AQ138" s="564"/>
      <c r="AR138" s="564"/>
      <c r="AS138" s="564"/>
    </row>
    <row r="139" spans="20:45" x14ac:dyDescent="0.25">
      <c r="T139" s="564"/>
      <c r="U139" s="564"/>
      <c r="V139" s="564"/>
      <c r="W139" s="564"/>
      <c r="X139" s="564"/>
      <c r="Y139" s="564"/>
      <c r="Z139" s="564"/>
      <c r="AA139" s="564"/>
      <c r="AB139" s="564"/>
      <c r="AC139" s="564"/>
      <c r="AD139" s="564"/>
      <c r="AE139" s="564"/>
      <c r="AF139" s="564"/>
      <c r="AG139" s="564"/>
      <c r="AH139" s="564"/>
      <c r="AL139" s="564"/>
      <c r="AM139" s="564"/>
      <c r="AN139" s="564"/>
      <c r="AO139" s="564"/>
      <c r="AP139" s="564"/>
      <c r="AQ139" s="564"/>
      <c r="AR139" s="564"/>
      <c r="AS139" s="564"/>
    </row>
    <row r="140" spans="20:45" x14ac:dyDescent="0.25">
      <c r="T140" s="564"/>
      <c r="U140" s="564"/>
      <c r="V140" s="564"/>
      <c r="W140" s="564"/>
      <c r="X140" s="564"/>
      <c r="Y140" s="564"/>
      <c r="Z140" s="564"/>
      <c r="AA140" s="564"/>
      <c r="AB140" s="564"/>
      <c r="AC140" s="564"/>
      <c r="AD140" s="564"/>
      <c r="AE140" s="564"/>
      <c r="AF140" s="564"/>
      <c r="AG140" s="564"/>
      <c r="AH140" s="564"/>
      <c r="AL140" s="564"/>
      <c r="AM140" s="564"/>
      <c r="AN140" s="564"/>
      <c r="AO140" s="564"/>
      <c r="AP140" s="564"/>
      <c r="AQ140" s="564"/>
      <c r="AR140" s="564"/>
      <c r="AS140" s="564"/>
    </row>
  </sheetData>
  <mergeCells count="1">
    <mergeCell ref="A4:C4"/>
  </mergeCells>
  <conditionalFormatting sqref="G50:I50 G34:I34 G36:I36 G22:I22 G24:I24 G26:I26 G28:I28 G30:I30 G32:I32 H21 G38:I38 G40:I40 G42:I42 G44:I44 G46:I46 G48:I48 H7 H9 H11 H13 H15 H17 H19">
    <cfRule type="expression" dxfId="112" priority="17" stopIfTrue="1">
      <formula>AND($E7&lt;9,$C7&gt;0)</formula>
    </cfRule>
  </conditionalFormatting>
  <conditionalFormatting sqref="I23 I43 K33 I31 K41 I51 I39 K49 I47 K10 M29 M45 I27 K25 I35 I8 I12 I16 I20 K18 M14">
    <cfRule type="expression" dxfId="111" priority="14" stopIfTrue="1">
      <formula>AND($O$1="CU",I8="Umpire")</formula>
    </cfRule>
    <cfRule type="expression" dxfId="110" priority="15" stopIfTrue="1">
      <formula>AND($O$1="CU",I8&lt;&gt;"Umpire",J8&lt;&gt;"")</formula>
    </cfRule>
    <cfRule type="expression" dxfId="109" priority="16" stopIfTrue="1">
      <formula>AND($O$1="CU",I8&lt;&gt;"Umpire")</formula>
    </cfRule>
  </conditionalFormatting>
  <conditionalFormatting sqref="E36 E30 E28 E26 E24 E22 E52 E50 E32 E48 E46 E44 E42 E40 E38 E34">
    <cfRule type="expression" dxfId="108" priority="13" stopIfTrue="1">
      <formula>AND($E22&lt;9,$C22&gt;0)</formula>
    </cfRule>
  </conditionalFormatting>
  <conditionalFormatting sqref="F38 F40 F42 F44 F46 F48 F50 F36 F22 F24 F26 F28 F30 F32 F34">
    <cfRule type="cellIs" dxfId="107" priority="11" stopIfTrue="1" operator="equal">
      <formula>"Bye"</formula>
    </cfRule>
    <cfRule type="expression" dxfId="106" priority="12" stopIfTrue="1">
      <formula>AND($E22&lt;9,$C22&gt;0)</formula>
    </cfRule>
  </conditionalFormatting>
  <conditionalFormatting sqref="M10 M18 O45 M41 M49 O14 O29 M25 M33 K8 K12 K16 K20 K39 K43 K47 K51 K23 K27 K31 K35">
    <cfRule type="expression" dxfId="105" priority="9" stopIfTrue="1">
      <formula>J8="as"</formula>
    </cfRule>
    <cfRule type="expression" dxfId="104" priority="10" stopIfTrue="1">
      <formula>J8="bs"</formula>
    </cfRule>
  </conditionalFormatting>
  <conditionalFormatting sqref="B40 B42 B44 B46 B48 B50 B52 B24 B26 B28 B30 B32 B34 B36 B38 B22">
    <cfRule type="cellIs" dxfId="103" priority="7" stopIfTrue="1" operator="equal">
      <formula>"QA"</formula>
    </cfRule>
    <cfRule type="cellIs" dxfId="102" priority="8" stopIfTrue="1" operator="equal">
      <formula>"DA"</formula>
    </cfRule>
  </conditionalFormatting>
  <conditionalFormatting sqref="R62 J8 J12 J16 J20 N14 L10 L18">
    <cfRule type="expression" dxfId="101" priority="6" stopIfTrue="1">
      <formula>$O$1="CU"</formula>
    </cfRule>
  </conditionalFormatting>
  <conditionalFormatting sqref="E21 E7">
    <cfRule type="expression" dxfId="100" priority="5" stopIfTrue="1">
      <formula>$E7&lt;5</formula>
    </cfRule>
  </conditionalFormatting>
  <conditionalFormatting sqref="F19 F21 F9 F17 F15 F13 F11 F7">
    <cfRule type="cellIs" dxfId="99" priority="4" stopIfTrue="1" operator="equal">
      <formula>"Bye"</formula>
    </cfRule>
  </conditionalFormatting>
  <conditionalFormatting sqref="O16">
    <cfRule type="expression" dxfId="98" priority="1" stopIfTrue="1">
      <formula>AND($O$1="CU",O16="Umpire")</formula>
    </cfRule>
    <cfRule type="expression" dxfId="97" priority="2" stopIfTrue="1">
      <formula>AND($O$1="CU",O16&lt;&gt;"Umpire",P16&lt;&gt;"")</formula>
    </cfRule>
    <cfRule type="expression" dxfId="96" priority="3" stopIfTrue="1">
      <formula>AND($O$1="CU",O16&lt;&gt;"Umpire")</formula>
    </cfRule>
  </conditionalFormatting>
  <dataValidations count="1">
    <dataValidation type="list" allowBlank="1" showInputMessage="1" sqref="I23 I39 I27 I35 I43 I31 I51 I47 K49 K41 M45 K33 K25 M29 I16 K18 K10 I20 I12 I8 M14 O16" xr:uid="{9FC7B963-6A14-40F7-B1C1-198CAA15E659}">
      <formula1>$U$7:$U$16</formula1>
    </dataValidation>
  </dataValidations>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5777"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715778"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F5D562-7EE2-4563-9C14-B6A026E0499B}">
  <sheetPr codeName="Sheet154">
    <tabColor indexed="11"/>
    <pageSetUpPr fitToPage="1"/>
  </sheetPr>
  <dimension ref="A1:AO57"/>
  <sheetViews>
    <sheetView showGridLines="0" showZeros="0" workbookViewId="0">
      <selection activeCell="E7" sqref="E7"/>
    </sheetView>
  </sheetViews>
  <sheetFormatPr defaultRowHeight="13.2" x14ac:dyDescent="0.25"/>
  <cols>
    <col min="1" max="2" width="3.33203125" customWidth="1"/>
    <col min="3" max="4" width="4.6640625" customWidth="1"/>
    <col min="5" max="5" width="4.33203125" customWidth="1"/>
    <col min="6" max="6" width="12.6640625" customWidth="1"/>
    <col min="7" max="7" width="2.6640625" customWidth="1"/>
    <col min="8" max="8" width="7.6640625" customWidth="1"/>
    <col min="9" max="9" width="5.88671875" customWidth="1"/>
    <col min="10" max="10" width="1.6640625" style="134" customWidth="1"/>
    <col min="11" max="11" width="10.6640625" customWidth="1"/>
    <col min="12" max="12" width="1.6640625" style="134" customWidth="1"/>
    <col min="13" max="13" width="10.6640625" customWidth="1"/>
    <col min="14" max="14" width="1.6640625" style="135" customWidth="1"/>
    <col min="15" max="15" width="10.6640625" customWidth="1"/>
    <col min="16" max="16" width="1.6640625" style="134" customWidth="1"/>
    <col min="17" max="17" width="10.6640625" customWidth="1"/>
    <col min="18" max="18" width="1.6640625" style="135" customWidth="1"/>
    <col min="19" max="19" width="9.109375" hidden="1" customWidth="1"/>
    <col min="20" max="20" width="8.6640625" customWidth="1"/>
    <col min="21" max="21" width="9.109375" hidden="1" customWidth="1"/>
    <col min="25" max="34" width="9.109375" hidden="1" customWidth="1"/>
    <col min="35" max="37" width="9.109375" style="660" customWidth="1"/>
  </cols>
  <sheetData>
    <row r="1" spans="1:37" s="136" customFormat="1" ht="21.75" customHeight="1" x14ac:dyDescent="0.25">
      <c r="A1" s="93" t="str">
        <f>Altalanos!$A$6</f>
        <v xml:space="preserve">Diákolimpia Tolna megye - Paks </v>
      </c>
      <c r="B1" s="93"/>
      <c r="C1" s="139"/>
      <c r="D1" s="139"/>
      <c r="E1" s="139"/>
      <c r="F1" s="139"/>
      <c r="G1" s="139"/>
      <c r="H1" s="93"/>
      <c r="I1" s="381"/>
      <c r="J1" s="140"/>
      <c r="K1" s="443" t="s">
        <v>123</v>
      </c>
      <c r="L1" s="120"/>
      <c r="M1" s="94"/>
      <c r="N1" s="140"/>
      <c r="O1" s="140" t="s">
        <v>3</v>
      </c>
      <c r="P1" s="140"/>
      <c r="Q1" s="139"/>
      <c r="R1" s="140"/>
      <c r="Y1" s="565"/>
      <c r="Z1" s="565"/>
      <c r="AA1" s="565"/>
      <c r="AB1" s="674" t="e">
        <f>IF($Y$5=1,CONCATENATE(VLOOKUP($Y$3,$AA$2:$AH$14,2)),CONCATENATE(VLOOKUP($Y$3,$AA$16:$AH$25,2)))</f>
        <v>#N/A</v>
      </c>
      <c r="AC1" s="674" t="e">
        <f>IF($Y$5=1,CONCATENATE(VLOOKUP($Y$3,$AA$2:$AH$14,3)),CONCATENATE(VLOOKUP($Y$3,$AA$16:$AH$25,3)))</f>
        <v>#N/A</v>
      </c>
      <c r="AD1" s="674" t="e">
        <f>IF($Y$5=1,CONCATENATE(VLOOKUP($Y$3,$AA$2:$AH$14,4)),CONCATENATE(VLOOKUP($Y$3,$AA$16:$AH$25,4)))</f>
        <v>#N/A</v>
      </c>
      <c r="AE1" s="674" t="e">
        <f>IF($Y$5=1,CONCATENATE(VLOOKUP($Y$3,$AA$2:$AH$14,5)),CONCATENATE(VLOOKUP($Y$3,$AA$16:$AH$25,5)))</f>
        <v>#N/A</v>
      </c>
      <c r="AF1" s="674" t="e">
        <f>IF($Y$5=1,CONCATENATE(VLOOKUP($Y$3,$AA$2:$AH$14,6)),CONCATENATE(VLOOKUP($Y$3,$AA$16:$AH$25,6)))</f>
        <v>#N/A</v>
      </c>
      <c r="AG1" s="674" t="e">
        <f>IF($Y$5=1,CONCATENATE(VLOOKUP($Y$3,$AA$2:$AH$14,7)),CONCATENATE(VLOOKUP($Y$3,$AA$16:$AH$25,7)))</f>
        <v>#N/A</v>
      </c>
      <c r="AH1" s="674" t="e">
        <f>IF($Y$5=1,CONCATENATE(VLOOKUP($Y$3,$AA$2:$AH$14,8)),CONCATENATE(VLOOKUP($Y$3,$AA$16:$AH$25,8)))</f>
        <v>#N/A</v>
      </c>
      <c r="AI1" s="682"/>
      <c r="AJ1" s="682"/>
      <c r="AK1" s="682"/>
    </row>
    <row r="2" spans="1:37" s="108" customFormat="1" x14ac:dyDescent="0.25">
      <c r="A2" s="478" t="s">
        <v>122</v>
      </c>
      <c r="B2" s="96"/>
      <c r="C2" s="96"/>
      <c r="D2" s="96"/>
      <c r="E2" s="470">
        <f>Altalanos!$E$8</f>
        <v>0</v>
      </c>
      <c r="F2" s="96"/>
      <c r="G2" s="141"/>
      <c r="H2" s="110"/>
      <c r="I2" s="110"/>
      <c r="J2" s="142"/>
      <c r="K2" s="120"/>
      <c r="L2" s="120"/>
      <c r="M2" s="120"/>
      <c r="N2" s="142"/>
      <c r="O2" s="110"/>
      <c r="P2" s="142"/>
      <c r="Q2" s="110"/>
      <c r="R2" s="142"/>
      <c r="Y2" s="662"/>
      <c r="Z2" s="661"/>
      <c r="AA2" s="686" t="s">
        <v>164</v>
      </c>
      <c r="AB2" s="687">
        <v>300</v>
      </c>
      <c r="AC2" s="687">
        <v>250</v>
      </c>
      <c r="AD2" s="687">
        <v>200</v>
      </c>
      <c r="AE2" s="687">
        <v>150</v>
      </c>
      <c r="AF2" s="687">
        <v>120</v>
      </c>
      <c r="AG2" s="687">
        <v>90</v>
      </c>
      <c r="AH2" s="687">
        <v>40</v>
      </c>
      <c r="AI2" s="660"/>
      <c r="AJ2" s="660"/>
      <c r="AK2" s="660"/>
    </row>
    <row r="3" spans="1:37" s="19" customFormat="1" ht="11.25" customHeight="1" x14ac:dyDescent="0.25">
      <c r="A3" s="55" t="s">
        <v>82</v>
      </c>
      <c r="B3" s="55"/>
      <c r="C3" s="55"/>
      <c r="D3" s="55"/>
      <c r="E3" s="55"/>
      <c r="F3" s="55"/>
      <c r="G3" s="55" t="s">
        <v>79</v>
      </c>
      <c r="H3" s="55"/>
      <c r="I3" s="55"/>
      <c r="J3" s="144"/>
      <c r="K3" s="55" t="s">
        <v>87</v>
      </c>
      <c r="L3" s="144"/>
      <c r="M3" s="55"/>
      <c r="N3" s="144"/>
      <c r="O3" s="55"/>
      <c r="P3" s="144"/>
      <c r="Q3" s="55"/>
      <c r="R3" s="56" t="s">
        <v>88</v>
      </c>
      <c r="Y3" s="661" t="str">
        <f>IF(K4="OB","A",IF(K4="IX","W",IF(K4="","",K4)))</f>
        <v/>
      </c>
      <c r="Z3" s="661"/>
      <c r="AA3" s="686" t="s">
        <v>165</v>
      </c>
      <c r="AB3" s="687">
        <v>280</v>
      </c>
      <c r="AC3" s="687">
        <v>230</v>
      </c>
      <c r="AD3" s="687">
        <v>180</v>
      </c>
      <c r="AE3" s="687">
        <v>140</v>
      </c>
      <c r="AF3" s="687">
        <v>80</v>
      </c>
      <c r="AG3" s="687">
        <v>0</v>
      </c>
      <c r="AH3" s="687">
        <v>0</v>
      </c>
      <c r="AI3" s="660"/>
      <c r="AJ3" s="660"/>
      <c r="AK3" s="660"/>
    </row>
    <row r="4" spans="1:37" s="31" customFormat="1" ht="11.25" customHeight="1" thickBot="1" x14ac:dyDescent="0.3">
      <c r="A4" s="821" t="str">
        <f>Altalanos!$A$10</f>
        <v>2025.04.28-29</v>
      </c>
      <c r="B4" s="821"/>
      <c r="C4" s="821"/>
      <c r="D4" s="437"/>
      <c r="E4" s="146"/>
      <c r="F4" s="146"/>
      <c r="G4" s="146" t="str">
        <f>Altalanos!$C$10</f>
        <v>Paks</v>
      </c>
      <c r="H4" s="100"/>
      <c r="I4" s="146"/>
      <c r="J4" s="147"/>
      <c r="K4" s="148"/>
      <c r="L4" s="147"/>
      <c r="M4" s="149"/>
      <c r="N4" s="147"/>
      <c r="O4" s="146"/>
      <c r="P4" s="147"/>
      <c r="Q4" s="146"/>
      <c r="R4" s="89" t="str">
        <f>Altalanos!$E$10</f>
        <v>Lakatosné Klopcsik Diana</v>
      </c>
      <c r="Y4" s="661"/>
      <c r="Z4" s="661"/>
      <c r="AA4" s="686" t="s">
        <v>194</v>
      </c>
      <c r="AB4" s="687">
        <v>250</v>
      </c>
      <c r="AC4" s="687">
        <v>200</v>
      </c>
      <c r="AD4" s="687">
        <v>150</v>
      </c>
      <c r="AE4" s="687">
        <v>120</v>
      </c>
      <c r="AF4" s="687">
        <v>90</v>
      </c>
      <c r="AG4" s="687">
        <v>60</v>
      </c>
      <c r="AH4" s="687">
        <v>25</v>
      </c>
      <c r="AI4" s="660"/>
      <c r="AJ4" s="660"/>
      <c r="AK4" s="660"/>
    </row>
    <row r="5" spans="1:37" s="19" customFormat="1" x14ac:dyDescent="0.25">
      <c r="A5" s="150"/>
      <c r="B5" s="151" t="s">
        <v>4</v>
      </c>
      <c r="C5" s="464" t="s">
        <v>105</v>
      </c>
      <c r="D5" s="151" t="s">
        <v>104</v>
      </c>
      <c r="E5" s="151" t="s">
        <v>101</v>
      </c>
      <c r="F5" s="152" t="s">
        <v>85</v>
      </c>
      <c r="G5" s="152" t="s">
        <v>86</v>
      </c>
      <c r="H5" s="152"/>
      <c r="I5" s="152" t="s">
        <v>90</v>
      </c>
      <c r="J5" s="152"/>
      <c r="K5" s="151" t="s">
        <v>102</v>
      </c>
      <c r="L5" s="153"/>
      <c r="M5" s="151" t="s">
        <v>130</v>
      </c>
      <c r="N5" s="153"/>
      <c r="O5" s="151" t="s">
        <v>129</v>
      </c>
      <c r="P5" s="153"/>
      <c r="Q5" s="151" t="s">
        <v>128</v>
      </c>
      <c r="R5" s="154"/>
      <c r="Y5" s="661">
        <f>IF(OR(Altalanos!$A$8="F1",Altalanos!$A$8="F2",Altalanos!$A$8="N1",Altalanos!$A$8="N2"),1,2)</f>
        <v>2</v>
      </c>
      <c r="Z5" s="661"/>
      <c r="AA5" s="686" t="s">
        <v>195</v>
      </c>
      <c r="AB5" s="687">
        <v>200</v>
      </c>
      <c r="AC5" s="687">
        <v>150</v>
      </c>
      <c r="AD5" s="687">
        <v>120</v>
      </c>
      <c r="AE5" s="687">
        <v>90</v>
      </c>
      <c r="AF5" s="687">
        <v>60</v>
      </c>
      <c r="AG5" s="687">
        <v>40</v>
      </c>
      <c r="AH5" s="687">
        <v>15</v>
      </c>
      <c r="AI5" s="660"/>
      <c r="AJ5" s="660"/>
      <c r="AK5" s="660"/>
    </row>
    <row r="6" spans="1:37" s="19" customFormat="1" ht="11.1" customHeight="1" thickBot="1" x14ac:dyDescent="0.3">
      <c r="A6" s="155"/>
      <c r="B6" s="667"/>
      <c r="C6" s="667"/>
      <c r="D6" s="667"/>
      <c r="E6" s="667"/>
      <c r="F6" s="666" t="str">
        <f>IF(Y3="","",CONCATENATE(AH1," / ",VLOOKUP(Y3,AB1:AH1,5)," pont"))</f>
        <v/>
      </c>
      <c r="G6" s="668"/>
      <c r="H6" s="669"/>
      <c r="I6" s="668"/>
      <c r="J6" s="670"/>
      <c r="K6" s="667" t="str">
        <f>IF(Y3="","",CONCATENATE(VLOOKUP(Y3,AB1:AH1,4)," pont"))</f>
        <v/>
      </c>
      <c r="L6" s="670"/>
      <c r="M6" s="667" t="str">
        <f>IF(Y3="","",CONCATENATE(VLOOKUP(Y3,AB1:AH1,3)," pont"))</f>
        <v/>
      </c>
      <c r="N6" s="670"/>
      <c r="O6" s="667" t="str">
        <f>IF(Y3="","",CONCATENATE(VLOOKUP(Y3,AB1:AH1,2)," pont"))</f>
        <v/>
      </c>
      <c r="P6" s="670"/>
      <c r="Q6" s="667" t="str">
        <f>IF(Y3="","",CONCATENATE(VLOOKUP(Y3,AB1:AH1,1)," pont"))</f>
        <v/>
      </c>
      <c r="R6" s="671"/>
      <c r="Y6" s="661"/>
      <c r="Z6" s="661"/>
      <c r="AA6" s="686" t="s">
        <v>196</v>
      </c>
      <c r="AB6" s="687">
        <v>150</v>
      </c>
      <c r="AC6" s="687">
        <v>120</v>
      </c>
      <c r="AD6" s="687">
        <v>90</v>
      </c>
      <c r="AE6" s="687">
        <v>60</v>
      </c>
      <c r="AF6" s="687">
        <v>40</v>
      </c>
      <c r="AG6" s="687">
        <v>25</v>
      </c>
      <c r="AH6" s="687">
        <v>10</v>
      </c>
      <c r="AI6" s="660"/>
      <c r="AJ6" s="660"/>
      <c r="AK6" s="660"/>
    </row>
    <row r="7" spans="1:37" s="38" customFormat="1" ht="12.9" customHeight="1" x14ac:dyDescent="0.25">
      <c r="A7" s="162">
        <v>1</v>
      </c>
      <c r="B7" s="395" t="str">
        <f>IF($E7="","",VLOOKUP($E7,'1MD ELO (5)'!$A$7:$O$22,14))</f>
        <v/>
      </c>
      <c r="C7" s="451" t="str">
        <f>IF($E7="","",VLOOKUP($E7,'1MD ELO (5)'!$A$7:$O$22,15))</f>
        <v/>
      </c>
      <c r="D7" s="451" t="str">
        <f>IF($E7="","",VLOOKUP($E7,'1MD ELO (5)'!$A$7:$O$22,5))</f>
        <v/>
      </c>
      <c r="E7" s="164"/>
      <c r="F7" s="165" t="str">
        <f>UPPER(IF($E7="","",VLOOKUP($E7,'1MD ELO (5)'!$A$7:$O$22,2)))</f>
        <v/>
      </c>
      <c r="G7" s="165" t="str">
        <f>IF($E7="","",VLOOKUP($E7,'1MD ELO (5)'!$A$7:$O$22,3))</f>
        <v/>
      </c>
      <c r="H7" s="165"/>
      <c r="I7" s="165" t="str">
        <f>IF($E7="","",VLOOKUP($E7,'1MD ELO (5)'!$A$7:$O$22,4))</f>
        <v/>
      </c>
      <c r="J7" s="167"/>
      <c r="K7" s="166"/>
      <c r="L7" s="166"/>
      <c r="M7" s="166"/>
      <c r="N7" s="166"/>
      <c r="O7" s="169"/>
      <c r="P7" s="171"/>
      <c r="Q7" s="172"/>
      <c r="R7" s="173"/>
      <c r="S7" s="174"/>
      <c r="U7" s="175" t="str">
        <f>Birók!P21</f>
        <v>Bíró</v>
      </c>
      <c r="Y7" s="661"/>
      <c r="Z7" s="661"/>
      <c r="AA7" s="686" t="s">
        <v>197</v>
      </c>
      <c r="AB7" s="687">
        <v>120</v>
      </c>
      <c r="AC7" s="687">
        <v>90</v>
      </c>
      <c r="AD7" s="687">
        <v>60</v>
      </c>
      <c r="AE7" s="687">
        <v>40</v>
      </c>
      <c r="AF7" s="687">
        <v>25</v>
      </c>
      <c r="AG7" s="687">
        <v>10</v>
      </c>
      <c r="AH7" s="687">
        <v>5</v>
      </c>
      <c r="AI7" s="660"/>
      <c r="AJ7" s="660"/>
      <c r="AK7" s="660"/>
    </row>
    <row r="8" spans="1:37" s="38" customFormat="1" ht="12.9" customHeight="1" x14ac:dyDescent="0.25">
      <c r="A8" s="176"/>
      <c r="B8" s="465"/>
      <c r="C8" s="461"/>
      <c r="D8" s="461"/>
      <c r="E8" s="177"/>
      <c r="F8" s="178"/>
      <c r="G8" s="178"/>
      <c r="H8" s="179"/>
      <c r="I8" s="734" t="s">
        <v>0</v>
      </c>
      <c r="J8" s="181"/>
      <c r="K8" s="182" t="str">
        <f>UPPER(IF(OR(J8="a",J8="as"),F7,IF(OR(J8="b",J8="bs"),F9,)))</f>
        <v/>
      </c>
      <c r="L8" s="182"/>
      <c r="M8" s="166"/>
      <c r="N8" s="166"/>
      <c r="O8" s="169"/>
      <c r="P8" s="171"/>
      <c r="Q8" s="172"/>
      <c r="R8" s="173"/>
      <c r="S8" s="174"/>
      <c r="U8" s="183" t="str">
        <f>Birók!P22</f>
        <v xml:space="preserve">T Lisztmajer </v>
      </c>
      <c r="Y8" s="661"/>
      <c r="Z8" s="661"/>
      <c r="AA8" s="686" t="s">
        <v>198</v>
      </c>
      <c r="AB8" s="687">
        <v>90</v>
      </c>
      <c r="AC8" s="687">
        <v>60</v>
      </c>
      <c r="AD8" s="687">
        <v>40</v>
      </c>
      <c r="AE8" s="687">
        <v>25</v>
      </c>
      <c r="AF8" s="687">
        <v>10</v>
      </c>
      <c r="AG8" s="687">
        <v>5</v>
      </c>
      <c r="AH8" s="687">
        <v>2</v>
      </c>
      <c r="AI8" s="660"/>
      <c r="AJ8" s="660"/>
      <c r="AK8" s="660"/>
    </row>
    <row r="9" spans="1:37" s="38" customFormat="1" ht="12.9" customHeight="1" x14ac:dyDescent="0.25">
      <c r="A9" s="176">
        <v>2</v>
      </c>
      <c r="B9" s="395" t="str">
        <f>IF($E9="","",VLOOKUP($E9,'1MD ELO (5)'!$A$7:$O$22,14))</f>
        <v/>
      </c>
      <c r="C9" s="451" t="str">
        <f>IF($E9="","",VLOOKUP($E9,'1MD ELO (5)'!$A$7:$O$22,15))</f>
        <v/>
      </c>
      <c r="D9" s="451" t="str">
        <f>IF($E9="","",VLOOKUP($E9,'1MD ELO (5)'!$A$7:$O$22,5))</f>
        <v/>
      </c>
      <c r="E9" s="164"/>
      <c r="F9" s="184" t="str">
        <f>UPPER(IF($E9="","",VLOOKUP($E9,'1MD ELO (5)'!$A$7:$O$22,2)))</f>
        <v/>
      </c>
      <c r="G9" s="184" t="str">
        <f>IF($E9="","",VLOOKUP($E9,'1MD ELO (5)'!$A$7:$O$22,3))</f>
        <v/>
      </c>
      <c r="H9" s="184"/>
      <c r="I9" s="165" t="str">
        <f>IF($E9="","",VLOOKUP($E9,'1MD ELO (5)'!$A$7:$O$22,4))</f>
        <v/>
      </c>
      <c r="J9" s="185"/>
      <c r="K9" s="166"/>
      <c r="L9" s="186"/>
      <c r="M9" s="166"/>
      <c r="N9" s="166"/>
      <c r="O9" s="169"/>
      <c r="P9" s="171"/>
      <c r="Q9" s="172"/>
      <c r="R9" s="173"/>
      <c r="S9" s="174"/>
      <c r="U9" s="183" t="str">
        <f>Birók!P23</f>
        <v xml:space="preserve">P Lisztmajer </v>
      </c>
      <c r="Y9" s="661"/>
      <c r="Z9" s="661"/>
      <c r="AA9" s="686" t="s">
        <v>199</v>
      </c>
      <c r="AB9" s="687">
        <v>60</v>
      </c>
      <c r="AC9" s="687">
        <v>40</v>
      </c>
      <c r="AD9" s="687">
        <v>25</v>
      </c>
      <c r="AE9" s="687">
        <v>10</v>
      </c>
      <c r="AF9" s="687">
        <v>5</v>
      </c>
      <c r="AG9" s="687">
        <v>2</v>
      </c>
      <c r="AH9" s="687">
        <v>1</v>
      </c>
      <c r="AI9" s="660"/>
      <c r="AJ9" s="660"/>
      <c r="AK9" s="660"/>
    </row>
    <row r="10" spans="1:37" s="38" customFormat="1" ht="12.9" customHeight="1" x14ac:dyDescent="0.25">
      <c r="A10" s="176"/>
      <c r="B10" s="465"/>
      <c r="C10" s="461"/>
      <c r="D10" s="461"/>
      <c r="E10" s="187"/>
      <c r="F10" s="178"/>
      <c r="G10" s="178"/>
      <c r="H10" s="179"/>
      <c r="I10" s="166"/>
      <c r="J10" s="188"/>
      <c r="K10" s="180" t="s">
        <v>0</v>
      </c>
      <c r="L10" s="189"/>
      <c r="M10" s="182" t="str">
        <f>UPPER(IF(OR(L10="a",L10="as"),K8,IF(OR(L10="b",L10="bs"),K12,)))</f>
        <v/>
      </c>
      <c r="N10" s="190"/>
      <c r="O10" s="191"/>
      <c r="P10" s="191"/>
      <c r="Q10" s="172"/>
      <c r="R10" s="173"/>
      <c r="S10" s="174"/>
      <c r="U10" s="183" t="str">
        <f>Birók!P24</f>
        <v xml:space="preserve">N Németh </v>
      </c>
      <c r="Y10" s="661"/>
      <c r="Z10" s="661"/>
      <c r="AA10" s="686" t="s">
        <v>200</v>
      </c>
      <c r="AB10" s="687">
        <v>40</v>
      </c>
      <c r="AC10" s="687">
        <v>25</v>
      </c>
      <c r="AD10" s="687">
        <v>15</v>
      </c>
      <c r="AE10" s="687">
        <v>7</v>
      </c>
      <c r="AF10" s="687">
        <v>4</v>
      </c>
      <c r="AG10" s="687">
        <v>1</v>
      </c>
      <c r="AH10" s="687">
        <v>0</v>
      </c>
      <c r="AI10" s="660"/>
      <c r="AJ10" s="660"/>
      <c r="AK10" s="660"/>
    </row>
    <row r="11" spans="1:37" s="38" customFormat="1" ht="12.9" customHeight="1" x14ac:dyDescent="0.25">
      <c r="A11" s="176">
        <v>3</v>
      </c>
      <c r="B11" s="395" t="str">
        <f>IF($E11="","",VLOOKUP($E11,'1MD ELO (5)'!$A$7:$O$22,14))</f>
        <v/>
      </c>
      <c r="C11" s="451" t="str">
        <f>IF($E11="","",VLOOKUP($E11,'1MD ELO (5)'!$A$7:$O$22,15))</f>
        <v/>
      </c>
      <c r="D11" s="451" t="str">
        <f>IF($E11="","",VLOOKUP($E11,'1MD ELO (5)'!$A$7:$O$22,5))</f>
        <v/>
      </c>
      <c r="E11" s="164"/>
      <c r="F11" s="184" t="str">
        <f>UPPER(IF($E11="","",VLOOKUP($E11,'1MD ELO (5)'!$A$7:$O$22,2)))</f>
        <v/>
      </c>
      <c r="G11" s="184" t="str">
        <f>IF($E11="","",VLOOKUP($E11,'1MD ELO (5)'!$A$7:$O$22,3))</f>
        <v/>
      </c>
      <c r="H11" s="184"/>
      <c r="I11" s="184" t="str">
        <f>IF($E11="","",VLOOKUP($E11,'1MD ELO (5)'!$A$7:$O$22,4))</f>
        <v/>
      </c>
      <c r="J11" s="167"/>
      <c r="K11" s="166"/>
      <c r="L11" s="192"/>
      <c r="M11" s="166"/>
      <c r="N11" s="193"/>
      <c r="O11" s="191"/>
      <c r="P11" s="191"/>
      <c r="Q11" s="172"/>
      <c r="R11" s="173"/>
      <c r="S11" s="174"/>
      <c r="U11" s="183" t="str">
        <f>Birók!P25</f>
        <v xml:space="preserve">D Gerzsei </v>
      </c>
      <c r="Y11" s="661"/>
      <c r="Z11" s="661"/>
      <c r="AA11" s="686" t="s">
        <v>201</v>
      </c>
      <c r="AB11" s="687">
        <v>25</v>
      </c>
      <c r="AC11" s="687">
        <v>15</v>
      </c>
      <c r="AD11" s="687">
        <v>10</v>
      </c>
      <c r="AE11" s="687">
        <v>6</v>
      </c>
      <c r="AF11" s="687">
        <v>3</v>
      </c>
      <c r="AG11" s="687">
        <v>1</v>
      </c>
      <c r="AH11" s="687">
        <v>0</v>
      </c>
      <c r="AI11" s="660"/>
      <c r="AJ11" s="660"/>
      <c r="AK11" s="660"/>
    </row>
    <row r="12" spans="1:37" s="38" customFormat="1" ht="12.9" customHeight="1" x14ac:dyDescent="0.25">
      <c r="A12" s="176"/>
      <c r="B12" s="465"/>
      <c r="C12" s="461"/>
      <c r="D12" s="461"/>
      <c r="E12" s="187"/>
      <c r="F12" s="178"/>
      <c r="G12" s="178"/>
      <c r="H12" s="179"/>
      <c r="I12" s="734" t="s">
        <v>0</v>
      </c>
      <c r="J12" s="181"/>
      <c r="K12" s="182" t="str">
        <f>UPPER(IF(OR(J12="a",J12="as"),F11,IF(OR(J12="b",J12="bs"),F13,)))</f>
        <v/>
      </c>
      <c r="L12" s="194"/>
      <c r="M12" s="166"/>
      <c r="N12" s="193"/>
      <c r="O12" s="191"/>
      <c r="P12" s="191"/>
      <c r="Q12" s="172"/>
      <c r="R12" s="173"/>
      <c r="S12" s="174"/>
      <c r="U12" s="183" t="str">
        <f>Birók!P26</f>
        <v>G Rosta</v>
      </c>
      <c r="Y12" s="661"/>
      <c r="Z12" s="661"/>
      <c r="AA12" s="686" t="s">
        <v>206</v>
      </c>
      <c r="AB12" s="687">
        <v>15</v>
      </c>
      <c r="AC12" s="687">
        <v>10</v>
      </c>
      <c r="AD12" s="687">
        <v>6</v>
      </c>
      <c r="AE12" s="687">
        <v>3</v>
      </c>
      <c r="AF12" s="687">
        <v>1</v>
      </c>
      <c r="AG12" s="687">
        <v>0</v>
      </c>
      <c r="AH12" s="687">
        <v>0</v>
      </c>
      <c r="AI12" s="660"/>
      <c r="AJ12" s="660"/>
      <c r="AK12" s="660"/>
    </row>
    <row r="13" spans="1:37" s="38" customFormat="1" ht="12.9" customHeight="1" x14ac:dyDescent="0.25">
      <c r="A13" s="176">
        <v>4</v>
      </c>
      <c r="B13" s="395" t="str">
        <f>IF($E13="","",VLOOKUP($E13,'1MD ELO (5)'!$A$7:$O$22,14))</f>
        <v/>
      </c>
      <c r="C13" s="451" t="str">
        <f>IF($E13="","",VLOOKUP($E13,'1MD ELO (5)'!$A$7:$O$22,15))</f>
        <v/>
      </c>
      <c r="D13" s="451" t="str">
        <f>IF($E13="","",VLOOKUP($E13,'1MD ELO (5)'!$A$7:$O$22,5))</f>
        <v/>
      </c>
      <c r="E13" s="164"/>
      <c r="F13" s="184" t="str">
        <f>UPPER(IF($E13="","",VLOOKUP($E13,'1MD ELO (5)'!$A$7:$O$22,2)))</f>
        <v/>
      </c>
      <c r="G13" s="184" t="str">
        <f>IF($E13="","",VLOOKUP($E13,'1MD ELO (5)'!$A$7:$O$22,3))</f>
        <v/>
      </c>
      <c r="H13" s="184"/>
      <c r="I13" s="184" t="str">
        <f>IF($E13="","",VLOOKUP($E13,'1MD ELO (5)'!$A$7:$O$22,4))</f>
        <v/>
      </c>
      <c r="J13" s="195"/>
      <c r="K13" s="166"/>
      <c r="L13" s="166"/>
      <c r="M13" s="166"/>
      <c r="N13" s="193"/>
      <c r="O13" s="191"/>
      <c r="P13" s="191"/>
      <c r="Q13" s="172"/>
      <c r="R13" s="173"/>
      <c r="S13" s="174"/>
      <c r="U13" s="183" t="str">
        <f>Birók!P27</f>
        <v>A Korpácsi</v>
      </c>
      <c r="Y13" s="661"/>
      <c r="Z13" s="661"/>
      <c r="AA13" s="686" t="s">
        <v>202</v>
      </c>
      <c r="AB13" s="687">
        <v>10</v>
      </c>
      <c r="AC13" s="687">
        <v>6</v>
      </c>
      <c r="AD13" s="687">
        <v>3</v>
      </c>
      <c r="AE13" s="687">
        <v>1</v>
      </c>
      <c r="AF13" s="687">
        <v>0</v>
      </c>
      <c r="AG13" s="687">
        <v>0</v>
      </c>
      <c r="AH13" s="687">
        <v>0</v>
      </c>
      <c r="AI13" s="660"/>
      <c r="AJ13" s="660"/>
      <c r="AK13" s="660"/>
    </row>
    <row r="14" spans="1:37" s="38" customFormat="1" ht="12.9" customHeight="1" x14ac:dyDescent="0.25">
      <c r="A14" s="176"/>
      <c r="B14" s="465"/>
      <c r="C14" s="461"/>
      <c r="D14" s="461"/>
      <c r="E14" s="187"/>
      <c r="F14" s="166"/>
      <c r="G14" s="166"/>
      <c r="H14" s="70"/>
      <c r="I14" s="196"/>
      <c r="J14" s="188"/>
      <c r="K14" s="166"/>
      <c r="L14" s="166"/>
      <c r="M14" s="180" t="s">
        <v>0</v>
      </c>
      <c r="N14" s="189"/>
      <c r="O14" s="182" t="str">
        <f>UPPER(IF(OR(N14="a",N14="as"),M10,IF(OR(N14="b",N14="bs"),M18,)))</f>
        <v/>
      </c>
      <c r="P14" s="190"/>
      <c r="Q14" s="172"/>
      <c r="R14" s="173"/>
      <c r="S14" s="174"/>
      <c r="U14" s="183" t="str">
        <f>Birók!P28</f>
        <v xml:space="preserve">L Gáspár </v>
      </c>
      <c r="Y14" s="661"/>
      <c r="Z14" s="661"/>
      <c r="AA14" s="686" t="s">
        <v>203</v>
      </c>
      <c r="AB14" s="687">
        <v>3</v>
      </c>
      <c r="AC14" s="687">
        <v>2</v>
      </c>
      <c r="AD14" s="687">
        <v>1</v>
      </c>
      <c r="AE14" s="687">
        <v>0</v>
      </c>
      <c r="AF14" s="687">
        <v>0</v>
      </c>
      <c r="AG14" s="687">
        <v>0</v>
      </c>
      <c r="AH14" s="687">
        <v>0</v>
      </c>
      <c r="AI14" s="660"/>
      <c r="AJ14" s="660"/>
      <c r="AK14" s="660"/>
    </row>
    <row r="15" spans="1:37" s="38" customFormat="1" ht="12.9" customHeight="1" x14ac:dyDescent="0.25">
      <c r="A15" s="162">
        <v>5</v>
      </c>
      <c r="B15" s="395" t="str">
        <f>IF($E15="","",VLOOKUP($E15,'1MD ELO (5)'!$A$7:$O$22,14))</f>
        <v/>
      </c>
      <c r="C15" s="451" t="str">
        <f>IF($E15="","",VLOOKUP($E15,'1MD ELO (5)'!$A$7:$O$22,15))</f>
        <v/>
      </c>
      <c r="D15" s="451" t="str">
        <f>IF($E15="","",VLOOKUP($E15,'1MD ELO (5)'!$A$7:$O$22,5))</f>
        <v/>
      </c>
      <c r="E15" s="164"/>
      <c r="F15" s="165" t="str">
        <f>UPPER(IF($E15="","",VLOOKUP($E15,'1MD ELO (5)'!$A$7:$O$22,2)))</f>
        <v/>
      </c>
      <c r="G15" s="165" t="str">
        <f>IF($E15="","",VLOOKUP($E15,'1MD ELO (5)'!$A$7:$O$22,3))</f>
        <v/>
      </c>
      <c r="H15" s="165"/>
      <c r="I15" s="165" t="str">
        <f>IF($E15="","",VLOOKUP($E15,'1MD ELO (5)'!$A$7:$O$22,4))</f>
        <v/>
      </c>
      <c r="J15" s="197"/>
      <c r="K15" s="166"/>
      <c r="L15" s="166"/>
      <c r="M15" s="166"/>
      <c r="N15" s="193"/>
      <c r="O15" s="166"/>
      <c r="P15" s="193"/>
      <c r="Q15" s="172"/>
      <c r="R15" s="173"/>
      <c r="S15" s="174"/>
      <c r="U15" s="183" t="str">
        <f>Birók!P29</f>
        <v xml:space="preserve"> </v>
      </c>
      <c r="Y15" s="661"/>
      <c r="Z15" s="661"/>
      <c r="AA15" s="686"/>
      <c r="AB15" s="686"/>
      <c r="AC15" s="686"/>
      <c r="AD15" s="686"/>
      <c r="AE15" s="686"/>
      <c r="AF15" s="686"/>
      <c r="AG15" s="686"/>
      <c r="AH15" s="686"/>
      <c r="AI15" s="660"/>
      <c r="AJ15" s="660"/>
      <c r="AK15" s="660"/>
    </row>
    <row r="16" spans="1:37" s="38" customFormat="1" ht="12.9" customHeight="1" thickBot="1" x14ac:dyDescent="0.3">
      <c r="A16" s="176"/>
      <c r="B16" s="465"/>
      <c r="C16" s="461"/>
      <c r="D16" s="461"/>
      <c r="E16" s="187"/>
      <c r="F16" s="178"/>
      <c r="G16" s="178"/>
      <c r="H16" s="179"/>
      <c r="I16" s="734" t="s">
        <v>0</v>
      </c>
      <c r="J16" s="181"/>
      <c r="K16" s="182" t="str">
        <f>UPPER(IF(OR(J16="a",J16="as"),F15,IF(OR(J16="b",J16="bs"),F17,)))</f>
        <v/>
      </c>
      <c r="L16" s="182"/>
      <c r="M16" s="166"/>
      <c r="N16" s="193"/>
      <c r="O16" s="191"/>
      <c r="P16" s="193"/>
      <c r="Q16" s="172"/>
      <c r="R16" s="173"/>
      <c r="S16" s="174"/>
      <c r="U16" s="198" t="str">
        <f>Birók!P30</f>
        <v>Egyik sem</v>
      </c>
      <c r="Y16" s="661"/>
      <c r="Z16" s="661"/>
      <c r="AA16" s="686" t="s">
        <v>164</v>
      </c>
      <c r="AB16" s="687">
        <v>150</v>
      </c>
      <c r="AC16" s="687">
        <v>120</v>
      </c>
      <c r="AD16" s="687">
        <v>90</v>
      </c>
      <c r="AE16" s="687">
        <v>60</v>
      </c>
      <c r="AF16" s="687">
        <v>40</v>
      </c>
      <c r="AG16" s="687">
        <v>25</v>
      </c>
      <c r="AH16" s="687">
        <v>15</v>
      </c>
      <c r="AI16" s="660"/>
      <c r="AJ16" s="660"/>
      <c r="AK16" s="660"/>
    </row>
    <row r="17" spans="1:41" s="38" customFormat="1" ht="12.9" customHeight="1" x14ac:dyDescent="0.25">
      <c r="A17" s="176">
        <v>6</v>
      </c>
      <c r="B17" s="395" t="str">
        <f>IF($E17="","",VLOOKUP($E17,'1MD ELO (5)'!$A$7:$O$22,14))</f>
        <v/>
      </c>
      <c r="C17" s="451" t="str">
        <f>IF($E17="","",VLOOKUP($E17,'1MD ELO (5)'!$A$7:$O$22,15))</f>
        <v/>
      </c>
      <c r="D17" s="451" t="str">
        <f>IF($E17="","",VLOOKUP($E17,'1MD ELO (5)'!$A$7:$O$22,5))</f>
        <v/>
      </c>
      <c r="E17" s="164"/>
      <c r="F17" s="184" t="str">
        <f>UPPER(IF($E17="","",VLOOKUP($E17,'1MD ELO (5)'!$A$7:$O$22,2)))</f>
        <v/>
      </c>
      <c r="G17" s="184" t="str">
        <f>IF($E17="","",VLOOKUP($E17,'1MD ELO (5)'!$A$7:$O$22,3))</f>
        <v/>
      </c>
      <c r="H17" s="184"/>
      <c r="I17" s="184" t="str">
        <f>IF($E17="","",VLOOKUP($E17,'1MD ELO (5)'!$A$7:$O$22,4))</f>
        <v/>
      </c>
      <c r="J17" s="185"/>
      <c r="K17" s="166"/>
      <c r="L17" s="186"/>
      <c r="M17" s="166"/>
      <c r="N17" s="193"/>
      <c r="O17" s="191"/>
      <c r="P17" s="193"/>
      <c r="Q17" s="172"/>
      <c r="R17" s="173"/>
      <c r="S17" s="174"/>
      <c r="Y17" s="661"/>
      <c r="Z17" s="661"/>
      <c r="AA17" s="686" t="s">
        <v>194</v>
      </c>
      <c r="AB17" s="687">
        <v>120</v>
      </c>
      <c r="AC17" s="687">
        <v>90</v>
      </c>
      <c r="AD17" s="687">
        <v>60</v>
      </c>
      <c r="AE17" s="687">
        <v>40</v>
      </c>
      <c r="AF17" s="687">
        <v>25</v>
      </c>
      <c r="AG17" s="687">
        <v>15</v>
      </c>
      <c r="AH17" s="687">
        <v>8</v>
      </c>
      <c r="AI17" s="660"/>
      <c r="AJ17" s="660"/>
      <c r="AK17" s="660"/>
    </row>
    <row r="18" spans="1:41" s="38" customFormat="1" ht="12.9" customHeight="1" x14ac:dyDescent="0.25">
      <c r="A18" s="176"/>
      <c r="B18" s="465"/>
      <c r="C18" s="461"/>
      <c r="D18" s="461"/>
      <c r="E18" s="187"/>
      <c r="F18" s="178"/>
      <c r="G18" s="178"/>
      <c r="H18" s="179"/>
      <c r="I18" s="166"/>
      <c r="J18" s="188"/>
      <c r="K18" s="180" t="s">
        <v>0</v>
      </c>
      <c r="L18" s="189"/>
      <c r="M18" s="182" t="str">
        <f>UPPER(IF(OR(L18="a",L18="as"),K16,IF(OR(L18="b",L18="bs"),K20,)))</f>
        <v/>
      </c>
      <c r="N18" s="199"/>
      <c r="O18" s="191"/>
      <c r="P18" s="193"/>
      <c r="Q18" s="172"/>
      <c r="R18" s="173"/>
      <c r="S18" s="174"/>
      <c r="Y18" s="661"/>
      <c r="Z18" s="661"/>
      <c r="AA18" s="686" t="s">
        <v>195</v>
      </c>
      <c r="AB18" s="687">
        <v>90</v>
      </c>
      <c r="AC18" s="687">
        <v>60</v>
      </c>
      <c r="AD18" s="687">
        <v>40</v>
      </c>
      <c r="AE18" s="687">
        <v>25</v>
      </c>
      <c r="AF18" s="687">
        <v>15</v>
      </c>
      <c r="AG18" s="687">
        <v>8</v>
      </c>
      <c r="AH18" s="687">
        <v>4</v>
      </c>
      <c r="AI18" s="660"/>
      <c r="AJ18" s="660"/>
      <c r="AK18" s="660"/>
    </row>
    <row r="19" spans="1:41" s="38" customFormat="1" ht="12.9" customHeight="1" x14ac:dyDescent="0.25">
      <c r="A19" s="176">
        <v>7</v>
      </c>
      <c r="B19" s="395" t="str">
        <f>IF($E19="","",VLOOKUP($E19,'1MD ELO (5)'!$A$7:$O$22,14))</f>
        <v/>
      </c>
      <c r="C19" s="451" t="str">
        <f>IF($E19="","",VLOOKUP($E19,'1MD ELO (5)'!$A$7:$O$22,15))</f>
        <v/>
      </c>
      <c r="D19" s="451" t="str">
        <f>IF($E19="","",VLOOKUP($E19,'1MD ELO (5)'!$A$7:$O$22,5))</f>
        <v/>
      </c>
      <c r="E19" s="164"/>
      <c r="F19" s="184" t="str">
        <f>UPPER(IF($E19="","",VLOOKUP($E19,'1MD ELO (5)'!$A$7:$O$22,2)))</f>
        <v/>
      </c>
      <c r="G19" s="184" t="str">
        <f>IF($E19="","",VLOOKUP($E19,'1MD ELO (5)'!$A$7:$O$22,3))</f>
        <v/>
      </c>
      <c r="H19" s="184"/>
      <c r="I19" s="184" t="str">
        <f>IF($E19="","",VLOOKUP($E19,'1MD ELO (5)'!$A$7:$O$22,4))</f>
        <v/>
      </c>
      <c r="J19" s="167"/>
      <c r="K19" s="166"/>
      <c r="L19" s="192"/>
      <c r="M19" s="166"/>
      <c r="N19" s="191"/>
      <c r="O19" s="191"/>
      <c r="P19" s="193"/>
      <c r="Q19" s="172"/>
      <c r="R19" s="173"/>
      <c r="S19" s="174"/>
      <c r="Y19" s="661"/>
      <c r="Z19" s="661"/>
      <c r="AA19" s="686" t="s">
        <v>196</v>
      </c>
      <c r="AB19" s="687">
        <v>60</v>
      </c>
      <c r="AC19" s="687">
        <v>40</v>
      </c>
      <c r="AD19" s="687">
        <v>25</v>
      </c>
      <c r="AE19" s="687">
        <v>15</v>
      </c>
      <c r="AF19" s="687">
        <v>8</v>
      </c>
      <c r="AG19" s="687">
        <v>4</v>
      </c>
      <c r="AH19" s="687">
        <v>2</v>
      </c>
      <c r="AI19" s="660"/>
      <c r="AJ19" s="660"/>
      <c r="AK19" s="660"/>
    </row>
    <row r="20" spans="1:41" s="38" customFormat="1" ht="12.9" customHeight="1" x14ac:dyDescent="0.25">
      <c r="A20" s="176"/>
      <c r="B20" s="465"/>
      <c r="C20" s="461"/>
      <c r="D20" s="461"/>
      <c r="E20" s="177"/>
      <c r="F20" s="178"/>
      <c r="G20" s="178"/>
      <c r="H20" s="179"/>
      <c r="I20" s="734" t="s">
        <v>0</v>
      </c>
      <c r="J20" s="181"/>
      <c r="K20" s="182" t="str">
        <f>UPPER(IF(OR(J20="a",J20="as"),F19,IF(OR(J20="b",J20="bs"),F21,)))</f>
        <v/>
      </c>
      <c r="L20" s="194"/>
      <c r="M20" s="166"/>
      <c r="N20" s="191"/>
      <c r="O20" s="191"/>
      <c r="P20" s="193"/>
      <c r="Q20" s="172"/>
      <c r="R20" s="173"/>
      <c r="S20" s="174"/>
      <c r="Y20" s="661"/>
      <c r="Z20" s="661"/>
      <c r="AA20" s="686" t="s">
        <v>197</v>
      </c>
      <c r="AB20" s="687">
        <v>40</v>
      </c>
      <c r="AC20" s="687">
        <v>25</v>
      </c>
      <c r="AD20" s="687">
        <v>15</v>
      </c>
      <c r="AE20" s="687">
        <v>8</v>
      </c>
      <c r="AF20" s="687">
        <v>4</v>
      </c>
      <c r="AG20" s="687">
        <v>2</v>
      </c>
      <c r="AH20" s="687">
        <v>1</v>
      </c>
      <c r="AI20" s="660"/>
      <c r="AJ20" s="660"/>
      <c r="AK20" s="660"/>
    </row>
    <row r="21" spans="1:41" s="38" customFormat="1" ht="12.9" customHeight="1" x14ac:dyDescent="0.25">
      <c r="A21" s="176">
        <v>8</v>
      </c>
      <c r="B21" s="395" t="str">
        <f>IF($E21="","",VLOOKUP($E21,'1MD ELO (5)'!$A$7:$O$22,14))</f>
        <v/>
      </c>
      <c r="C21" s="451" t="str">
        <f>IF($E21="","",VLOOKUP($E21,'1MD ELO (5)'!$A$7:$O$22,15))</f>
        <v/>
      </c>
      <c r="D21" s="451" t="str">
        <f>IF($E21="","",VLOOKUP($E21,'1MD ELO (5)'!$A$7:$O$22,5))</f>
        <v/>
      </c>
      <c r="E21" s="164"/>
      <c r="F21" s="184" t="str">
        <f>UPPER(IF($E21="","",VLOOKUP($E21,'1MD ELO (5)'!$A$7:$O$22,2)))</f>
        <v/>
      </c>
      <c r="G21" s="184" t="str">
        <f>IF($E21="","",VLOOKUP($E21,'1MD ELO (5)'!$A$7:$O$22,3))</f>
        <v/>
      </c>
      <c r="H21" s="184"/>
      <c r="I21" s="184" t="str">
        <f>IF($E21="","",VLOOKUP($E21,'1MD ELO (5)'!$A$7:$O$22,4))</f>
        <v/>
      </c>
      <c r="J21" s="195"/>
      <c r="K21" s="166"/>
      <c r="L21" s="166"/>
      <c r="M21" s="166"/>
      <c r="N21" s="191"/>
      <c r="O21" s="191"/>
      <c r="P21" s="193"/>
      <c r="Q21" s="172"/>
      <c r="R21" s="173"/>
      <c r="S21" s="174"/>
      <c r="Y21" s="661"/>
      <c r="Z21" s="661"/>
      <c r="AA21" s="686" t="s">
        <v>198</v>
      </c>
      <c r="AB21" s="687">
        <v>25</v>
      </c>
      <c r="AC21" s="687">
        <v>15</v>
      </c>
      <c r="AD21" s="687">
        <v>10</v>
      </c>
      <c r="AE21" s="687">
        <v>6</v>
      </c>
      <c r="AF21" s="687">
        <v>3</v>
      </c>
      <c r="AG21" s="687">
        <v>1</v>
      </c>
      <c r="AH21" s="687">
        <v>0</v>
      </c>
      <c r="AI21" s="660"/>
      <c r="AJ21" s="660"/>
      <c r="AK21" s="660"/>
    </row>
    <row r="22" spans="1:41" s="38" customFormat="1" ht="12.9" customHeight="1" x14ac:dyDescent="0.25">
      <c r="A22" s="176"/>
      <c r="B22" s="465"/>
      <c r="C22" s="461"/>
      <c r="D22" s="461"/>
      <c r="E22" s="177"/>
      <c r="F22" s="196"/>
      <c r="G22" s="196"/>
      <c r="H22" s="200"/>
      <c r="I22" s="196"/>
      <c r="J22" s="188"/>
      <c r="K22" s="166"/>
      <c r="L22" s="166"/>
      <c r="M22" s="166"/>
      <c r="N22" s="191"/>
      <c r="O22" s="180" t="s">
        <v>0</v>
      </c>
      <c r="P22" s="189"/>
      <c r="Q22" s="182" t="str">
        <f>UPPER(IF(OR(P22="a",P22="as"),O14,IF(OR(P22="b",P22="bs"),O30,)))</f>
        <v/>
      </c>
      <c r="R22" s="190"/>
      <c r="S22" s="174"/>
      <c r="Y22" s="661"/>
      <c r="Z22" s="661"/>
      <c r="AA22" s="686" t="s">
        <v>199</v>
      </c>
      <c r="AB22" s="687">
        <v>15</v>
      </c>
      <c r="AC22" s="687">
        <v>10</v>
      </c>
      <c r="AD22" s="687">
        <v>6</v>
      </c>
      <c r="AE22" s="687">
        <v>3</v>
      </c>
      <c r="AF22" s="687">
        <v>1</v>
      </c>
      <c r="AG22" s="687">
        <v>0</v>
      </c>
      <c r="AH22" s="687">
        <v>0</v>
      </c>
      <c r="AI22" s="660"/>
      <c r="AJ22" s="660"/>
      <c r="AK22" s="660"/>
    </row>
    <row r="23" spans="1:41" s="38" customFormat="1" ht="12.9" customHeight="1" x14ac:dyDescent="0.25">
      <c r="A23" s="176">
        <v>9</v>
      </c>
      <c r="B23" s="395" t="str">
        <f>IF($E23="","",VLOOKUP($E23,'1MD ELO (5)'!$A$7:$O$22,14))</f>
        <v/>
      </c>
      <c r="C23" s="451" t="str">
        <f>IF($E23="","",VLOOKUP($E23,'1MD ELO (5)'!$A$7:$O$22,15))</f>
        <v/>
      </c>
      <c r="D23" s="451" t="str">
        <f>IF($E23="","",VLOOKUP($E23,'1MD ELO (5)'!$A$7:$O$22,5))</f>
        <v/>
      </c>
      <c r="E23" s="164"/>
      <c r="F23" s="184" t="str">
        <f>UPPER(IF($E23="","",VLOOKUP($E23,'1MD ELO (5)'!$A$7:$O$22,2)))</f>
        <v/>
      </c>
      <c r="G23" s="184" t="str">
        <f>IF($E23="","",VLOOKUP($E23,'1MD ELO (5)'!$A$7:$O$22,3))</f>
        <v/>
      </c>
      <c r="H23" s="184"/>
      <c r="I23" s="184" t="str">
        <f>IF($E23="","",VLOOKUP($E23,'1MD ELO (5)'!$A$7:$O$22,4))</f>
        <v/>
      </c>
      <c r="J23" s="167"/>
      <c r="K23" s="166"/>
      <c r="L23" s="166"/>
      <c r="M23" s="166"/>
      <c r="N23" s="191"/>
      <c r="O23" s="166"/>
      <c r="P23" s="193"/>
      <c r="Q23" s="166"/>
      <c r="R23" s="191"/>
      <c r="S23" s="174"/>
      <c r="Y23" s="661"/>
      <c r="Z23" s="661"/>
      <c r="AA23" s="686" t="s">
        <v>200</v>
      </c>
      <c r="AB23" s="687">
        <v>10</v>
      </c>
      <c r="AC23" s="687">
        <v>6</v>
      </c>
      <c r="AD23" s="687">
        <v>3</v>
      </c>
      <c r="AE23" s="687">
        <v>1</v>
      </c>
      <c r="AF23" s="687">
        <v>0</v>
      </c>
      <c r="AG23" s="687">
        <v>0</v>
      </c>
      <c r="AH23" s="687">
        <v>0</v>
      </c>
      <c r="AI23" s="660"/>
      <c r="AJ23" s="660"/>
      <c r="AK23" s="660"/>
    </row>
    <row r="24" spans="1:41" s="38" customFormat="1" ht="12.9" customHeight="1" x14ac:dyDescent="0.25">
      <c r="A24" s="176"/>
      <c r="B24" s="465"/>
      <c r="C24" s="461"/>
      <c r="D24" s="461"/>
      <c r="E24" s="177"/>
      <c r="F24" s="178"/>
      <c r="G24" s="178"/>
      <c r="H24" s="179"/>
      <c r="I24" s="734" t="s">
        <v>0</v>
      </c>
      <c r="J24" s="181"/>
      <c r="K24" s="182" t="str">
        <f>UPPER(IF(OR(J24="a",J24="as"),F23,IF(OR(J24="b",J24="bs"),F25,)))</f>
        <v/>
      </c>
      <c r="L24" s="182"/>
      <c r="M24" s="166"/>
      <c r="N24" s="191"/>
      <c r="O24" s="191"/>
      <c r="P24" s="193"/>
      <c r="Q24" s="172"/>
      <c r="R24" s="173"/>
      <c r="S24" s="174"/>
      <c r="Y24" s="661"/>
      <c r="Z24" s="661"/>
      <c r="AA24" s="686" t="s">
        <v>201</v>
      </c>
      <c r="AB24" s="687">
        <v>6</v>
      </c>
      <c r="AC24" s="687">
        <v>3</v>
      </c>
      <c r="AD24" s="687">
        <v>1</v>
      </c>
      <c r="AE24" s="687">
        <v>0</v>
      </c>
      <c r="AF24" s="687">
        <v>0</v>
      </c>
      <c r="AG24" s="687">
        <v>0</v>
      </c>
      <c r="AH24" s="687">
        <v>0</v>
      </c>
      <c r="AI24" s="660"/>
      <c r="AJ24" s="660"/>
      <c r="AK24" s="660"/>
    </row>
    <row r="25" spans="1:41" s="38" customFormat="1" ht="12.9" customHeight="1" x14ac:dyDescent="0.25">
      <c r="A25" s="176">
        <v>10</v>
      </c>
      <c r="B25" s="395" t="str">
        <f>IF($E25="","",VLOOKUP($E25,'1MD ELO (5)'!$A$7:$O$22,14))</f>
        <v/>
      </c>
      <c r="C25" s="451" t="str">
        <f>IF($E25="","",VLOOKUP($E25,'1MD ELO (5)'!$A$7:$O$22,15))</f>
        <v/>
      </c>
      <c r="D25" s="451" t="str">
        <f>IF($E25="","",VLOOKUP($E25,'1MD ELO (5)'!$A$7:$O$22,5))</f>
        <v/>
      </c>
      <c r="E25" s="164"/>
      <c r="F25" s="184" t="str">
        <f>UPPER(IF($E25="","",VLOOKUP($E25,'1MD ELO (5)'!$A$7:$O$22,2)))</f>
        <v/>
      </c>
      <c r="G25" s="184" t="str">
        <f>IF($E25="","",VLOOKUP($E25,'1MD ELO (5)'!$A$7:$O$22,3))</f>
        <v/>
      </c>
      <c r="H25" s="184"/>
      <c r="I25" s="184" t="str">
        <f>IF($E25="","",VLOOKUP($E25,'1MD ELO (5)'!$A$7:$O$22,4))</f>
        <v/>
      </c>
      <c r="J25" s="185"/>
      <c r="K25" s="166"/>
      <c r="L25" s="186"/>
      <c r="M25" s="166"/>
      <c r="N25" s="191"/>
      <c r="O25" s="191"/>
      <c r="P25" s="193"/>
      <c r="Q25" s="172"/>
      <c r="R25" s="173"/>
      <c r="S25" s="174"/>
      <c r="Y25" s="661"/>
      <c r="Z25" s="661"/>
      <c r="AA25" s="686" t="s">
        <v>206</v>
      </c>
      <c r="AB25" s="687">
        <v>3</v>
      </c>
      <c r="AC25" s="687">
        <v>2</v>
      </c>
      <c r="AD25" s="687">
        <v>1</v>
      </c>
      <c r="AE25" s="687">
        <v>0</v>
      </c>
      <c r="AF25" s="687">
        <v>0</v>
      </c>
      <c r="AG25" s="687">
        <v>0</v>
      </c>
      <c r="AH25" s="687">
        <v>0</v>
      </c>
      <c r="AI25" s="660"/>
      <c r="AJ25" s="660"/>
      <c r="AK25" s="660"/>
    </row>
    <row r="26" spans="1:41" s="38" customFormat="1" ht="12.9" customHeight="1" x14ac:dyDescent="0.25">
      <c r="A26" s="176"/>
      <c r="B26" s="465"/>
      <c r="C26" s="461"/>
      <c r="D26" s="461"/>
      <c r="E26" s="187"/>
      <c r="F26" s="178"/>
      <c r="G26" s="178"/>
      <c r="H26" s="179"/>
      <c r="I26" s="166"/>
      <c r="J26" s="188"/>
      <c r="K26" s="180" t="s">
        <v>0</v>
      </c>
      <c r="L26" s="189"/>
      <c r="M26" s="182" t="str">
        <f>UPPER(IF(OR(L26="a",L26="as"),K24,IF(OR(L26="b",L26="bs"),K28,)))</f>
        <v/>
      </c>
      <c r="N26" s="190"/>
      <c r="O26" s="191"/>
      <c r="P26" s="193"/>
      <c r="Q26" s="172"/>
      <c r="R26" s="173"/>
      <c r="S26" s="174"/>
      <c r="Y26" s="660"/>
      <c r="Z26" s="660"/>
      <c r="AA26" s="660"/>
      <c r="AB26" s="660"/>
      <c r="AC26" s="660"/>
      <c r="AD26" s="660"/>
      <c r="AE26" s="660"/>
      <c r="AF26" s="660"/>
      <c r="AG26" s="660"/>
      <c r="AH26" s="660"/>
      <c r="AI26" s="660"/>
      <c r="AJ26" s="660"/>
      <c r="AK26" s="660"/>
      <c r="AL26" s="679"/>
      <c r="AM26" s="679"/>
      <c r="AN26" s="679"/>
      <c r="AO26" s="679"/>
    </row>
    <row r="27" spans="1:41" s="38" customFormat="1" ht="12.9" customHeight="1" x14ac:dyDescent="0.25">
      <c r="A27" s="176">
        <v>11</v>
      </c>
      <c r="B27" s="395" t="str">
        <f>IF($E27="","",VLOOKUP($E27,'1MD ELO (5)'!$A$7:$O$22,14))</f>
        <v/>
      </c>
      <c r="C27" s="451" t="str">
        <f>IF($E27="","",VLOOKUP($E27,'1MD ELO (5)'!$A$7:$O$22,15))</f>
        <v/>
      </c>
      <c r="D27" s="451" t="str">
        <f>IF($E27="","",VLOOKUP($E27,'1MD ELO (5)'!$A$7:$O$22,5))</f>
        <v/>
      </c>
      <c r="E27" s="164"/>
      <c r="F27" s="184" t="str">
        <f>UPPER(IF($E27="","",VLOOKUP($E27,'1MD ELO (5)'!$A$7:$O$22,2)))</f>
        <v/>
      </c>
      <c r="G27" s="184" t="str">
        <f>IF($E27="","",VLOOKUP($E27,'1MD ELO (5)'!$A$7:$O$22,3))</f>
        <v/>
      </c>
      <c r="H27" s="184"/>
      <c r="I27" s="184" t="str">
        <f>IF($E27="","",VLOOKUP($E27,'1MD ELO (5)'!$A$7:$O$22,4))</f>
        <v/>
      </c>
      <c r="J27" s="167"/>
      <c r="K27" s="166"/>
      <c r="L27" s="192"/>
      <c r="M27" s="166"/>
      <c r="N27" s="193"/>
      <c r="O27" s="191"/>
      <c r="P27" s="193"/>
      <c r="Q27" s="172"/>
      <c r="R27" s="173"/>
      <c r="S27" s="174"/>
      <c r="Y27" s="660"/>
      <c r="Z27" s="660"/>
      <c r="AA27" s="660"/>
      <c r="AB27" s="660"/>
      <c r="AC27" s="660"/>
      <c r="AD27" s="660"/>
      <c r="AE27" s="660"/>
      <c r="AF27" s="660"/>
      <c r="AG27" s="660"/>
      <c r="AH27" s="660"/>
      <c r="AI27" s="660"/>
      <c r="AJ27" s="660"/>
      <c r="AK27" s="660"/>
      <c r="AL27" s="679"/>
      <c r="AM27" s="679"/>
      <c r="AN27" s="679"/>
      <c r="AO27" s="679"/>
    </row>
    <row r="28" spans="1:41" s="38" customFormat="1" ht="12.9" customHeight="1" x14ac:dyDescent="0.25">
      <c r="A28" s="201"/>
      <c r="B28" s="465"/>
      <c r="C28" s="461"/>
      <c r="D28" s="461"/>
      <c r="E28" s="187"/>
      <c r="F28" s="178"/>
      <c r="G28" s="178"/>
      <c r="H28" s="179"/>
      <c r="I28" s="734" t="s">
        <v>0</v>
      </c>
      <c r="J28" s="181"/>
      <c r="K28" s="182" t="str">
        <f>UPPER(IF(OR(J28="a",J28="as"),F27,IF(OR(J28="b",J28="bs"),F29,)))</f>
        <v/>
      </c>
      <c r="L28" s="194"/>
      <c r="M28" s="166"/>
      <c r="N28" s="193"/>
      <c r="O28" s="191"/>
      <c r="P28" s="193"/>
      <c r="Q28" s="172"/>
      <c r="R28" s="173"/>
      <c r="S28" s="174"/>
      <c r="Y28" s="679"/>
      <c r="Z28" s="679"/>
      <c r="AA28" s="679"/>
      <c r="AB28" s="679"/>
      <c r="AC28" s="679"/>
      <c r="AD28" s="679"/>
      <c r="AE28" s="679"/>
      <c r="AF28" s="679"/>
      <c r="AG28" s="679"/>
      <c r="AH28" s="679"/>
      <c r="AI28" s="679"/>
      <c r="AJ28" s="679"/>
      <c r="AK28" s="679"/>
      <c r="AL28" s="679"/>
      <c r="AM28" s="679"/>
      <c r="AN28" s="679"/>
      <c r="AO28" s="679"/>
    </row>
    <row r="29" spans="1:41" s="38" customFormat="1" ht="12.9" customHeight="1" x14ac:dyDescent="0.25">
      <c r="A29" s="162">
        <v>12</v>
      </c>
      <c r="B29" s="395" t="str">
        <f>IF($E29="","",VLOOKUP($E29,'1MD ELO (5)'!$A$7:$O$22,14))</f>
        <v/>
      </c>
      <c r="C29" s="451" t="str">
        <f>IF($E29="","",VLOOKUP($E29,'1MD ELO (5)'!$A$7:$O$22,15))</f>
        <v/>
      </c>
      <c r="D29" s="451" t="str">
        <f>IF($E29="","",VLOOKUP($E29,'1MD ELO (5)'!$A$7:$O$22,5))</f>
        <v/>
      </c>
      <c r="E29" s="164"/>
      <c r="F29" s="165" t="str">
        <f>UPPER(IF($E29="","",VLOOKUP($E29,'1MD ELO (5)'!$A$7:$O$22,2)))</f>
        <v/>
      </c>
      <c r="G29" s="165" t="str">
        <f>IF($E29="","",VLOOKUP($E29,'1MD ELO (5)'!$A$7:$O$22,3))</f>
        <v/>
      </c>
      <c r="H29" s="165"/>
      <c r="I29" s="165" t="str">
        <f>IF($E29="","",VLOOKUP($E29,'1MD ELO (5)'!$A$7:$O$22,4))</f>
        <v/>
      </c>
      <c r="J29" s="195"/>
      <c r="K29" s="166"/>
      <c r="L29" s="166"/>
      <c r="M29" s="166"/>
      <c r="N29" s="193"/>
      <c r="O29" s="191"/>
      <c r="P29" s="193"/>
      <c r="Q29" s="172"/>
      <c r="R29" s="173"/>
      <c r="S29" s="174"/>
      <c r="Y29" s="679"/>
      <c r="Z29" s="679"/>
      <c r="AA29" s="679"/>
      <c r="AB29" s="679"/>
      <c r="AC29" s="679"/>
      <c r="AD29" s="679"/>
      <c r="AE29" s="679"/>
      <c r="AF29" s="679"/>
      <c r="AG29" s="679"/>
      <c r="AH29" s="679"/>
      <c r="AI29" s="679"/>
      <c r="AJ29" s="679"/>
      <c r="AK29" s="679"/>
      <c r="AL29" s="679"/>
      <c r="AM29" s="679"/>
      <c r="AN29" s="679"/>
      <c r="AO29" s="679"/>
    </row>
    <row r="30" spans="1:41" s="38" customFormat="1" ht="12.9" customHeight="1" x14ac:dyDescent="0.25">
      <c r="A30" s="176"/>
      <c r="B30" s="465"/>
      <c r="C30" s="461"/>
      <c r="D30" s="461"/>
      <c r="E30" s="187"/>
      <c r="F30" s="166"/>
      <c r="G30" s="166"/>
      <c r="H30" s="70"/>
      <c r="I30" s="196"/>
      <c r="J30" s="188"/>
      <c r="K30" s="166"/>
      <c r="L30" s="166"/>
      <c r="M30" s="180" t="s">
        <v>0</v>
      </c>
      <c r="N30" s="189"/>
      <c r="O30" s="182" t="str">
        <f>UPPER(IF(OR(N30="a",N30="as"),M26,IF(OR(N30="b",N30="bs"),M34,)))</f>
        <v/>
      </c>
      <c r="P30" s="199"/>
      <c r="Q30" s="172"/>
      <c r="R30" s="173"/>
      <c r="S30" s="174"/>
      <c r="AI30" s="679"/>
      <c r="AJ30" s="679"/>
      <c r="AK30" s="679"/>
    </row>
    <row r="31" spans="1:41" s="38" customFormat="1" ht="12.9" customHeight="1" x14ac:dyDescent="0.25">
      <c r="A31" s="176">
        <v>13</v>
      </c>
      <c r="B31" s="395" t="str">
        <f>IF($E31="","",VLOOKUP($E31,'1MD ELO (5)'!$A$7:$O$22,14))</f>
        <v/>
      </c>
      <c r="C31" s="451" t="str">
        <f>IF($E31="","",VLOOKUP($E31,'1MD ELO (5)'!$A$7:$O$22,15))</f>
        <v/>
      </c>
      <c r="D31" s="451" t="str">
        <f>IF($E31="","",VLOOKUP($E31,'1MD ELO (5)'!$A$7:$O$22,5))</f>
        <v/>
      </c>
      <c r="E31" s="164"/>
      <c r="F31" s="184" t="str">
        <f>UPPER(IF($E31="","",VLOOKUP($E31,'1MD ELO (5)'!$A$7:$O$22,2)))</f>
        <v/>
      </c>
      <c r="G31" s="184" t="str">
        <f>IF($E31="","",VLOOKUP($E31,'1MD ELO (5)'!$A$7:$O$22,3))</f>
        <v/>
      </c>
      <c r="H31" s="184"/>
      <c r="I31" s="184" t="str">
        <f>IF($E31="","",VLOOKUP($E31,'1MD ELO (5)'!$A$7:$O$22,4))</f>
        <v/>
      </c>
      <c r="J31" s="197"/>
      <c r="K31" s="166"/>
      <c r="L31" s="166"/>
      <c r="M31" s="166"/>
      <c r="N31" s="193"/>
      <c r="O31" s="166"/>
      <c r="P31" s="191"/>
      <c r="Q31" s="172"/>
      <c r="R31" s="173"/>
      <c r="S31" s="174"/>
      <c r="AI31" s="679"/>
      <c r="AJ31" s="679"/>
      <c r="AK31" s="679"/>
    </row>
    <row r="32" spans="1:41" s="38" customFormat="1" ht="12.9" customHeight="1" x14ac:dyDescent="0.25">
      <c r="A32" s="176"/>
      <c r="B32" s="465"/>
      <c r="C32" s="461"/>
      <c r="D32" s="461"/>
      <c r="E32" s="187"/>
      <c r="F32" s="178"/>
      <c r="G32" s="178"/>
      <c r="H32" s="179"/>
      <c r="I32" s="180" t="s">
        <v>0</v>
      </c>
      <c r="J32" s="181"/>
      <c r="K32" s="182" t="str">
        <f>UPPER(IF(OR(J32="a",J32="as"),F31,IF(OR(J32="b",J32="bs"),F33,)))</f>
        <v/>
      </c>
      <c r="L32" s="182"/>
      <c r="M32" s="166"/>
      <c r="N32" s="193"/>
      <c r="O32" s="191"/>
      <c r="P32" s="191"/>
      <c r="Q32" s="172"/>
      <c r="R32" s="173"/>
      <c r="S32" s="174"/>
      <c r="AI32" s="679"/>
      <c r="AJ32" s="679"/>
      <c r="AK32" s="679"/>
    </row>
    <row r="33" spans="1:37" s="38" customFormat="1" ht="12.9" customHeight="1" x14ac:dyDescent="0.25">
      <c r="A33" s="176">
        <v>14</v>
      </c>
      <c r="B33" s="395" t="str">
        <f>IF($E33="","",VLOOKUP($E33,'1MD ELO (5)'!$A$7:$O$22,14))</f>
        <v/>
      </c>
      <c r="C33" s="451" t="str">
        <f>IF($E33="","",VLOOKUP($E33,'1MD ELO (5)'!$A$7:$O$22,15))</f>
        <v/>
      </c>
      <c r="D33" s="451" t="str">
        <f>IF($E33="","",VLOOKUP($E33,'1MD ELO (5)'!$A$7:$O$22,5))</f>
        <v/>
      </c>
      <c r="E33" s="164"/>
      <c r="F33" s="184" t="str">
        <f>UPPER(IF($E33="","",VLOOKUP($E33,'1MD ELO (5)'!$A$7:$O$22,2)))</f>
        <v/>
      </c>
      <c r="G33" s="184" t="str">
        <f>IF($E33="","",VLOOKUP($E33,'1MD ELO (5)'!$A$7:$O$22,3))</f>
        <v/>
      </c>
      <c r="H33" s="184"/>
      <c r="I33" s="184" t="str">
        <f>IF($E33="","",VLOOKUP($E33,'1MD ELO (5)'!$A$7:$O$22,4))</f>
        <v/>
      </c>
      <c r="J33" s="185"/>
      <c r="K33" s="166"/>
      <c r="L33" s="186"/>
      <c r="M33" s="166"/>
      <c r="N33" s="193"/>
      <c r="O33" s="191"/>
      <c r="P33" s="191"/>
      <c r="Q33" s="172"/>
      <c r="R33" s="173"/>
      <c r="S33" s="174"/>
      <c r="AI33" s="679"/>
      <c r="AJ33" s="679"/>
      <c r="AK33" s="679"/>
    </row>
    <row r="34" spans="1:37" s="38" customFormat="1" ht="12.9" customHeight="1" x14ac:dyDescent="0.25">
      <c r="A34" s="176"/>
      <c r="B34" s="465"/>
      <c r="C34" s="461"/>
      <c r="D34" s="461"/>
      <c r="E34" s="187"/>
      <c r="F34" s="178"/>
      <c r="G34" s="178"/>
      <c r="H34" s="179"/>
      <c r="I34" s="166"/>
      <c r="J34" s="188"/>
      <c r="K34" s="180" t="s">
        <v>0</v>
      </c>
      <c r="L34" s="189"/>
      <c r="M34" s="182" t="str">
        <f>UPPER(IF(OR(L34="a",L34="as"),K32,IF(OR(L34="b",L34="bs"),K36,)))</f>
        <v/>
      </c>
      <c r="N34" s="199"/>
      <c r="O34" s="191"/>
      <c r="P34" s="191"/>
      <c r="Q34" s="172"/>
      <c r="R34" s="173"/>
      <c r="S34" s="174"/>
      <c r="AI34" s="679"/>
      <c r="AJ34" s="679"/>
      <c r="AK34" s="679"/>
    </row>
    <row r="35" spans="1:37" s="38" customFormat="1" ht="12.9" customHeight="1" x14ac:dyDescent="0.25">
      <c r="A35" s="176">
        <v>15</v>
      </c>
      <c r="B35" s="395" t="str">
        <f>IF($E35="","",VLOOKUP($E35,'1MD ELO (5)'!$A$7:$O$22,14))</f>
        <v/>
      </c>
      <c r="C35" s="451" t="str">
        <f>IF($E35="","",VLOOKUP($E35,'1MD ELO (5)'!$A$7:$O$22,15))</f>
        <v/>
      </c>
      <c r="D35" s="451" t="str">
        <f>IF($E35="","",VLOOKUP($E35,'1MD ELO (5)'!$A$7:$O$22,5))</f>
        <v/>
      </c>
      <c r="E35" s="164"/>
      <c r="F35" s="184" t="str">
        <f>UPPER(IF($E35="","",VLOOKUP($E35,'1MD ELO (5)'!$A$7:$O$22,2)))</f>
        <v/>
      </c>
      <c r="G35" s="184" t="str">
        <f>IF($E35="","",VLOOKUP($E35,'1MD ELO (5)'!$A$7:$O$22,3))</f>
        <v/>
      </c>
      <c r="H35" s="184"/>
      <c r="I35" s="184" t="str">
        <f>IF($E35="","",VLOOKUP($E35,'1MD ELO (5)'!$A$7:$O$22,4))</f>
        <v/>
      </c>
      <c r="J35" s="167"/>
      <c r="K35" s="166"/>
      <c r="L35" s="192"/>
      <c r="M35" s="166"/>
      <c r="N35" s="191"/>
      <c r="O35" s="191"/>
      <c r="P35" s="191"/>
      <c r="Q35" s="172"/>
      <c r="R35" s="173"/>
      <c r="S35" s="174"/>
      <c r="AI35" s="679"/>
      <c r="AJ35" s="679"/>
      <c r="AK35" s="679"/>
    </row>
    <row r="36" spans="1:37" s="38" customFormat="1" ht="12.9" customHeight="1" x14ac:dyDescent="0.25">
      <c r="A36" s="176"/>
      <c r="B36" s="465"/>
      <c r="C36" s="461"/>
      <c r="D36" s="461"/>
      <c r="E36" s="177"/>
      <c r="F36" s="178"/>
      <c r="G36" s="178"/>
      <c r="H36" s="179"/>
      <c r="I36" s="180" t="s">
        <v>0</v>
      </c>
      <c r="J36" s="181"/>
      <c r="K36" s="182" t="str">
        <f>UPPER(IF(OR(J36="a",J36="as"),F35,IF(OR(J36="b",J36="bs"),F37,)))</f>
        <v/>
      </c>
      <c r="L36" s="194"/>
      <c r="M36" s="166"/>
      <c r="N36" s="191"/>
      <c r="O36" s="191"/>
      <c r="P36" s="191"/>
      <c r="Q36" s="172"/>
      <c r="R36" s="173"/>
      <c r="S36" s="174"/>
      <c r="AI36" s="679"/>
      <c r="AJ36" s="679"/>
      <c r="AK36" s="679"/>
    </row>
    <row r="37" spans="1:37" s="38" customFormat="1" ht="12.9" customHeight="1" x14ac:dyDescent="0.25">
      <c r="A37" s="162">
        <v>16</v>
      </c>
      <c r="B37" s="395" t="str">
        <f>IF($E37="","",VLOOKUP($E37,'1MD ELO (5)'!$A$7:$O$22,14))</f>
        <v/>
      </c>
      <c r="C37" s="451" t="str">
        <f>IF($E37="","",VLOOKUP($E37,'1MD ELO (5)'!$A$7:$O$22,15))</f>
        <v/>
      </c>
      <c r="D37" s="451" t="str">
        <f>IF($E37="","",VLOOKUP($E37,'1MD ELO (5)'!$A$7:$O$22,5))</f>
        <v/>
      </c>
      <c r="E37" s="164"/>
      <c r="F37" s="165" t="str">
        <f>UPPER(IF($E37="","",VLOOKUP($E37,'1MD ELO (5)'!$A$7:$O$22,2)))</f>
        <v/>
      </c>
      <c r="G37" s="165" t="str">
        <f>IF($E37="","",VLOOKUP($E37,'1MD ELO (5)'!$A$7:$O$22,3))</f>
        <v/>
      </c>
      <c r="H37" s="184"/>
      <c r="I37" s="165" t="str">
        <f>IF($E37="","",VLOOKUP($E37,'1MD ELO (5)'!$A$7:$O$22,4))</f>
        <v/>
      </c>
      <c r="J37" s="195"/>
      <c r="K37" s="166"/>
      <c r="L37" s="166"/>
      <c r="M37" s="166"/>
      <c r="N37" s="191"/>
      <c r="O37" s="191"/>
      <c r="P37" s="191"/>
      <c r="Q37" s="172"/>
      <c r="R37" s="173"/>
      <c r="S37" s="174"/>
      <c r="AI37" s="679"/>
      <c r="AJ37" s="679"/>
      <c r="AK37" s="679"/>
    </row>
    <row r="38" spans="1:37" s="38" customFormat="1" ht="9.6" customHeight="1" x14ac:dyDescent="0.25">
      <c r="A38" s="202"/>
      <c r="B38" s="177"/>
      <c r="C38" s="177"/>
      <c r="D38" s="177"/>
      <c r="E38" s="177"/>
      <c r="F38" s="196"/>
      <c r="G38" s="196"/>
      <c r="H38" s="200"/>
      <c r="I38" s="166"/>
      <c r="J38" s="188"/>
      <c r="K38" s="166"/>
      <c r="L38" s="166"/>
      <c r="M38" s="166"/>
      <c r="N38" s="191"/>
      <c r="O38" s="191"/>
      <c r="P38" s="191"/>
      <c r="Q38" s="172"/>
      <c r="R38" s="173"/>
      <c r="S38" s="174"/>
      <c r="AI38" s="679"/>
      <c r="AJ38" s="679"/>
      <c r="AK38" s="679"/>
    </row>
    <row r="39" spans="1:37" s="38" customFormat="1" ht="9.6" customHeight="1" x14ac:dyDescent="0.25">
      <c r="A39" s="203"/>
      <c r="B39" s="168"/>
      <c r="C39" s="168"/>
      <c r="D39" s="168"/>
      <c r="E39" s="177"/>
      <c r="F39" s="168"/>
      <c r="G39" s="168"/>
      <c r="H39" s="168"/>
      <c r="I39" s="168"/>
      <c r="J39" s="177"/>
      <c r="K39" s="168"/>
      <c r="L39" s="168"/>
      <c r="M39" s="168"/>
      <c r="N39" s="204"/>
      <c r="O39" s="204"/>
      <c r="P39" s="204"/>
      <c r="Q39" s="172"/>
      <c r="R39" s="173"/>
      <c r="S39" s="174"/>
      <c r="AI39" s="679"/>
      <c r="AJ39" s="679"/>
      <c r="AK39" s="679"/>
    </row>
    <row r="40" spans="1:37" s="38" customFormat="1" ht="9.6" customHeight="1" x14ac:dyDescent="0.25">
      <c r="A40" s="202"/>
      <c r="B40" s="177"/>
      <c r="C40" s="177"/>
      <c r="D40" s="177"/>
      <c r="E40" s="177"/>
      <c r="F40" s="168"/>
      <c r="G40" s="168"/>
      <c r="I40" s="168"/>
      <c r="J40" s="177"/>
      <c r="K40" s="168"/>
      <c r="L40" s="168"/>
      <c r="M40" s="205"/>
      <c r="N40" s="177"/>
      <c r="O40" s="168"/>
      <c r="P40" s="204"/>
      <c r="Q40" s="172"/>
      <c r="R40" s="173"/>
      <c r="S40" s="174"/>
      <c r="AI40" s="679"/>
      <c r="AJ40" s="679"/>
      <c r="AK40" s="679"/>
    </row>
    <row r="41" spans="1:37" s="38" customFormat="1" ht="9.6" customHeight="1" x14ac:dyDescent="0.25">
      <c r="A41" s="202"/>
      <c r="B41" s="168"/>
      <c r="C41" s="168"/>
      <c r="D41" s="168"/>
      <c r="E41" s="177"/>
      <c r="F41" s="168"/>
      <c r="G41" s="168"/>
      <c r="H41" s="168"/>
      <c r="I41" s="168"/>
      <c r="J41" s="177"/>
      <c r="K41" s="168"/>
      <c r="L41" s="168"/>
      <c r="M41" s="168"/>
      <c r="N41" s="204"/>
      <c r="O41" s="168"/>
      <c r="P41" s="204"/>
      <c r="Q41" s="172"/>
      <c r="R41" s="173"/>
      <c r="S41" s="174"/>
      <c r="AI41" s="679"/>
      <c r="AJ41" s="679"/>
      <c r="AK41" s="679"/>
    </row>
    <row r="42" spans="1:37" s="38" customFormat="1" ht="9.6" customHeight="1" x14ac:dyDescent="0.25">
      <c r="A42" s="202"/>
      <c r="B42" s="177"/>
      <c r="C42" s="177"/>
      <c r="D42" s="177"/>
      <c r="E42" s="177"/>
      <c r="F42" s="168"/>
      <c r="G42" s="168"/>
      <c r="I42" s="205"/>
      <c r="J42" s="177"/>
      <c r="K42" s="168"/>
      <c r="L42" s="168"/>
      <c r="M42" s="168"/>
      <c r="N42" s="204"/>
      <c r="O42" s="204"/>
      <c r="P42" s="204"/>
      <c r="Q42" s="172"/>
      <c r="R42" s="173"/>
      <c r="S42" s="174"/>
      <c r="AI42" s="679"/>
      <c r="AJ42" s="679"/>
      <c r="AK42" s="679"/>
    </row>
    <row r="43" spans="1:37" s="38" customFormat="1" ht="9.6" customHeight="1" x14ac:dyDescent="0.25">
      <c r="A43" s="202"/>
      <c r="B43" s="168"/>
      <c r="C43" s="168"/>
      <c r="D43" s="168"/>
      <c r="E43" s="177"/>
      <c r="F43" s="168"/>
      <c r="G43" s="168"/>
      <c r="H43" s="168"/>
      <c r="I43" s="168"/>
      <c r="J43" s="177"/>
      <c r="K43" s="168"/>
      <c r="L43" s="206"/>
      <c r="M43" s="168"/>
      <c r="N43" s="204"/>
      <c r="O43" s="204"/>
      <c r="P43" s="204"/>
      <c r="Q43" s="172"/>
      <c r="R43" s="173"/>
      <c r="S43" s="174"/>
      <c r="AI43" s="679"/>
      <c r="AJ43" s="679"/>
      <c r="AK43" s="679"/>
    </row>
    <row r="44" spans="1:37" s="38" customFormat="1" ht="9.6" customHeight="1" x14ac:dyDescent="0.25">
      <c r="A44" s="202"/>
      <c r="B44" s="177"/>
      <c r="C44" s="177"/>
      <c r="D44" s="177"/>
      <c r="E44" s="177"/>
      <c r="F44" s="168"/>
      <c r="G44" s="168"/>
      <c r="I44" s="168"/>
      <c r="J44" s="177"/>
      <c r="K44" s="205"/>
      <c r="L44" s="177"/>
      <c r="M44" s="168"/>
      <c r="N44" s="204"/>
      <c r="O44" s="204"/>
      <c r="P44" s="204"/>
      <c r="Q44" s="172"/>
      <c r="R44" s="173"/>
      <c r="S44" s="174"/>
      <c r="AI44" s="679"/>
      <c r="AJ44" s="679"/>
      <c r="AK44" s="679"/>
    </row>
    <row r="45" spans="1:37" s="38" customFormat="1" ht="9.6" customHeight="1" x14ac:dyDescent="0.25">
      <c r="A45" s="202"/>
      <c r="B45" s="168"/>
      <c r="C45" s="168"/>
      <c r="D45" s="168"/>
      <c r="E45" s="177"/>
      <c r="F45" s="168"/>
      <c r="G45" s="168"/>
      <c r="H45" s="168"/>
      <c r="I45" s="168"/>
      <c r="J45" s="177"/>
      <c r="K45" s="168"/>
      <c r="L45" s="168"/>
      <c r="M45" s="168"/>
      <c r="N45" s="204"/>
      <c r="O45" s="204"/>
      <c r="P45" s="204"/>
      <c r="Q45" s="172"/>
      <c r="R45" s="173"/>
      <c r="S45" s="174"/>
      <c r="AI45" s="679"/>
      <c r="AJ45" s="679"/>
      <c r="AK45" s="679"/>
    </row>
    <row r="46" spans="1:37" s="38" customFormat="1" ht="9.6" customHeight="1" x14ac:dyDescent="0.25">
      <c r="A46" s="202"/>
      <c r="B46" s="177"/>
      <c r="C46" s="177"/>
      <c r="D46" s="177"/>
      <c r="E46" s="177"/>
      <c r="F46" s="168"/>
      <c r="G46" s="168"/>
      <c r="I46" s="205"/>
      <c r="J46" s="177"/>
      <c r="K46" s="168"/>
      <c r="L46" s="168"/>
      <c r="M46" s="168"/>
      <c r="N46" s="204"/>
      <c r="O46" s="204"/>
      <c r="P46" s="204"/>
      <c r="Q46" s="172"/>
      <c r="R46" s="173"/>
      <c r="S46" s="174"/>
      <c r="AI46" s="679"/>
      <c r="AJ46" s="679"/>
      <c r="AK46" s="679"/>
    </row>
    <row r="47" spans="1:37" s="38" customFormat="1" ht="9.6" customHeight="1" x14ac:dyDescent="0.25">
      <c r="A47" s="203"/>
      <c r="B47" s="168"/>
      <c r="C47" s="168"/>
      <c r="D47" s="168"/>
      <c r="E47" s="177"/>
      <c r="F47" s="168"/>
      <c r="G47" s="168"/>
      <c r="H47" s="168"/>
      <c r="I47" s="168"/>
      <c r="J47" s="177"/>
      <c r="K47" s="168"/>
      <c r="L47" s="168"/>
      <c r="M47" s="168"/>
      <c r="N47" s="168"/>
      <c r="O47" s="169"/>
      <c r="P47" s="169"/>
      <c r="Q47" s="172"/>
      <c r="R47" s="173"/>
      <c r="S47" s="174"/>
      <c r="AI47" s="679"/>
      <c r="AJ47" s="679"/>
      <c r="AK47" s="679"/>
    </row>
    <row r="48" spans="1:37" s="2" customFormat="1" ht="6.75" customHeight="1" x14ac:dyDescent="0.25">
      <c r="A48" s="208"/>
      <c r="B48" s="208"/>
      <c r="C48" s="208"/>
      <c r="D48" s="208"/>
      <c r="E48" s="208"/>
      <c r="F48" s="209"/>
      <c r="G48" s="209"/>
      <c r="H48" s="209"/>
      <c r="I48" s="209"/>
      <c r="J48" s="210"/>
      <c r="K48" s="211"/>
      <c r="L48" s="212"/>
      <c r="M48" s="211"/>
      <c r="N48" s="212"/>
      <c r="O48" s="211"/>
      <c r="P48" s="212"/>
      <c r="Q48" s="211"/>
      <c r="R48" s="212"/>
      <c r="S48" s="213"/>
      <c r="AI48" s="680"/>
      <c r="AJ48" s="680"/>
      <c r="AK48" s="680"/>
    </row>
    <row r="49" spans="1:37" s="18" customFormat="1" ht="10.5" customHeight="1" x14ac:dyDescent="0.25">
      <c r="A49" s="214" t="s">
        <v>105</v>
      </c>
      <c r="B49" s="215"/>
      <c r="C49" s="215"/>
      <c r="D49" s="456"/>
      <c r="E49" s="217" t="s">
        <v>6</v>
      </c>
      <c r="F49" s="218" t="s">
        <v>107</v>
      </c>
      <c r="G49" s="217"/>
      <c r="H49" s="219"/>
      <c r="I49" s="220"/>
      <c r="J49" s="217" t="s">
        <v>6</v>
      </c>
      <c r="K49" s="218" t="s">
        <v>125</v>
      </c>
      <c r="L49" s="221"/>
      <c r="M49" s="218" t="s">
        <v>126</v>
      </c>
      <c r="N49" s="222"/>
      <c r="O49" s="223" t="s">
        <v>127</v>
      </c>
      <c r="P49" s="223"/>
      <c r="Q49" s="224"/>
      <c r="R49" s="225"/>
      <c r="AI49" s="681"/>
      <c r="AJ49" s="681"/>
      <c r="AK49" s="681"/>
    </row>
    <row r="50" spans="1:37" s="18" customFormat="1" ht="9" customHeight="1" x14ac:dyDescent="0.25">
      <c r="A50" s="457" t="s">
        <v>106</v>
      </c>
      <c r="B50" s="458"/>
      <c r="C50" s="459"/>
      <c r="D50" s="460"/>
      <c r="E50" s="229">
        <v>1</v>
      </c>
      <c r="F50" s="92" t="str">
        <f>IF(E50&gt;$R$57,,UPPER(VLOOKUP(E50,'1MD ELO (5)'!$A$7:$Q$134,2)))</f>
        <v/>
      </c>
      <c r="G50" s="230"/>
      <c r="H50" s="92"/>
      <c r="I50" s="91"/>
      <c r="J50" s="231" t="s">
        <v>7</v>
      </c>
      <c r="K50" s="226"/>
      <c r="L50" s="232"/>
      <c r="M50" s="226"/>
      <c r="N50" s="233"/>
      <c r="O50" s="234" t="s">
        <v>111</v>
      </c>
      <c r="P50" s="235"/>
      <c r="Q50" s="235"/>
      <c r="R50" s="236"/>
      <c r="AI50" s="681"/>
      <c r="AJ50" s="681"/>
      <c r="AK50" s="681"/>
    </row>
    <row r="51" spans="1:37" s="18" customFormat="1" ht="9" customHeight="1" x14ac:dyDescent="0.25">
      <c r="A51" s="241" t="s">
        <v>124</v>
      </c>
      <c r="B51" s="239"/>
      <c r="C51" s="453"/>
      <c r="D51" s="242"/>
      <c r="E51" s="229">
        <v>2</v>
      </c>
      <c r="F51" s="92" t="str">
        <f>IF(E51&gt;$R$57,,UPPER(VLOOKUP(E51,'1MD ELO (5)'!$A$7:$Q$134,2)))</f>
        <v/>
      </c>
      <c r="G51" s="230"/>
      <c r="H51" s="92"/>
      <c r="I51" s="91"/>
      <c r="J51" s="231" t="s">
        <v>8</v>
      </c>
      <c r="K51" s="226"/>
      <c r="L51" s="232"/>
      <c r="M51" s="226"/>
      <c r="N51" s="233"/>
      <c r="O51" s="237"/>
      <c r="P51" s="238"/>
      <c r="Q51" s="239"/>
      <c r="R51" s="240"/>
      <c r="AI51" s="681"/>
      <c r="AJ51" s="681"/>
      <c r="AK51" s="681"/>
    </row>
    <row r="52" spans="1:37" s="18" customFormat="1" ht="9" customHeight="1" x14ac:dyDescent="0.25">
      <c r="A52" s="384"/>
      <c r="B52" s="385"/>
      <c r="C52" s="454"/>
      <c r="D52" s="386"/>
      <c r="E52" s="229">
        <v>3</v>
      </c>
      <c r="F52" s="92" t="str">
        <f>IF(E52&gt;$R$57,,UPPER(VLOOKUP(E52,'1MD ELO (5)'!$A$7:$Q$134,2)))</f>
        <v/>
      </c>
      <c r="G52" s="230"/>
      <c r="H52" s="92"/>
      <c r="I52" s="91"/>
      <c r="J52" s="231" t="s">
        <v>9</v>
      </c>
      <c r="K52" s="226"/>
      <c r="L52" s="232"/>
      <c r="M52" s="226"/>
      <c r="N52" s="233"/>
      <c r="O52" s="234" t="s">
        <v>112</v>
      </c>
      <c r="P52" s="235"/>
      <c r="Q52" s="235"/>
      <c r="R52" s="236"/>
      <c r="AI52" s="681"/>
      <c r="AJ52" s="681"/>
      <c r="AK52" s="681"/>
    </row>
    <row r="53" spans="1:37" s="18" customFormat="1" ht="9" customHeight="1" x14ac:dyDescent="0.25">
      <c r="A53" s="243"/>
      <c r="B53" s="448"/>
      <c r="C53" s="448"/>
      <c r="D53" s="244"/>
      <c r="E53" s="229">
        <v>4</v>
      </c>
      <c r="F53" s="92" t="str">
        <f>IF(E53&gt;$R$57,,UPPER(VLOOKUP(E53,'1MD ELO (5)'!$A$7:$Q$134,2)))</f>
        <v/>
      </c>
      <c r="G53" s="230"/>
      <c r="H53" s="92"/>
      <c r="I53" s="91"/>
      <c r="J53" s="231" t="s">
        <v>10</v>
      </c>
      <c r="K53" s="226"/>
      <c r="L53" s="232"/>
      <c r="M53" s="226"/>
      <c r="N53" s="233"/>
      <c r="O53" s="226"/>
      <c r="P53" s="232"/>
      <c r="Q53" s="226"/>
      <c r="R53" s="233"/>
      <c r="AI53" s="681"/>
      <c r="AJ53" s="681"/>
      <c r="AK53" s="681"/>
    </row>
    <row r="54" spans="1:37" s="18" customFormat="1" ht="9" customHeight="1" x14ac:dyDescent="0.25">
      <c r="A54" s="371"/>
      <c r="B54" s="387"/>
      <c r="C54" s="387"/>
      <c r="D54" s="455"/>
      <c r="E54" s="229"/>
      <c r="F54" s="92"/>
      <c r="G54" s="230"/>
      <c r="H54" s="92"/>
      <c r="I54" s="91"/>
      <c r="J54" s="231" t="s">
        <v>11</v>
      </c>
      <c r="K54" s="226"/>
      <c r="L54" s="232"/>
      <c r="M54" s="226"/>
      <c r="N54" s="233"/>
      <c r="O54" s="239"/>
      <c r="P54" s="238"/>
      <c r="Q54" s="239"/>
      <c r="R54" s="240"/>
      <c r="AI54" s="681"/>
      <c r="AJ54" s="681"/>
      <c r="AK54" s="681"/>
    </row>
    <row r="55" spans="1:37" s="18" customFormat="1" ht="9" customHeight="1" x14ac:dyDescent="0.25">
      <c r="A55" s="372"/>
      <c r="B55" s="393"/>
      <c r="C55" s="448"/>
      <c r="D55" s="244"/>
      <c r="E55" s="229"/>
      <c r="F55" s="92"/>
      <c r="G55" s="230"/>
      <c r="H55" s="92"/>
      <c r="I55" s="91"/>
      <c r="J55" s="231" t="s">
        <v>12</v>
      </c>
      <c r="K55" s="226"/>
      <c r="L55" s="232"/>
      <c r="M55" s="226"/>
      <c r="N55" s="233"/>
      <c r="O55" s="234" t="s">
        <v>92</v>
      </c>
      <c r="P55" s="235"/>
      <c r="Q55" s="235"/>
      <c r="R55" s="236"/>
      <c r="AI55" s="681"/>
      <c r="AJ55" s="681"/>
      <c r="AK55" s="681"/>
    </row>
    <row r="56" spans="1:37" s="18" customFormat="1" ht="9" customHeight="1" x14ac:dyDescent="0.25">
      <c r="A56" s="372"/>
      <c r="B56" s="393"/>
      <c r="C56" s="449"/>
      <c r="D56" s="382"/>
      <c r="E56" s="229"/>
      <c r="F56" s="92"/>
      <c r="G56" s="230"/>
      <c r="H56" s="92"/>
      <c r="I56" s="91"/>
      <c r="J56" s="231" t="s">
        <v>13</v>
      </c>
      <c r="K56" s="226"/>
      <c r="L56" s="232"/>
      <c r="M56" s="226"/>
      <c r="N56" s="233"/>
      <c r="O56" s="226"/>
      <c r="P56" s="232"/>
      <c r="Q56" s="226"/>
      <c r="R56" s="233"/>
      <c r="AI56" s="681"/>
      <c r="AJ56" s="681"/>
      <c r="AK56" s="681"/>
    </row>
    <row r="57" spans="1:37" s="18" customFormat="1" ht="9" customHeight="1" x14ac:dyDescent="0.25">
      <c r="A57" s="373"/>
      <c r="B57" s="370"/>
      <c r="C57" s="450"/>
      <c r="D57" s="383"/>
      <c r="E57" s="245"/>
      <c r="F57" s="246"/>
      <c r="G57" s="247"/>
      <c r="H57" s="246"/>
      <c r="I57" s="248"/>
      <c r="J57" s="249" t="s">
        <v>14</v>
      </c>
      <c r="K57" s="239"/>
      <c r="L57" s="238"/>
      <c r="M57" s="239"/>
      <c r="N57" s="240"/>
      <c r="O57" s="239" t="str">
        <f>R4</f>
        <v>Lakatosné Klopcsik Diana</v>
      </c>
      <c r="P57" s="238"/>
      <c r="Q57" s="239"/>
      <c r="R57" s="250">
        <f>MIN(4,'1MD ELO (5)'!Q5)</f>
        <v>4</v>
      </c>
      <c r="AI57" s="681"/>
      <c r="AJ57" s="681"/>
      <c r="AK57" s="681"/>
    </row>
  </sheetData>
  <mergeCells count="1">
    <mergeCell ref="A4:C4"/>
  </mergeCells>
  <conditionalFormatting sqref="G45:I45 G39:I39 H23 H25 H27 H29 H31 H33 H35 H37 G47:I47 G41:I41 G43:I43 H7 H9 H11 H13 H15 H17 H19 H21">
    <cfRule type="expression" dxfId="95" priority="14" stopIfTrue="1">
      <formula>AND($E7&lt;9,$C7&gt;0)</formula>
    </cfRule>
  </conditionalFormatting>
  <conditionalFormatting sqref="I32 I46 I36 K44 I42 K10 M14 K18 K26 K34 M30 M40 O22 I8 I12 I16 I20 I24 I28">
    <cfRule type="expression" dxfId="94" priority="11" stopIfTrue="1">
      <formula>AND($O$1="CU",I8="Umpire")</formula>
    </cfRule>
    <cfRule type="expression" dxfId="93" priority="12" stopIfTrue="1">
      <formula>AND($O$1="CU",I8&lt;&gt;"Umpire",J8&lt;&gt;"")</formula>
    </cfRule>
    <cfRule type="expression" dxfId="92" priority="13" stopIfTrue="1">
      <formula>AND($O$1="CU",I8&lt;&gt;"Umpire")</formula>
    </cfRule>
  </conditionalFormatting>
  <conditionalFormatting sqref="E39 E47 E45 E43 E41">
    <cfRule type="expression" dxfId="91" priority="10" stopIfTrue="1">
      <formula>AND($E39&lt;9,$C39&gt;0)</formula>
    </cfRule>
  </conditionalFormatting>
  <conditionalFormatting sqref="F41 F43 F45 F47 F39">
    <cfRule type="cellIs" dxfId="90" priority="8" stopIfTrue="1" operator="equal">
      <formula>"Bye"</formula>
    </cfRule>
    <cfRule type="expression" dxfId="89" priority="9" stopIfTrue="1">
      <formula>AND($E39&lt;9,$C39&gt;0)</formula>
    </cfRule>
  </conditionalFormatting>
  <conditionalFormatting sqref="M10 M18 M26 M34 O30 O40 M44 O14 Q22 K8 K12 K16 K20 K24 K28 K32 K36 K42 K46">
    <cfRule type="expression" dxfId="88" priority="6" stopIfTrue="1">
      <formula>J8="as"</formula>
    </cfRule>
    <cfRule type="expression" dxfId="87" priority="7" stopIfTrue="1">
      <formula>J8="bs"</formula>
    </cfRule>
  </conditionalFormatting>
  <conditionalFormatting sqref="B41 B43 B45 B47 B39">
    <cfRule type="cellIs" dxfId="86" priority="4" stopIfTrue="1" operator="equal">
      <formula>"QA"</formula>
    </cfRule>
    <cfRule type="cellIs" dxfId="85" priority="5" stopIfTrue="1" operator="equal">
      <formula>"DA"</formula>
    </cfRule>
  </conditionalFormatting>
  <conditionalFormatting sqref="R57 J8 J12 J16 J20 J24 J28 J32 J36 N30 N14 L10 L34 L18 L26 P22">
    <cfRule type="expression" dxfId="84" priority="3" stopIfTrue="1">
      <formula>$O$1="CU"</formula>
    </cfRule>
  </conditionalFormatting>
  <conditionalFormatting sqref="E9 E7 E11 E13 E15 E17 E19 E21 E23 E25 E27 E29 E31 E33 E35 E37">
    <cfRule type="expression" dxfId="83" priority="2" stopIfTrue="1">
      <formula>$E7&lt;5</formula>
    </cfRule>
  </conditionalFormatting>
  <conditionalFormatting sqref="F35 F37 F25 F33 F31 F29 F27 F23 F19 F21 F9 F17 F15 F13 F11 F7">
    <cfRule type="cellIs" dxfId="82" priority="1" stopIfTrue="1" operator="equal">
      <formula>"Bye"</formula>
    </cfRule>
  </conditionalFormatting>
  <dataValidations count="1">
    <dataValidation type="list" allowBlank="1" showInputMessage="1" sqref="I46 I42 K44 M40 I8 M14 K10 K18 K26 K34 M30 I12 I36 O22 I16 I32 I24 I20 I28" xr:uid="{3DD97382-CEDD-432A-A3FC-1B7F0EB96BA0}">
      <formula1>$U$7:$U$16</formula1>
    </dataValidation>
  </dataValidations>
  <printOptions horizontalCentered="1"/>
  <pageMargins left="0.35" right="0.35" top="0.39" bottom="0.39" header="0" footer="0"/>
  <pageSetup paperSize="9" scale="96"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6801"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716802"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81FF4E-BBB5-4FEA-B11E-93C4300F7D11}">
  <sheetPr codeName="Sheet155">
    <tabColor indexed="11"/>
    <pageSetUpPr fitToPage="1"/>
  </sheetPr>
  <dimension ref="A1:AM79"/>
  <sheetViews>
    <sheetView showGridLines="0" showZeros="0" workbookViewId="0">
      <selection activeCell="E7" sqref="E7"/>
    </sheetView>
  </sheetViews>
  <sheetFormatPr defaultRowHeight="13.2" x14ac:dyDescent="0.25"/>
  <cols>
    <col min="1" max="2" width="3.33203125" customWidth="1"/>
    <col min="3" max="4" width="4.6640625" customWidth="1"/>
    <col min="5" max="5" width="4.33203125" customWidth="1"/>
    <col min="6" max="6" width="12.6640625" customWidth="1"/>
    <col min="7" max="7" width="2.6640625" customWidth="1"/>
    <col min="8" max="8" width="7.6640625" customWidth="1"/>
    <col min="9" max="9" width="5.88671875" customWidth="1"/>
    <col min="10" max="10" width="1.6640625" style="134" customWidth="1"/>
    <col min="11" max="11" width="10.6640625" customWidth="1"/>
    <col min="12" max="12" width="1.6640625" style="134" customWidth="1"/>
    <col min="13" max="13" width="10.6640625" customWidth="1"/>
    <col min="14" max="14" width="1.6640625" style="135" customWidth="1"/>
    <col min="15" max="15" width="10.6640625" customWidth="1"/>
    <col min="16" max="16" width="1.6640625" style="134" customWidth="1"/>
    <col min="17" max="17" width="10.6640625" customWidth="1"/>
    <col min="18" max="18" width="1.6640625" style="135" customWidth="1"/>
    <col min="19" max="19" width="0" hidden="1" customWidth="1"/>
    <col min="20" max="20" width="8.6640625" customWidth="1"/>
    <col min="21" max="21" width="9.109375" hidden="1" customWidth="1"/>
    <col min="25" max="34" width="9.109375" hidden="1" customWidth="1"/>
    <col min="35" max="37" width="9.109375" style="660" customWidth="1"/>
  </cols>
  <sheetData>
    <row r="1" spans="1:37" s="136" customFormat="1" ht="21.75" customHeight="1" x14ac:dyDescent="0.25">
      <c r="A1" s="93" t="str">
        <f>Altalanos!$A$6</f>
        <v xml:space="preserve">Diákolimpia Tolna megye - Paks </v>
      </c>
      <c r="B1" s="93"/>
      <c r="C1" s="139"/>
      <c r="D1" s="139"/>
      <c r="E1" s="139"/>
      <c r="F1" s="139"/>
      <c r="G1" s="139"/>
      <c r="H1" s="139"/>
      <c r="I1" s="381"/>
      <c r="J1" s="140"/>
      <c r="K1" s="443" t="s">
        <v>123</v>
      </c>
      <c r="L1" s="120"/>
      <c r="M1" s="94"/>
      <c r="N1" s="140"/>
      <c r="O1" s="140" t="s">
        <v>71</v>
      </c>
      <c r="P1" s="140"/>
      <c r="Q1" s="139"/>
      <c r="R1" s="140"/>
      <c r="Y1" s="565"/>
      <c r="Z1" s="565"/>
      <c r="AA1" s="565"/>
      <c r="AB1" s="674" t="e">
        <f>IF($Y$5=1,CONCATENATE(VLOOKUP($Y$3,$AA$2:$AH$14,2)),CONCATENATE(VLOOKUP($Y$3,$AA$16:$AH$25,2)))</f>
        <v>#N/A</v>
      </c>
      <c r="AC1" s="674" t="e">
        <f>IF($Y$5=1,CONCATENATE(VLOOKUP($Y$3,$AA$2:$AH$14,3)),CONCATENATE(VLOOKUP($Y$3,$AA$16:$AH$25,3)))</f>
        <v>#N/A</v>
      </c>
      <c r="AD1" s="674" t="e">
        <f>IF($Y$5=1,CONCATENATE(VLOOKUP($Y$3,$AA$2:$AH$14,4)),CONCATENATE(VLOOKUP($Y$3,$AA$16:$AH$25,4)))</f>
        <v>#N/A</v>
      </c>
      <c r="AE1" s="674" t="e">
        <f>IF($Y$5=1,CONCATENATE(VLOOKUP($Y$3,$AA$2:$AH$14,5)),CONCATENATE(VLOOKUP($Y$3,$AA$16:$AH$25,5)))</f>
        <v>#N/A</v>
      </c>
      <c r="AF1" s="674" t="e">
        <f>IF($Y$5=1,CONCATENATE(VLOOKUP($Y$3,$AA$2:$AH$14,6)),CONCATENATE(VLOOKUP($Y$3,$AA$16:$AH$25,6)))</f>
        <v>#N/A</v>
      </c>
      <c r="AG1" s="674" t="e">
        <f>IF($Y$5=1,CONCATENATE(VLOOKUP($Y$3,$AA$2:$AH$14,7)),CONCATENATE(VLOOKUP($Y$3,$AA$16:$AH$25,7)))</f>
        <v>#N/A</v>
      </c>
      <c r="AH1" s="674" t="e">
        <f>IF($Y$5=1,CONCATENATE(VLOOKUP($Y$3,$AA$2:$AH$14,8)),CONCATENATE(VLOOKUP($Y$3,$AA$16:$AH$25,8)))</f>
        <v>#N/A</v>
      </c>
      <c r="AI1" s="682"/>
      <c r="AJ1" s="682"/>
      <c r="AK1" s="682"/>
    </row>
    <row r="2" spans="1:37" s="108" customFormat="1" x14ac:dyDescent="0.25">
      <c r="A2" s="478" t="s">
        <v>122</v>
      </c>
      <c r="B2" s="96"/>
      <c r="C2" s="96"/>
      <c r="E2" s="470">
        <f>Altalanos!$E$8</f>
        <v>0</v>
      </c>
      <c r="F2" s="96"/>
      <c r="G2" s="141"/>
      <c r="H2" s="110"/>
      <c r="I2" s="110"/>
      <c r="J2" s="142"/>
      <c r="K2" s="120"/>
      <c r="L2" s="120"/>
      <c r="M2" s="120"/>
      <c r="N2" s="142"/>
      <c r="O2" s="110"/>
      <c r="P2" s="142"/>
      <c r="Q2" s="110"/>
      <c r="R2" s="142"/>
      <c r="Y2" s="662"/>
      <c r="Z2" s="661"/>
      <c r="AA2" s="661" t="s">
        <v>164</v>
      </c>
      <c r="AB2" s="672">
        <v>300</v>
      </c>
      <c r="AC2" s="672">
        <v>250</v>
      </c>
      <c r="AD2" s="672">
        <v>200</v>
      </c>
      <c r="AE2" s="672">
        <v>150</v>
      </c>
      <c r="AF2" s="672">
        <v>120</v>
      </c>
      <c r="AG2" s="672">
        <v>90</v>
      </c>
      <c r="AH2" s="672">
        <v>40</v>
      </c>
      <c r="AI2" s="660"/>
      <c r="AJ2" s="660"/>
      <c r="AK2" s="660"/>
    </row>
    <row r="3" spans="1:37" s="19" customFormat="1" ht="11.25" customHeight="1" x14ac:dyDescent="0.25">
      <c r="A3" s="55" t="s">
        <v>82</v>
      </c>
      <c r="B3" s="55"/>
      <c r="C3" s="55"/>
      <c r="D3" s="55"/>
      <c r="E3" s="55"/>
      <c r="F3" s="55"/>
      <c r="G3" s="55" t="s">
        <v>79</v>
      </c>
      <c r="H3" s="55"/>
      <c r="I3" s="55"/>
      <c r="J3" s="144"/>
      <c r="K3" s="55" t="s">
        <v>87</v>
      </c>
      <c r="L3" s="144"/>
      <c r="M3" s="55"/>
      <c r="N3" s="144"/>
      <c r="O3" s="55"/>
      <c r="P3" s="144"/>
      <c r="Q3" s="55"/>
      <c r="R3" s="56" t="s">
        <v>88</v>
      </c>
      <c r="Y3" s="661" t="str">
        <f>IF(K4="OB","A",IF(K4="IX","W",IF(K4="","",K4)))</f>
        <v/>
      </c>
      <c r="Z3" s="661"/>
      <c r="AA3" s="661" t="s">
        <v>165</v>
      </c>
      <c r="AB3" s="672">
        <v>280</v>
      </c>
      <c r="AC3" s="672">
        <v>230</v>
      </c>
      <c r="AD3" s="672">
        <v>180</v>
      </c>
      <c r="AE3" s="672">
        <v>140</v>
      </c>
      <c r="AF3" s="672">
        <v>80</v>
      </c>
      <c r="AG3" s="672">
        <v>0</v>
      </c>
      <c r="AH3" s="672">
        <v>0</v>
      </c>
      <c r="AI3" s="660"/>
      <c r="AJ3" s="660"/>
      <c r="AK3" s="660"/>
    </row>
    <row r="4" spans="1:37" s="31" customFormat="1" ht="11.25" customHeight="1" thickBot="1" x14ac:dyDescent="0.3">
      <c r="A4" s="821" t="str">
        <f>Altalanos!$A$10</f>
        <v>2025.04.28-29</v>
      </c>
      <c r="B4" s="821"/>
      <c r="C4" s="821"/>
      <c r="D4" s="437"/>
      <c r="E4" s="146"/>
      <c r="F4" s="146"/>
      <c r="G4" s="146" t="str">
        <f>Altalanos!$C$10</f>
        <v>Paks</v>
      </c>
      <c r="H4" s="100"/>
      <c r="I4" s="146"/>
      <c r="J4" s="147"/>
      <c r="K4" s="148"/>
      <c r="L4" s="147"/>
      <c r="M4" s="149"/>
      <c r="N4" s="147"/>
      <c r="O4" s="146"/>
      <c r="P4" s="147"/>
      <c r="Q4" s="146"/>
      <c r="R4" s="89" t="str">
        <f>Altalanos!$E$10</f>
        <v>Lakatosné Klopcsik Diana</v>
      </c>
      <c r="Y4" s="661"/>
      <c r="Z4" s="661"/>
      <c r="AA4" s="661" t="s">
        <v>194</v>
      </c>
      <c r="AB4" s="672">
        <v>250</v>
      </c>
      <c r="AC4" s="672">
        <v>200</v>
      </c>
      <c r="AD4" s="672">
        <v>150</v>
      </c>
      <c r="AE4" s="672">
        <v>120</v>
      </c>
      <c r="AF4" s="672">
        <v>90</v>
      </c>
      <c r="AG4" s="672">
        <v>60</v>
      </c>
      <c r="AH4" s="672">
        <v>25</v>
      </c>
      <c r="AI4" s="660"/>
      <c r="AJ4" s="660"/>
      <c r="AK4" s="660"/>
    </row>
    <row r="5" spans="1:37" s="19" customFormat="1" x14ac:dyDescent="0.25">
      <c r="A5" s="150"/>
      <c r="B5" s="151" t="s">
        <v>4</v>
      </c>
      <c r="C5" s="464" t="s">
        <v>105</v>
      </c>
      <c r="D5" s="151" t="s">
        <v>104</v>
      </c>
      <c r="E5" s="151" t="s">
        <v>101</v>
      </c>
      <c r="F5" s="152" t="s">
        <v>85</v>
      </c>
      <c r="G5" s="152" t="s">
        <v>86</v>
      </c>
      <c r="H5" s="152"/>
      <c r="I5" s="152" t="s">
        <v>90</v>
      </c>
      <c r="J5" s="152"/>
      <c r="K5" s="151" t="s">
        <v>102</v>
      </c>
      <c r="L5" s="153"/>
      <c r="M5" s="151" t="s">
        <v>131</v>
      </c>
      <c r="N5" s="153"/>
      <c r="O5" s="151" t="s">
        <v>130</v>
      </c>
      <c r="P5" s="153"/>
      <c r="Q5" s="151" t="s">
        <v>129</v>
      </c>
      <c r="R5" s="154"/>
      <c r="Y5" s="661">
        <f>IF(OR(Altalanos!$A$8="F1",Altalanos!$A$8="F2",Altalanos!$A$8="N1",Altalanos!$A$8="N2"),1,2)</f>
        <v>2</v>
      </c>
      <c r="Z5" s="661"/>
      <c r="AA5" s="661" t="s">
        <v>195</v>
      </c>
      <c r="AB5" s="672">
        <v>200</v>
      </c>
      <c r="AC5" s="672">
        <v>150</v>
      </c>
      <c r="AD5" s="672">
        <v>120</v>
      </c>
      <c r="AE5" s="672">
        <v>90</v>
      </c>
      <c r="AF5" s="672">
        <v>60</v>
      </c>
      <c r="AG5" s="672">
        <v>40</v>
      </c>
      <c r="AH5" s="672">
        <v>15</v>
      </c>
      <c r="AI5" s="660"/>
      <c r="AJ5" s="660"/>
      <c r="AK5" s="660"/>
    </row>
    <row r="6" spans="1:37" s="19" customFormat="1" ht="11.1" customHeight="1" thickBot="1" x14ac:dyDescent="0.3">
      <c r="A6" s="155"/>
      <c r="B6" s="667"/>
      <c r="C6" s="667"/>
      <c r="D6" s="667"/>
      <c r="E6" s="667"/>
      <c r="F6" s="666" t="str">
        <f>IF(Y3="","",CONCATENATE(AH1," / ",AG1," pont"))</f>
        <v/>
      </c>
      <c r="G6" s="668"/>
      <c r="H6" s="669"/>
      <c r="I6" s="668"/>
      <c r="J6" s="670"/>
      <c r="K6" s="667" t="str">
        <f>IF(Y3="","",CONCATENATE(AF1," pont"))</f>
        <v/>
      </c>
      <c r="L6" s="670"/>
      <c r="M6" s="667" t="str">
        <f>IF(Y3="","",CONCATENATE(AE1," pont"))</f>
        <v/>
      </c>
      <c r="N6" s="670"/>
      <c r="O6" s="667" t="str">
        <f>IF(Y3="","",CONCATENATE(AD1," pont"))</f>
        <v/>
      </c>
      <c r="P6" s="670"/>
      <c r="Q6" s="667" t="str">
        <f>IF(Y3="","",CONCATENATE(AC1," pont"))</f>
        <v/>
      </c>
      <c r="R6" s="685"/>
      <c r="Y6" s="661"/>
      <c r="Z6" s="661"/>
      <c r="AA6" s="661" t="s">
        <v>196</v>
      </c>
      <c r="AB6" s="672">
        <v>150</v>
      </c>
      <c r="AC6" s="672">
        <v>120</v>
      </c>
      <c r="AD6" s="672">
        <v>90</v>
      </c>
      <c r="AE6" s="672">
        <v>60</v>
      </c>
      <c r="AF6" s="672">
        <v>40</v>
      </c>
      <c r="AG6" s="672">
        <v>25</v>
      </c>
      <c r="AH6" s="672">
        <v>10</v>
      </c>
      <c r="AI6" s="660"/>
      <c r="AJ6" s="660"/>
      <c r="AK6" s="660"/>
    </row>
    <row r="7" spans="1:37" s="38" customFormat="1" ht="10.5" customHeight="1" x14ac:dyDescent="0.25">
      <c r="A7" s="162">
        <v>1</v>
      </c>
      <c r="B7" s="395" t="str">
        <f>IF($E7="","",VLOOKUP($E7,'1MD ELO (5)'!$A$7:$O$48,14))</f>
        <v/>
      </c>
      <c r="C7" s="395" t="str">
        <f>IF($E7="","",VLOOKUP($E7,'1MD ELO (5)'!$A$7:$O$48,15))</f>
        <v/>
      </c>
      <c r="D7" s="476" t="str">
        <f>IF($E7="","",VLOOKUP($E7,'1MD ELO (5)'!$A$7:$O$48,5))</f>
        <v/>
      </c>
      <c r="E7" s="164"/>
      <c r="F7" s="165" t="str">
        <f>UPPER(IF($E7="","",VLOOKUP($E7,'1MD ELO (5)'!$A$7:$O$48,2)))</f>
        <v/>
      </c>
      <c r="G7" s="165" t="str">
        <f>IF($E7="","",VLOOKUP($E7,'1MD ELO (5)'!$A$7:$O$48,3))</f>
        <v/>
      </c>
      <c r="H7" s="165"/>
      <c r="I7" s="165" t="str">
        <f>IF($E7="","",VLOOKUP($E7,'1MD ELO (5)'!$A$7:$O$48,4))</f>
        <v/>
      </c>
      <c r="J7" s="167"/>
      <c r="K7" s="166"/>
      <c r="L7" s="166"/>
      <c r="M7" s="166"/>
      <c r="N7" s="166"/>
      <c r="O7" s="169"/>
      <c r="P7" s="171"/>
      <c r="Q7" s="172"/>
      <c r="R7" s="173"/>
      <c r="S7" s="174"/>
      <c r="U7" s="175" t="str">
        <f>Birók!P21</f>
        <v>Bíró</v>
      </c>
      <c r="Y7" s="661"/>
      <c r="Z7" s="661"/>
      <c r="AA7" s="661" t="s">
        <v>197</v>
      </c>
      <c r="AB7" s="672">
        <v>120</v>
      </c>
      <c r="AC7" s="672">
        <v>90</v>
      </c>
      <c r="AD7" s="672">
        <v>60</v>
      </c>
      <c r="AE7" s="672">
        <v>40</v>
      </c>
      <c r="AF7" s="672">
        <v>25</v>
      </c>
      <c r="AG7" s="672">
        <v>10</v>
      </c>
      <c r="AH7" s="672">
        <v>5</v>
      </c>
      <c r="AI7" s="660"/>
      <c r="AJ7" s="660"/>
      <c r="AK7" s="660"/>
    </row>
    <row r="8" spans="1:37" s="38" customFormat="1" ht="9.6" customHeight="1" x14ac:dyDescent="0.25">
      <c r="A8" s="176"/>
      <c r="B8" s="465"/>
      <c r="C8" s="465"/>
      <c r="D8" s="477"/>
      <c r="E8" s="177"/>
      <c r="F8" s="178"/>
      <c r="G8" s="178"/>
      <c r="H8" s="179"/>
      <c r="I8" s="180" t="s">
        <v>0</v>
      </c>
      <c r="J8" s="181"/>
      <c r="K8" s="182" t="str">
        <f>UPPER(IF(OR(J8="a",J8="as"),F7,IF(OR(J8="b",J8="bs"),F9,)))</f>
        <v/>
      </c>
      <c r="L8" s="182"/>
      <c r="M8" s="166"/>
      <c r="N8" s="166"/>
      <c r="O8" s="169"/>
      <c r="P8" s="171"/>
      <c r="Q8" s="172"/>
      <c r="R8" s="173"/>
      <c r="S8" s="174"/>
      <c r="U8" s="183" t="str">
        <f>Birók!P22</f>
        <v xml:space="preserve">T Lisztmajer </v>
      </c>
      <c r="Y8" s="661"/>
      <c r="Z8" s="661"/>
      <c r="AA8" s="661" t="s">
        <v>198</v>
      </c>
      <c r="AB8" s="672">
        <v>90</v>
      </c>
      <c r="AC8" s="672">
        <v>60</v>
      </c>
      <c r="AD8" s="672">
        <v>40</v>
      </c>
      <c r="AE8" s="672">
        <v>25</v>
      </c>
      <c r="AF8" s="672">
        <v>10</v>
      </c>
      <c r="AG8" s="672">
        <v>5</v>
      </c>
      <c r="AH8" s="672">
        <v>2</v>
      </c>
      <c r="AI8" s="660"/>
      <c r="AJ8" s="660"/>
      <c r="AK8" s="660"/>
    </row>
    <row r="9" spans="1:37" s="38" customFormat="1" ht="9.6" customHeight="1" x14ac:dyDescent="0.25">
      <c r="A9" s="176">
        <v>2</v>
      </c>
      <c r="B9" s="395" t="str">
        <f>IF($E9="","",VLOOKUP($E9,'1MD ELO (5)'!$A$7:$O$48,14))</f>
        <v/>
      </c>
      <c r="C9" s="395" t="str">
        <f>IF($E9="","",VLOOKUP($E9,'1MD ELO (5)'!$A$7:$O$48,15))</f>
        <v/>
      </c>
      <c r="D9" s="476" t="str">
        <f>IF($E9="","",VLOOKUP($E9,'1MD ELO (5)'!$A$7:$O$48,5))</f>
        <v/>
      </c>
      <c r="E9" s="164"/>
      <c r="F9" s="492" t="str">
        <f>UPPER(IF($E9="","",VLOOKUP($E9,'1MD ELO (5)'!$A$7:$O$48,2)))</f>
        <v/>
      </c>
      <c r="G9" s="492" t="str">
        <f>IF($E9="","",VLOOKUP($E9,'1MD ELO (5)'!$A$7:$O$48,3))</f>
        <v/>
      </c>
      <c r="H9" s="492"/>
      <c r="I9" s="492" t="str">
        <f>IF($E9="","",VLOOKUP($E9,'1MD ELO (5)'!$A$7:$O$48,4))</f>
        <v/>
      </c>
      <c r="J9" s="185"/>
      <c r="K9" s="166"/>
      <c r="L9" s="186"/>
      <c r="M9" s="166"/>
      <c r="N9" s="166"/>
      <c r="O9" s="169"/>
      <c r="P9" s="171"/>
      <c r="Q9" s="172"/>
      <c r="R9" s="173"/>
      <c r="S9" s="174"/>
      <c r="U9" s="183" t="str">
        <f>Birók!P23</f>
        <v xml:space="preserve">P Lisztmajer </v>
      </c>
      <c r="Y9" s="661"/>
      <c r="Z9" s="661"/>
      <c r="AA9" s="661" t="s">
        <v>199</v>
      </c>
      <c r="AB9" s="672">
        <v>60</v>
      </c>
      <c r="AC9" s="672">
        <v>40</v>
      </c>
      <c r="AD9" s="672">
        <v>25</v>
      </c>
      <c r="AE9" s="672">
        <v>10</v>
      </c>
      <c r="AF9" s="672">
        <v>5</v>
      </c>
      <c r="AG9" s="672">
        <v>2</v>
      </c>
      <c r="AH9" s="672">
        <v>1</v>
      </c>
      <c r="AI9" s="660"/>
      <c r="AJ9" s="660"/>
      <c r="AK9" s="660"/>
    </row>
    <row r="10" spans="1:37" s="38" customFormat="1" ht="9.6" customHeight="1" x14ac:dyDescent="0.25">
      <c r="A10" s="176"/>
      <c r="B10" s="465"/>
      <c r="C10" s="465"/>
      <c r="D10" s="477"/>
      <c r="E10" s="187"/>
      <c r="F10" s="493"/>
      <c r="G10" s="493"/>
      <c r="H10" s="494"/>
      <c r="I10" s="493"/>
      <c r="J10" s="188"/>
      <c r="K10" s="180" t="s">
        <v>0</v>
      </c>
      <c r="L10" s="189"/>
      <c r="M10" s="182" t="str">
        <f>UPPER(IF(OR(L10="a",L10="as"),K8,IF(OR(L10="b",L10="bs"),K12,)))</f>
        <v/>
      </c>
      <c r="N10" s="190"/>
      <c r="O10" s="191"/>
      <c r="P10" s="191"/>
      <c r="Q10" s="172"/>
      <c r="R10" s="173"/>
      <c r="S10" s="174"/>
      <c r="U10" s="183" t="str">
        <f>Birók!P24</f>
        <v xml:space="preserve">N Németh </v>
      </c>
      <c r="Y10" s="661"/>
      <c r="Z10" s="661"/>
      <c r="AA10" s="661" t="s">
        <v>200</v>
      </c>
      <c r="AB10" s="672">
        <v>40</v>
      </c>
      <c r="AC10" s="672">
        <v>25</v>
      </c>
      <c r="AD10" s="672">
        <v>15</v>
      </c>
      <c r="AE10" s="672">
        <v>7</v>
      </c>
      <c r="AF10" s="672">
        <v>4</v>
      </c>
      <c r="AG10" s="672">
        <v>1</v>
      </c>
      <c r="AH10" s="672">
        <v>0</v>
      </c>
      <c r="AI10" s="660"/>
      <c r="AJ10" s="660"/>
      <c r="AK10" s="660"/>
    </row>
    <row r="11" spans="1:37" s="38" customFormat="1" ht="9.6" customHeight="1" x14ac:dyDescent="0.25">
      <c r="A11" s="176">
        <v>3</v>
      </c>
      <c r="B11" s="395" t="str">
        <f>IF($E11="","",VLOOKUP($E11,'1MD ELO (5)'!$A$7:$O$48,14))</f>
        <v/>
      </c>
      <c r="C11" s="395" t="str">
        <f>IF($E11="","",VLOOKUP($E11,'1MD ELO (5)'!$A$7:$O$48,15))</f>
        <v/>
      </c>
      <c r="D11" s="476" t="str">
        <f>IF($E11="","",VLOOKUP($E11,'1MD ELO (5)'!$A$7:$O$48,5))</f>
        <v/>
      </c>
      <c r="E11" s="164"/>
      <c r="F11" s="492" t="str">
        <f>UPPER(IF($E11="","",VLOOKUP($E11,'1MD ELO (5)'!$A$7:$O$48,2)))</f>
        <v/>
      </c>
      <c r="G11" s="492" t="str">
        <f>IF($E11="","",VLOOKUP($E11,'1MD ELO (5)'!$A$7:$O$48,3))</f>
        <v/>
      </c>
      <c r="H11" s="492"/>
      <c r="I11" s="492" t="str">
        <f>IF($E11="","",VLOOKUP($E11,'1MD ELO (5)'!$A$7:$O$48,4))</f>
        <v/>
      </c>
      <c r="J11" s="167"/>
      <c r="K11" s="166"/>
      <c r="L11" s="192"/>
      <c r="M11" s="166"/>
      <c r="N11" s="193"/>
      <c r="O11" s="191"/>
      <c r="P11" s="191"/>
      <c r="Q11" s="172"/>
      <c r="R11" s="173"/>
      <c r="S11" s="174"/>
      <c r="U11" s="183" t="str">
        <f>Birók!P25</f>
        <v xml:space="preserve">D Gerzsei </v>
      </c>
      <c r="Y11" s="661"/>
      <c r="Z11" s="661"/>
      <c r="AA11" s="661" t="s">
        <v>201</v>
      </c>
      <c r="AB11" s="672">
        <v>25</v>
      </c>
      <c r="AC11" s="672">
        <v>15</v>
      </c>
      <c r="AD11" s="672">
        <v>10</v>
      </c>
      <c r="AE11" s="672">
        <v>6</v>
      </c>
      <c r="AF11" s="672">
        <v>3</v>
      </c>
      <c r="AG11" s="672">
        <v>1</v>
      </c>
      <c r="AH11" s="672">
        <v>0</v>
      </c>
      <c r="AI11" s="660"/>
      <c r="AJ11" s="660"/>
      <c r="AK11" s="660"/>
    </row>
    <row r="12" spans="1:37" s="38" customFormat="1" ht="9.6" customHeight="1" x14ac:dyDescent="0.25">
      <c r="A12" s="176"/>
      <c r="B12" s="465"/>
      <c r="C12" s="465"/>
      <c r="D12" s="477"/>
      <c r="E12" s="187"/>
      <c r="F12" s="493"/>
      <c r="G12" s="493"/>
      <c r="H12" s="494"/>
      <c r="I12" s="495" t="s">
        <v>0</v>
      </c>
      <c r="J12" s="181"/>
      <c r="K12" s="182" t="str">
        <f>UPPER(IF(OR(J12="a",J12="as"),F11,IF(OR(J12="b",J12="bs"),F13,)))</f>
        <v/>
      </c>
      <c r="L12" s="194"/>
      <c r="M12" s="166"/>
      <c r="N12" s="193"/>
      <c r="O12" s="191"/>
      <c r="P12" s="191"/>
      <c r="Q12" s="172"/>
      <c r="R12" s="173"/>
      <c r="S12" s="174"/>
      <c r="U12" s="183" t="str">
        <f>Birók!P26</f>
        <v>G Rosta</v>
      </c>
      <c r="Y12" s="661"/>
      <c r="Z12" s="661"/>
      <c r="AA12" s="661" t="s">
        <v>206</v>
      </c>
      <c r="AB12" s="672">
        <v>15</v>
      </c>
      <c r="AC12" s="672">
        <v>10</v>
      </c>
      <c r="AD12" s="672">
        <v>6</v>
      </c>
      <c r="AE12" s="672">
        <v>3</v>
      </c>
      <c r="AF12" s="672">
        <v>1</v>
      </c>
      <c r="AG12" s="672">
        <v>0</v>
      </c>
      <c r="AH12" s="672">
        <v>0</v>
      </c>
      <c r="AI12" s="660"/>
      <c r="AJ12" s="660"/>
      <c r="AK12" s="660"/>
    </row>
    <row r="13" spans="1:37" s="38" customFormat="1" ht="9.6" customHeight="1" x14ac:dyDescent="0.25">
      <c r="A13" s="176">
        <v>4</v>
      </c>
      <c r="B13" s="395" t="str">
        <f>IF($E13="","",VLOOKUP($E13,'1MD ELO (5)'!$A$7:$O$48,14))</f>
        <v/>
      </c>
      <c r="C13" s="395" t="str">
        <f>IF($E13="","",VLOOKUP($E13,'1MD ELO (5)'!$A$7:$O$48,15))</f>
        <v/>
      </c>
      <c r="D13" s="476" t="str">
        <f>IF($E13="","",VLOOKUP($E13,'1MD ELO (5)'!$A$7:$O$48,5))</f>
        <v/>
      </c>
      <c r="E13" s="164"/>
      <c r="F13" s="492" t="str">
        <f>UPPER(IF($E13="","",VLOOKUP($E13,'1MD ELO (5)'!$A$7:$O$48,2)))</f>
        <v/>
      </c>
      <c r="G13" s="492" t="str">
        <f>IF($E13="","",VLOOKUP($E13,'1MD ELO (5)'!$A$7:$O$48,3))</f>
        <v/>
      </c>
      <c r="H13" s="492"/>
      <c r="I13" s="492" t="str">
        <f>IF($E13="","",VLOOKUP($E13,'1MD ELO (5)'!$A$7:$O$48,4))</f>
        <v/>
      </c>
      <c r="J13" s="195"/>
      <c r="K13" s="166"/>
      <c r="L13" s="166"/>
      <c r="M13" s="166"/>
      <c r="N13" s="193"/>
      <c r="O13" s="191"/>
      <c r="P13" s="191"/>
      <c r="Q13" s="172"/>
      <c r="R13" s="173"/>
      <c r="S13" s="174"/>
      <c r="U13" s="183" t="str">
        <f>Birók!P27</f>
        <v>A Korpácsi</v>
      </c>
      <c r="Y13" s="661"/>
      <c r="Z13" s="661"/>
      <c r="AA13" s="661" t="s">
        <v>202</v>
      </c>
      <c r="AB13" s="672">
        <v>10</v>
      </c>
      <c r="AC13" s="672">
        <v>6</v>
      </c>
      <c r="AD13" s="672">
        <v>3</v>
      </c>
      <c r="AE13" s="672">
        <v>1</v>
      </c>
      <c r="AF13" s="672">
        <v>0</v>
      </c>
      <c r="AG13" s="672">
        <v>0</v>
      </c>
      <c r="AH13" s="672">
        <v>0</v>
      </c>
      <c r="AI13" s="660"/>
      <c r="AJ13" s="660"/>
      <c r="AK13" s="660"/>
    </row>
    <row r="14" spans="1:37" s="38" customFormat="1" ht="9.6" customHeight="1" x14ac:dyDescent="0.25">
      <c r="A14" s="176"/>
      <c r="B14" s="465"/>
      <c r="C14" s="465"/>
      <c r="D14" s="477"/>
      <c r="E14" s="187"/>
      <c r="F14" s="493"/>
      <c r="G14" s="493"/>
      <c r="H14" s="494"/>
      <c r="I14" s="493"/>
      <c r="J14" s="188"/>
      <c r="K14" s="166"/>
      <c r="L14" s="166"/>
      <c r="M14" s="180" t="s">
        <v>0</v>
      </c>
      <c r="N14" s="189"/>
      <c r="O14" s="182" t="str">
        <f>UPPER(IF(OR(N14="a",N14="as"),M10,IF(OR(N14="b",N14="bs"),M18,)))</f>
        <v/>
      </c>
      <c r="P14" s="190"/>
      <c r="Q14" s="172"/>
      <c r="R14" s="173"/>
      <c r="S14" s="174"/>
      <c r="U14" s="183" t="str">
        <f>Birók!P28</f>
        <v xml:space="preserve">L Gáspár </v>
      </c>
      <c r="Y14" s="661"/>
      <c r="Z14" s="661"/>
      <c r="AA14" s="661" t="s">
        <v>203</v>
      </c>
      <c r="AB14" s="672">
        <v>3</v>
      </c>
      <c r="AC14" s="672">
        <v>2</v>
      </c>
      <c r="AD14" s="672">
        <v>1</v>
      </c>
      <c r="AE14" s="672">
        <v>0</v>
      </c>
      <c r="AF14" s="672">
        <v>0</v>
      </c>
      <c r="AG14" s="672">
        <v>0</v>
      </c>
      <c r="AH14" s="672">
        <v>0</v>
      </c>
      <c r="AI14" s="660"/>
      <c r="AJ14" s="660"/>
      <c r="AK14" s="660"/>
    </row>
    <row r="15" spans="1:37" s="38" customFormat="1" ht="9.6" customHeight="1" x14ac:dyDescent="0.25">
      <c r="A15" s="176">
        <v>5</v>
      </c>
      <c r="B15" s="395" t="str">
        <f>IF($E15="","",VLOOKUP($E15,'1MD ELO (5)'!$A$7:$O$48,14))</f>
        <v/>
      </c>
      <c r="C15" s="395" t="str">
        <f>IF($E15="","",VLOOKUP($E15,'1MD ELO (5)'!$A$7:$O$48,15))</f>
        <v/>
      </c>
      <c r="D15" s="476" t="str">
        <f>IF($E15="","",VLOOKUP($E15,'1MD ELO (5)'!$A$7:$O$48,5))</f>
        <v/>
      </c>
      <c r="E15" s="164"/>
      <c r="F15" s="492" t="str">
        <f>UPPER(IF($E15="","",VLOOKUP($E15,'1MD ELO (5)'!$A$7:$O$48,2)))</f>
        <v/>
      </c>
      <c r="G15" s="492" t="str">
        <f>IF($E15="","",VLOOKUP($E15,'1MD ELO (5)'!$A$7:$O$48,3))</f>
        <v/>
      </c>
      <c r="H15" s="492"/>
      <c r="I15" s="492" t="str">
        <f>IF($E15="","",VLOOKUP($E15,'1MD ELO (5)'!$A$7:$O$48,4))</f>
        <v/>
      </c>
      <c r="J15" s="197"/>
      <c r="K15" s="166"/>
      <c r="L15" s="166"/>
      <c r="M15" s="166"/>
      <c r="N15" s="193"/>
      <c r="O15" s="166"/>
      <c r="P15" s="251"/>
      <c r="Q15" s="169"/>
      <c r="R15" s="171"/>
      <c r="S15" s="174"/>
      <c r="U15" s="183" t="str">
        <f>Birók!P29</f>
        <v xml:space="preserve"> </v>
      </c>
      <c r="Y15" s="661"/>
      <c r="Z15" s="661"/>
      <c r="AA15" s="661"/>
      <c r="AB15" s="661"/>
      <c r="AC15" s="661"/>
      <c r="AD15" s="661"/>
      <c r="AE15" s="661"/>
      <c r="AF15" s="661"/>
      <c r="AG15" s="661"/>
      <c r="AH15" s="661"/>
      <c r="AI15" s="660"/>
      <c r="AJ15" s="660"/>
      <c r="AK15" s="660"/>
    </row>
    <row r="16" spans="1:37" s="38" customFormat="1" ht="9.6" customHeight="1" thickBot="1" x14ac:dyDescent="0.3">
      <c r="A16" s="176"/>
      <c r="B16" s="465"/>
      <c r="C16" s="465"/>
      <c r="D16" s="477"/>
      <c r="E16" s="187"/>
      <c r="F16" s="493"/>
      <c r="G16" s="493"/>
      <c r="H16" s="494"/>
      <c r="I16" s="495" t="s">
        <v>0</v>
      </c>
      <c r="J16" s="181"/>
      <c r="K16" s="182" t="str">
        <f>UPPER(IF(OR(J16="a",J16="as"),F15,IF(OR(J16="b",J16="bs"),F17,)))</f>
        <v/>
      </c>
      <c r="L16" s="182"/>
      <c r="M16" s="166"/>
      <c r="N16" s="193"/>
      <c r="O16" s="169"/>
      <c r="P16" s="251"/>
      <c r="Q16" s="169"/>
      <c r="R16" s="171"/>
      <c r="S16" s="174"/>
      <c r="U16" s="198" t="str">
        <f>Birók!P30</f>
        <v>Egyik sem</v>
      </c>
      <c r="Y16" s="661"/>
      <c r="Z16" s="661"/>
      <c r="AA16" s="661" t="s">
        <v>164</v>
      </c>
      <c r="AB16" s="672">
        <v>150</v>
      </c>
      <c r="AC16" s="672">
        <v>120</v>
      </c>
      <c r="AD16" s="672">
        <v>90</v>
      </c>
      <c r="AE16" s="672">
        <v>60</v>
      </c>
      <c r="AF16" s="672">
        <v>40</v>
      </c>
      <c r="AG16" s="672">
        <v>25</v>
      </c>
      <c r="AH16" s="672">
        <v>15</v>
      </c>
      <c r="AI16" s="660"/>
      <c r="AJ16" s="660"/>
      <c r="AK16" s="660"/>
    </row>
    <row r="17" spans="1:39" s="38" customFormat="1" ht="9.6" customHeight="1" x14ac:dyDescent="0.25">
      <c r="A17" s="176">
        <v>6</v>
      </c>
      <c r="B17" s="395" t="str">
        <f>IF($E17="","",VLOOKUP($E17,'1MD ELO (5)'!$A$7:$O$48,14))</f>
        <v/>
      </c>
      <c r="C17" s="395" t="str">
        <f>IF($E17="","",VLOOKUP($E17,'1MD ELO (5)'!$A$7:$O$48,15))</f>
        <v/>
      </c>
      <c r="D17" s="476" t="str">
        <f>IF($E17="","",VLOOKUP($E17,'1MD ELO (5)'!$A$7:$O$48,5))</f>
        <v/>
      </c>
      <c r="E17" s="164"/>
      <c r="F17" s="492" t="str">
        <f>UPPER(IF($E17="","",VLOOKUP($E17,'1MD ELO (5)'!$A$7:$O$48,2)))</f>
        <v/>
      </c>
      <c r="G17" s="492" t="str">
        <f>IF($E17="","",VLOOKUP($E17,'1MD ELO (5)'!$A$7:$O$48,3))</f>
        <v/>
      </c>
      <c r="H17" s="492"/>
      <c r="I17" s="492" t="str">
        <f>IF($E17="","",VLOOKUP($E17,'1MD ELO (5)'!$A$7:$O$48,4))</f>
        <v/>
      </c>
      <c r="J17" s="185"/>
      <c r="K17" s="166"/>
      <c r="L17" s="186"/>
      <c r="M17" s="166"/>
      <c r="N17" s="193"/>
      <c r="O17" s="169"/>
      <c r="P17" s="251"/>
      <c r="Q17" s="169"/>
      <c r="R17" s="171"/>
      <c r="S17" s="174"/>
      <c r="Y17" s="661"/>
      <c r="Z17" s="661"/>
      <c r="AA17" s="661" t="s">
        <v>194</v>
      </c>
      <c r="AB17" s="672">
        <v>120</v>
      </c>
      <c r="AC17" s="672">
        <v>90</v>
      </c>
      <c r="AD17" s="672">
        <v>60</v>
      </c>
      <c r="AE17" s="672">
        <v>40</v>
      </c>
      <c r="AF17" s="672">
        <v>25</v>
      </c>
      <c r="AG17" s="672">
        <v>15</v>
      </c>
      <c r="AH17" s="672">
        <v>8</v>
      </c>
      <c r="AI17" s="660"/>
      <c r="AJ17" s="660"/>
      <c r="AK17" s="660"/>
    </row>
    <row r="18" spans="1:39" s="38" customFormat="1" ht="9.6" customHeight="1" x14ac:dyDescent="0.25">
      <c r="A18" s="176"/>
      <c r="B18" s="465"/>
      <c r="C18" s="465"/>
      <c r="D18" s="477"/>
      <c r="E18" s="187"/>
      <c r="F18" s="493"/>
      <c r="G18" s="493"/>
      <c r="H18" s="494"/>
      <c r="I18" s="493"/>
      <c r="J18" s="188"/>
      <c r="K18" s="180" t="s">
        <v>0</v>
      </c>
      <c r="L18" s="189"/>
      <c r="M18" s="182" t="str">
        <f>UPPER(IF(OR(L18="a",L18="as"),K16,IF(OR(L18="b",L18="bs"),K20,)))</f>
        <v/>
      </c>
      <c r="N18" s="199"/>
      <c r="O18" s="169"/>
      <c r="P18" s="251"/>
      <c r="Q18" s="169"/>
      <c r="R18" s="171"/>
      <c r="S18" s="174"/>
      <c r="Y18" s="661"/>
      <c r="Z18" s="661"/>
      <c r="AA18" s="661" t="s">
        <v>195</v>
      </c>
      <c r="AB18" s="672">
        <v>90</v>
      </c>
      <c r="AC18" s="672">
        <v>60</v>
      </c>
      <c r="AD18" s="672">
        <v>40</v>
      </c>
      <c r="AE18" s="672">
        <v>25</v>
      </c>
      <c r="AF18" s="672">
        <v>15</v>
      </c>
      <c r="AG18" s="672">
        <v>8</v>
      </c>
      <c r="AH18" s="672">
        <v>4</v>
      </c>
      <c r="AI18" s="660"/>
      <c r="AJ18" s="660"/>
      <c r="AK18" s="660"/>
    </row>
    <row r="19" spans="1:39" s="38" customFormat="1" ht="9.6" customHeight="1" x14ac:dyDescent="0.25">
      <c r="A19" s="176">
        <v>7</v>
      </c>
      <c r="B19" s="395" t="str">
        <f>IF($E19="","",VLOOKUP($E19,'1MD ELO (5)'!$A$7:$O$48,14))</f>
        <v/>
      </c>
      <c r="C19" s="395" t="str">
        <f>IF($E19="","",VLOOKUP($E19,'1MD ELO (5)'!$A$7:$O$48,15))</f>
        <v/>
      </c>
      <c r="D19" s="476" t="str">
        <f>IF($E19="","",VLOOKUP($E19,'1MD ELO (5)'!$A$7:$O$48,5))</f>
        <v/>
      </c>
      <c r="E19" s="164"/>
      <c r="F19" s="492" t="str">
        <f>UPPER(IF($E19="","",VLOOKUP($E19,'1MD ELO (5)'!$A$7:$O$48,2)))</f>
        <v/>
      </c>
      <c r="G19" s="492" t="str">
        <f>IF($E19="","",VLOOKUP($E19,'1MD ELO (5)'!$A$7:$O$48,3))</f>
        <v/>
      </c>
      <c r="H19" s="492"/>
      <c r="I19" s="492" t="str">
        <f>IF($E19="","",VLOOKUP($E19,'1MD ELO (5)'!$A$7:$O$48,4))</f>
        <v/>
      </c>
      <c r="J19" s="167"/>
      <c r="K19" s="166"/>
      <c r="L19" s="192"/>
      <c r="M19" s="166"/>
      <c r="N19" s="191"/>
      <c r="O19" s="169"/>
      <c r="P19" s="251"/>
      <c r="Q19" s="169"/>
      <c r="R19" s="171"/>
      <c r="S19" s="174"/>
      <c r="Y19" s="661"/>
      <c r="Z19" s="661"/>
      <c r="AA19" s="661" t="s">
        <v>196</v>
      </c>
      <c r="AB19" s="672">
        <v>60</v>
      </c>
      <c r="AC19" s="672">
        <v>40</v>
      </c>
      <c r="AD19" s="672">
        <v>25</v>
      </c>
      <c r="AE19" s="672">
        <v>15</v>
      </c>
      <c r="AF19" s="672">
        <v>8</v>
      </c>
      <c r="AG19" s="672">
        <v>4</v>
      </c>
      <c r="AH19" s="672">
        <v>2</v>
      </c>
      <c r="AI19" s="660"/>
      <c r="AJ19" s="660"/>
      <c r="AK19" s="660"/>
    </row>
    <row r="20" spans="1:39" s="38" customFormat="1" ht="9.6" customHeight="1" x14ac:dyDescent="0.25">
      <c r="A20" s="176"/>
      <c r="B20" s="465"/>
      <c r="C20" s="465"/>
      <c r="D20" s="477"/>
      <c r="E20" s="177"/>
      <c r="F20" s="178"/>
      <c r="G20" s="178"/>
      <c r="H20" s="179"/>
      <c r="I20" s="180" t="s">
        <v>0</v>
      </c>
      <c r="J20" s="181"/>
      <c r="K20" s="182" t="str">
        <f>UPPER(IF(OR(J20="a",J20="as"),F19,IF(OR(J20="b",J20="bs"),F21,)))</f>
        <v/>
      </c>
      <c r="L20" s="194"/>
      <c r="M20" s="166"/>
      <c r="N20" s="191"/>
      <c r="O20" s="169"/>
      <c r="P20" s="251"/>
      <c r="Q20" s="169"/>
      <c r="R20" s="171"/>
      <c r="S20" s="174"/>
      <c r="Y20" s="661"/>
      <c r="Z20" s="661"/>
      <c r="AA20" s="661" t="s">
        <v>197</v>
      </c>
      <c r="AB20" s="672">
        <v>40</v>
      </c>
      <c r="AC20" s="672">
        <v>25</v>
      </c>
      <c r="AD20" s="672">
        <v>15</v>
      </c>
      <c r="AE20" s="672">
        <v>8</v>
      </c>
      <c r="AF20" s="672">
        <v>4</v>
      </c>
      <c r="AG20" s="672">
        <v>2</v>
      </c>
      <c r="AH20" s="672">
        <v>1</v>
      </c>
      <c r="AI20" s="660"/>
      <c r="AJ20" s="660"/>
      <c r="AK20" s="660"/>
    </row>
    <row r="21" spans="1:39" s="38" customFormat="1" ht="9.6" customHeight="1" x14ac:dyDescent="0.25">
      <c r="A21" s="162">
        <v>8</v>
      </c>
      <c r="B21" s="395" t="str">
        <f>IF($E21="","",VLOOKUP($E21,'1MD ELO (5)'!$A$7:$O$48,14))</f>
        <v/>
      </c>
      <c r="C21" s="395" t="str">
        <f>IF($E21="","",VLOOKUP($E21,'1MD ELO (5)'!$A$7:$O$48,15))</f>
        <v/>
      </c>
      <c r="D21" s="476" t="str">
        <f>IF($E21="","",VLOOKUP($E21,'1MD ELO (5)'!$A$7:$O$48,5))</f>
        <v/>
      </c>
      <c r="E21" s="164"/>
      <c r="F21" s="165" t="str">
        <f>UPPER(IF($E21="","",VLOOKUP($E21,'1MD ELO (5)'!$A$7:$O$48,2)))</f>
        <v/>
      </c>
      <c r="G21" s="165" t="str">
        <f>IF($E21="","",VLOOKUP($E21,'1MD ELO (5)'!$A$7:$O$48,3))</f>
        <v/>
      </c>
      <c r="H21" s="165"/>
      <c r="I21" s="165" t="str">
        <f>IF($E21="","",VLOOKUP($E21,'1MD ELO (5)'!$A$7:$O$48,4))</f>
        <v/>
      </c>
      <c r="J21" s="195"/>
      <c r="K21" s="166"/>
      <c r="L21" s="166"/>
      <c r="M21" s="166"/>
      <c r="N21" s="191"/>
      <c r="O21" s="169"/>
      <c r="P21" s="251"/>
      <c r="Q21" s="169"/>
      <c r="R21" s="171"/>
      <c r="S21" s="174"/>
      <c r="Y21" s="661"/>
      <c r="Z21" s="661"/>
      <c r="AA21" s="661" t="s">
        <v>198</v>
      </c>
      <c r="AB21" s="672">
        <v>25</v>
      </c>
      <c r="AC21" s="672">
        <v>15</v>
      </c>
      <c r="AD21" s="672">
        <v>10</v>
      </c>
      <c r="AE21" s="672">
        <v>6</v>
      </c>
      <c r="AF21" s="672">
        <v>3</v>
      </c>
      <c r="AG21" s="672">
        <v>1</v>
      </c>
      <c r="AH21" s="672">
        <v>0</v>
      </c>
      <c r="AI21" s="660"/>
      <c r="AJ21" s="660"/>
      <c r="AK21" s="660"/>
    </row>
    <row r="22" spans="1:39" s="38" customFormat="1" ht="9.6" customHeight="1" x14ac:dyDescent="0.25">
      <c r="A22" s="176"/>
      <c r="B22" s="465"/>
      <c r="C22" s="465"/>
      <c r="D22" s="477"/>
      <c r="E22" s="177"/>
      <c r="F22" s="196"/>
      <c r="G22" s="196"/>
      <c r="H22" s="200"/>
      <c r="I22" s="196"/>
      <c r="J22" s="188"/>
      <c r="K22" s="166"/>
      <c r="L22" s="166"/>
      <c r="M22" s="166"/>
      <c r="N22" s="191"/>
      <c r="O22" s="180" t="s">
        <v>0</v>
      </c>
      <c r="P22" s="189"/>
      <c r="Q22" s="182" t="str">
        <f>UPPER(IF(OR(P22="a",P22="as"),O14,IF(OR(P22="b",P22="bs"),O30,)))</f>
        <v/>
      </c>
      <c r="R22" s="252"/>
      <c r="S22" s="174"/>
      <c r="Y22" s="661"/>
      <c r="Z22" s="661"/>
      <c r="AA22" s="661" t="s">
        <v>199</v>
      </c>
      <c r="AB22" s="672">
        <v>15</v>
      </c>
      <c r="AC22" s="672">
        <v>10</v>
      </c>
      <c r="AD22" s="672">
        <v>6</v>
      </c>
      <c r="AE22" s="672">
        <v>3</v>
      </c>
      <c r="AF22" s="672">
        <v>1</v>
      </c>
      <c r="AG22" s="672">
        <v>0</v>
      </c>
      <c r="AH22" s="672">
        <v>0</v>
      </c>
      <c r="AI22" s="660"/>
      <c r="AJ22" s="660"/>
      <c r="AK22" s="660"/>
    </row>
    <row r="23" spans="1:39" s="38" customFormat="1" ht="9.6" customHeight="1" x14ac:dyDescent="0.25">
      <c r="A23" s="162">
        <v>9</v>
      </c>
      <c r="B23" s="395" t="str">
        <f>IF($E23="","",VLOOKUP($E23,'1MD ELO (5)'!$A$7:$O$48,14))</f>
        <v/>
      </c>
      <c r="C23" s="395" t="str">
        <f>IF($E23="","",VLOOKUP($E23,'1MD ELO (5)'!$A$7:$O$48,15))</f>
        <v/>
      </c>
      <c r="D23" s="476" t="str">
        <f>IF($E23="","",VLOOKUP($E23,'1MD ELO (5)'!$A$7:$O$48,5))</f>
        <v/>
      </c>
      <c r="E23" s="164"/>
      <c r="F23" s="165" t="str">
        <f>UPPER(IF($E23="","",VLOOKUP($E23,'1MD ELO (5)'!$A$7:$O$48,2)))</f>
        <v/>
      </c>
      <c r="G23" s="165" t="str">
        <f>IF($E23="","",VLOOKUP($E23,'1MD ELO (5)'!$A$7:$O$48,3))</f>
        <v/>
      </c>
      <c r="H23" s="165"/>
      <c r="I23" s="165" t="str">
        <f>IF($E23="","",VLOOKUP($E23,'1MD ELO (5)'!$A$7:$O$48,4))</f>
        <v/>
      </c>
      <c r="J23" s="167"/>
      <c r="K23" s="166"/>
      <c r="L23" s="166"/>
      <c r="M23" s="166"/>
      <c r="N23" s="191"/>
      <c r="O23" s="169"/>
      <c r="P23" s="251"/>
      <c r="Q23" s="166"/>
      <c r="R23" s="251"/>
      <c r="S23" s="174"/>
      <c r="Y23" s="661"/>
      <c r="Z23" s="661"/>
      <c r="AA23" s="661" t="s">
        <v>200</v>
      </c>
      <c r="AB23" s="672">
        <v>10</v>
      </c>
      <c r="AC23" s="672">
        <v>6</v>
      </c>
      <c r="AD23" s="672">
        <v>3</v>
      </c>
      <c r="AE23" s="672">
        <v>1</v>
      </c>
      <c r="AF23" s="672">
        <v>0</v>
      </c>
      <c r="AG23" s="672">
        <v>0</v>
      </c>
      <c r="AH23" s="672">
        <v>0</v>
      </c>
      <c r="AI23" s="660"/>
      <c r="AJ23" s="660"/>
      <c r="AK23" s="660"/>
    </row>
    <row r="24" spans="1:39" s="38" customFormat="1" ht="9.6" customHeight="1" x14ac:dyDescent="0.25">
      <c r="A24" s="176"/>
      <c r="B24" s="465"/>
      <c r="C24" s="465"/>
      <c r="D24" s="477"/>
      <c r="E24" s="177"/>
      <c r="F24" s="178"/>
      <c r="G24" s="178"/>
      <c r="H24" s="179"/>
      <c r="I24" s="180" t="s">
        <v>0</v>
      </c>
      <c r="J24" s="181"/>
      <c r="K24" s="182" t="str">
        <f>UPPER(IF(OR(J24="a",J24="as"),F23,IF(OR(J24="b",J24="bs"),F25,)))</f>
        <v/>
      </c>
      <c r="L24" s="182"/>
      <c r="M24" s="166"/>
      <c r="N24" s="191"/>
      <c r="O24" s="169"/>
      <c r="P24" s="251"/>
      <c r="Q24" s="169"/>
      <c r="R24" s="251"/>
      <c r="S24" s="174"/>
      <c r="Y24" s="661"/>
      <c r="Z24" s="661"/>
      <c r="AA24" s="661" t="s">
        <v>201</v>
      </c>
      <c r="AB24" s="672">
        <v>6</v>
      </c>
      <c r="AC24" s="672">
        <v>3</v>
      </c>
      <c r="AD24" s="672">
        <v>1</v>
      </c>
      <c r="AE24" s="672">
        <v>0</v>
      </c>
      <c r="AF24" s="672">
        <v>0</v>
      </c>
      <c r="AG24" s="672">
        <v>0</v>
      </c>
      <c r="AH24" s="672">
        <v>0</v>
      </c>
      <c r="AI24" s="660"/>
      <c r="AJ24" s="660"/>
      <c r="AK24" s="660"/>
    </row>
    <row r="25" spans="1:39" s="38" customFormat="1" ht="9.6" customHeight="1" x14ac:dyDescent="0.25">
      <c r="A25" s="176">
        <v>10</v>
      </c>
      <c r="B25" s="395" t="str">
        <f>IF($E25="","",VLOOKUP($E25,'1MD ELO (5)'!$A$7:$O$48,14))</f>
        <v/>
      </c>
      <c r="C25" s="395" t="str">
        <f>IF($E25="","",VLOOKUP($E25,'1MD ELO (5)'!$A$7:$O$48,15))</f>
        <v/>
      </c>
      <c r="D25" s="476" t="str">
        <f>IF($E25="","",VLOOKUP($E25,'1MD ELO (5)'!$A$7:$O$48,5))</f>
        <v/>
      </c>
      <c r="E25" s="164"/>
      <c r="F25" s="492" t="str">
        <f>UPPER(IF($E25="","",VLOOKUP($E25,'1MD ELO (5)'!$A$7:$O$48,2)))</f>
        <v/>
      </c>
      <c r="G25" s="492" t="str">
        <f>IF($E25="","",VLOOKUP($E25,'1MD ELO (5)'!$A$7:$O$48,3))</f>
        <v/>
      </c>
      <c r="H25" s="492"/>
      <c r="I25" s="492" t="str">
        <f>IF($E25="","",VLOOKUP($E25,'1MD ELO (5)'!$A$7:$O$48,4))</f>
        <v/>
      </c>
      <c r="J25" s="185"/>
      <c r="K25" s="166"/>
      <c r="L25" s="186"/>
      <c r="M25" s="166"/>
      <c r="N25" s="191"/>
      <c r="O25" s="169"/>
      <c r="P25" s="251"/>
      <c r="Q25" s="169"/>
      <c r="R25" s="251"/>
      <c r="S25" s="174"/>
      <c r="Y25" s="661"/>
      <c r="Z25" s="661"/>
      <c r="AA25" s="661" t="s">
        <v>206</v>
      </c>
      <c r="AB25" s="672">
        <v>3</v>
      </c>
      <c r="AC25" s="672">
        <v>2</v>
      </c>
      <c r="AD25" s="672">
        <v>1</v>
      </c>
      <c r="AE25" s="672">
        <v>0</v>
      </c>
      <c r="AF25" s="672">
        <v>0</v>
      </c>
      <c r="AG25" s="672">
        <v>0</v>
      </c>
      <c r="AH25" s="672">
        <v>0</v>
      </c>
      <c r="AI25" s="660"/>
      <c r="AJ25" s="660"/>
      <c r="AK25" s="660"/>
    </row>
    <row r="26" spans="1:39" s="38" customFormat="1" ht="9.6" customHeight="1" x14ac:dyDescent="0.25">
      <c r="A26" s="176"/>
      <c r="B26" s="465"/>
      <c r="C26" s="465"/>
      <c r="D26" s="477"/>
      <c r="E26" s="187"/>
      <c r="F26" s="493"/>
      <c r="G26" s="493"/>
      <c r="H26" s="494"/>
      <c r="I26" s="493"/>
      <c r="J26" s="188"/>
      <c r="K26" s="180" t="s">
        <v>0</v>
      </c>
      <c r="L26" s="189"/>
      <c r="M26" s="182" t="str">
        <f>UPPER(IF(OR(L26="a",L26="as"),K24,IF(OR(L26="b",L26="bs"),K28,)))</f>
        <v/>
      </c>
      <c r="N26" s="190"/>
      <c r="O26" s="169"/>
      <c r="P26" s="251"/>
      <c r="Q26" s="169"/>
      <c r="R26" s="251"/>
      <c r="S26" s="174"/>
      <c r="Y26" s="660"/>
      <c r="Z26" s="660"/>
      <c r="AA26" s="660"/>
      <c r="AB26" s="660"/>
      <c r="AC26" s="660"/>
      <c r="AD26" s="660"/>
      <c r="AE26" s="660"/>
      <c r="AF26" s="660"/>
      <c r="AG26" s="660"/>
      <c r="AH26" s="660"/>
      <c r="AI26" s="660"/>
      <c r="AJ26" s="660"/>
      <c r="AK26" s="660"/>
      <c r="AL26" s="679"/>
      <c r="AM26" s="679"/>
    </row>
    <row r="27" spans="1:39" s="38" customFormat="1" ht="9.6" customHeight="1" x14ac:dyDescent="0.25">
      <c r="A27" s="176">
        <v>11</v>
      </c>
      <c r="B27" s="395" t="str">
        <f>IF($E27="","",VLOOKUP($E27,'1MD ELO (5)'!$A$7:$O$48,14))</f>
        <v/>
      </c>
      <c r="C27" s="395" t="str">
        <f>IF($E27="","",VLOOKUP($E27,'1MD ELO (5)'!$A$7:$O$48,15))</f>
        <v/>
      </c>
      <c r="D27" s="476" t="str">
        <f>IF($E27="","",VLOOKUP($E27,'1MD ELO (5)'!$A$7:$O$48,5))</f>
        <v/>
      </c>
      <c r="E27" s="164"/>
      <c r="F27" s="492" t="str">
        <f>UPPER(IF($E27="","",VLOOKUP($E27,'1MD ELO (5)'!$A$7:$O$48,2)))</f>
        <v/>
      </c>
      <c r="G27" s="492" t="str">
        <f>IF($E27="","",VLOOKUP($E27,'1MD ELO (5)'!$A$7:$O$48,3))</f>
        <v/>
      </c>
      <c r="H27" s="492"/>
      <c r="I27" s="492" t="str">
        <f>IF($E27="","",VLOOKUP($E27,'1MD ELO (5)'!$A$7:$O$48,4))</f>
        <v/>
      </c>
      <c r="J27" s="167"/>
      <c r="K27" s="166"/>
      <c r="L27" s="192"/>
      <c r="M27" s="166"/>
      <c r="N27" s="193"/>
      <c r="O27" s="169"/>
      <c r="P27" s="251"/>
      <c r="Q27" s="169"/>
      <c r="R27" s="251"/>
      <c r="S27" s="174"/>
      <c r="Y27" s="660"/>
      <c r="Z27" s="660"/>
      <c r="AA27" s="660"/>
      <c r="AB27" s="660"/>
      <c r="AC27" s="660"/>
      <c r="AD27" s="660"/>
      <c r="AE27" s="660"/>
      <c r="AF27" s="660"/>
      <c r="AG27" s="660"/>
      <c r="AH27" s="660"/>
      <c r="AI27" s="660"/>
      <c r="AJ27" s="660"/>
      <c r="AK27" s="660"/>
      <c r="AL27" s="679"/>
      <c r="AM27" s="679"/>
    </row>
    <row r="28" spans="1:39" s="38" customFormat="1" ht="9.6" customHeight="1" x14ac:dyDescent="0.25">
      <c r="A28" s="201"/>
      <c r="B28" s="465"/>
      <c r="C28" s="465"/>
      <c r="D28" s="477"/>
      <c r="E28" s="187"/>
      <c r="F28" s="493"/>
      <c r="G28" s="493"/>
      <c r="H28" s="494"/>
      <c r="I28" s="495" t="s">
        <v>0</v>
      </c>
      <c r="J28" s="181"/>
      <c r="K28" s="182" t="str">
        <f>UPPER(IF(OR(J28="a",J28="as"),F27,IF(OR(J28="b",J28="bs"),F29,)))</f>
        <v/>
      </c>
      <c r="L28" s="194"/>
      <c r="M28" s="166"/>
      <c r="N28" s="193"/>
      <c r="O28" s="169"/>
      <c r="P28" s="251"/>
      <c r="Q28" s="169"/>
      <c r="R28" s="251"/>
      <c r="S28" s="174"/>
      <c r="Y28" s="679"/>
      <c r="Z28" s="679"/>
      <c r="AA28" s="679"/>
      <c r="AB28" s="679"/>
      <c r="AC28" s="679"/>
      <c r="AD28" s="679"/>
      <c r="AE28" s="679"/>
      <c r="AF28" s="679"/>
      <c r="AG28" s="679"/>
      <c r="AH28" s="679"/>
      <c r="AI28" s="679"/>
      <c r="AJ28" s="679"/>
      <c r="AK28" s="679"/>
      <c r="AL28" s="679"/>
      <c r="AM28" s="679"/>
    </row>
    <row r="29" spans="1:39" s="38" customFormat="1" ht="9.6" customHeight="1" x14ac:dyDescent="0.25">
      <c r="A29" s="176">
        <v>12</v>
      </c>
      <c r="B29" s="395" t="str">
        <f>IF($E29="","",VLOOKUP($E29,'1MD ELO (5)'!$A$7:$O$48,14))</f>
        <v/>
      </c>
      <c r="C29" s="395" t="str">
        <f>IF($E29="","",VLOOKUP($E29,'1MD ELO (5)'!$A$7:$O$48,15))</f>
        <v/>
      </c>
      <c r="D29" s="476" t="str">
        <f>IF($E29="","",VLOOKUP($E29,'1MD ELO (5)'!$A$7:$O$48,5))</f>
        <v/>
      </c>
      <c r="E29" s="164"/>
      <c r="F29" s="492" t="str">
        <f>UPPER(IF($E29="","",VLOOKUP($E29,'1MD ELO (5)'!$A$7:$O$48,2)))</f>
        <v/>
      </c>
      <c r="G29" s="492" t="str">
        <f>IF($E29="","",VLOOKUP($E29,'1MD ELO (5)'!$A$7:$O$48,3))</f>
        <v/>
      </c>
      <c r="H29" s="492"/>
      <c r="I29" s="492" t="str">
        <f>IF($E29="","",VLOOKUP($E29,'1MD ELO (5)'!$A$7:$O$48,4))</f>
        <v/>
      </c>
      <c r="J29" s="195"/>
      <c r="K29" s="166"/>
      <c r="L29" s="166"/>
      <c r="M29" s="166"/>
      <c r="N29" s="193"/>
      <c r="O29" s="169"/>
      <c r="P29" s="251"/>
      <c r="Q29" s="169"/>
      <c r="R29" s="251"/>
      <c r="S29" s="174"/>
      <c r="Y29" s="679"/>
      <c r="Z29" s="679"/>
      <c r="AA29" s="679"/>
      <c r="AB29" s="679"/>
      <c r="AC29" s="679"/>
      <c r="AD29" s="679"/>
      <c r="AE29" s="679"/>
      <c r="AF29" s="679"/>
      <c r="AG29" s="679"/>
      <c r="AH29" s="679"/>
      <c r="AI29" s="679"/>
      <c r="AJ29" s="679"/>
      <c r="AK29" s="679"/>
      <c r="AL29" s="679"/>
      <c r="AM29" s="679"/>
    </row>
    <row r="30" spans="1:39" s="38" customFormat="1" ht="9.6" customHeight="1" x14ac:dyDescent="0.25">
      <c r="A30" s="176"/>
      <c r="B30" s="465"/>
      <c r="C30" s="465"/>
      <c r="D30" s="477"/>
      <c r="E30" s="187"/>
      <c r="F30" s="493"/>
      <c r="G30" s="493"/>
      <c r="H30" s="494"/>
      <c r="I30" s="493"/>
      <c r="J30" s="188"/>
      <c r="K30" s="166"/>
      <c r="L30" s="166"/>
      <c r="M30" s="180" t="s">
        <v>0</v>
      </c>
      <c r="N30" s="189"/>
      <c r="O30" s="182" t="str">
        <f>UPPER(IF(OR(N30="a",N30="as"),M26,IF(OR(N30="b",N30="bs"),M34,)))</f>
        <v/>
      </c>
      <c r="P30" s="253"/>
      <c r="Q30" s="169"/>
      <c r="R30" s="251"/>
      <c r="S30" s="174"/>
      <c r="AI30" s="679"/>
      <c r="AJ30" s="679"/>
      <c r="AK30" s="679"/>
    </row>
    <row r="31" spans="1:39" s="38" customFormat="1" ht="9.6" customHeight="1" x14ac:dyDescent="0.25">
      <c r="A31" s="176">
        <v>13</v>
      </c>
      <c r="B31" s="395" t="str">
        <f>IF($E31="","",VLOOKUP($E31,'1MD ELO (5)'!$A$7:$O$48,14))</f>
        <v/>
      </c>
      <c r="C31" s="395" t="str">
        <f>IF($E31="","",VLOOKUP($E31,'1MD ELO (5)'!$A$7:$O$48,15))</f>
        <v/>
      </c>
      <c r="D31" s="476" t="str">
        <f>IF($E31="","",VLOOKUP($E31,'1MD ELO (5)'!$A$7:$O$48,5))</f>
        <v/>
      </c>
      <c r="E31" s="164"/>
      <c r="F31" s="492" t="str">
        <f>UPPER(IF($E31="","",VLOOKUP($E31,'1MD ELO (5)'!$A$7:$O$48,2)))</f>
        <v/>
      </c>
      <c r="G31" s="492" t="str">
        <f>IF($E31="","",VLOOKUP($E31,'1MD ELO (5)'!$A$7:$O$48,3))</f>
        <v/>
      </c>
      <c r="H31" s="492"/>
      <c r="I31" s="492" t="str">
        <f>IF($E31="","",VLOOKUP($E31,'1MD ELO (5)'!$A$7:$O$48,4))</f>
        <v/>
      </c>
      <c r="J31" s="197"/>
      <c r="K31" s="166"/>
      <c r="L31" s="166"/>
      <c r="M31" s="166"/>
      <c r="N31" s="193"/>
      <c r="O31" s="166"/>
      <c r="P31" s="171"/>
      <c r="Q31" s="169"/>
      <c r="R31" s="251"/>
      <c r="S31" s="174"/>
      <c r="AI31" s="679"/>
      <c r="AJ31" s="679"/>
      <c r="AK31" s="679"/>
    </row>
    <row r="32" spans="1:39" s="38" customFormat="1" ht="9.6" customHeight="1" x14ac:dyDescent="0.25">
      <c r="A32" s="176"/>
      <c r="B32" s="465"/>
      <c r="C32" s="465"/>
      <c r="D32" s="477"/>
      <c r="E32" s="187"/>
      <c r="F32" s="493"/>
      <c r="G32" s="493"/>
      <c r="H32" s="494"/>
      <c r="I32" s="495" t="s">
        <v>0</v>
      </c>
      <c r="J32" s="181"/>
      <c r="K32" s="182" t="str">
        <f>UPPER(IF(OR(J32="a",J32="as"),F31,IF(OR(J32="b",J32="bs"),F33,)))</f>
        <v/>
      </c>
      <c r="L32" s="182"/>
      <c r="M32" s="166"/>
      <c r="N32" s="193"/>
      <c r="O32" s="169"/>
      <c r="P32" s="171"/>
      <c r="Q32" s="169"/>
      <c r="R32" s="251"/>
      <c r="S32" s="174"/>
      <c r="AI32" s="679"/>
      <c r="AJ32" s="679"/>
      <c r="AK32" s="679"/>
    </row>
    <row r="33" spans="1:37" s="38" customFormat="1" ht="9.6" customHeight="1" x14ac:dyDescent="0.25">
      <c r="A33" s="176">
        <v>14</v>
      </c>
      <c r="B33" s="395" t="str">
        <f>IF($E33="","",VLOOKUP($E33,'1MD ELO (5)'!$A$7:$O$48,14))</f>
        <v/>
      </c>
      <c r="C33" s="395" t="str">
        <f>IF($E33="","",VLOOKUP($E33,'1MD ELO (5)'!$A$7:$O$48,15))</f>
        <v/>
      </c>
      <c r="D33" s="476" t="str">
        <f>IF($E33="","",VLOOKUP($E33,'1MD ELO (5)'!$A$7:$O$48,5))</f>
        <v/>
      </c>
      <c r="E33" s="164"/>
      <c r="F33" s="492" t="str">
        <f>UPPER(IF($E33="","",VLOOKUP($E33,'1MD ELO (5)'!$A$7:$O$48,2)))</f>
        <v/>
      </c>
      <c r="G33" s="492" t="str">
        <f>IF($E33="","",VLOOKUP($E33,'1MD ELO (5)'!$A$7:$O$48,3))</f>
        <v/>
      </c>
      <c r="H33" s="492"/>
      <c r="I33" s="492" t="str">
        <f>IF($E33="","",VLOOKUP($E33,'1MD ELO (5)'!$A$7:$O$48,4))</f>
        <v/>
      </c>
      <c r="J33" s="185"/>
      <c r="K33" s="166"/>
      <c r="L33" s="186"/>
      <c r="M33" s="166"/>
      <c r="N33" s="193"/>
      <c r="O33" s="169"/>
      <c r="P33" s="171"/>
      <c r="Q33" s="169"/>
      <c r="R33" s="251"/>
      <c r="S33" s="174"/>
      <c r="AI33" s="679"/>
      <c r="AJ33" s="679"/>
      <c r="AK33" s="679"/>
    </row>
    <row r="34" spans="1:37" s="38" customFormat="1" ht="9.6" customHeight="1" x14ac:dyDescent="0.25">
      <c r="A34" s="176"/>
      <c r="B34" s="465"/>
      <c r="C34" s="465"/>
      <c r="D34" s="477"/>
      <c r="E34" s="187"/>
      <c r="F34" s="493"/>
      <c r="G34" s="493"/>
      <c r="H34" s="494"/>
      <c r="I34" s="493"/>
      <c r="J34" s="188"/>
      <c r="K34" s="180" t="s">
        <v>0</v>
      </c>
      <c r="L34" s="189"/>
      <c r="M34" s="182" t="str">
        <f>UPPER(IF(OR(L34="a",L34="as"),K32,IF(OR(L34="b",L34="bs"),K36,)))</f>
        <v/>
      </c>
      <c r="N34" s="199"/>
      <c r="O34" s="169"/>
      <c r="P34" s="171"/>
      <c r="Q34" s="169"/>
      <c r="R34" s="251"/>
      <c r="S34" s="174"/>
      <c r="AI34" s="679"/>
      <c r="AJ34" s="679"/>
      <c r="AK34" s="679"/>
    </row>
    <row r="35" spans="1:37" s="38" customFormat="1" ht="9.6" customHeight="1" x14ac:dyDescent="0.25">
      <c r="A35" s="176">
        <v>15</v>
      </c>
      <c r="B35" s="395" t="str">
        <f>IF($E35="","",VLOOKUP($E35,'1MD ELO (5)'!$A$7:$O$48,14))</f>
        <v/>
      </c>
      <c r="C35" s="395" t="str">
        <f>IF($E35="","",VLOOKUP($E35,'1MD ELO (5)'!$A$7:$O$48,15))</f>
        <v/>
      </c>
      <c r="D35" s="476" t="str">
        <f>IF($E35="","",VLOOKUP($E35,'1MD ELO (5)'!$A$7:$O$48,5))</f>
        <v/>
      </c>
      <c r="E35" s="164"/>
      <c r="F35" s="492" t="str">
        <f>UPPER(IF($E35="","",VLOOKUP($E35,'1MD ELO (5)'!$A$7:$O$48,2)))</f>
        <v/>
      </c>
      <c r="G35" s="492" t="str">
        <f>IF($E35="","",VLOOKUP($E35,'1MD ELO (5)'!$A$7:$O$48,3))</f>
        <v/>
      </c>
      <c r="H35" s="492"/>
      <c r="I35" s="492" t="str">
        <f>IF($E35="","",VLOOKUP($E35,'1MD ELO (5)'!$A$7:$O$48,4))</f>
        <v/>
      </c>
      <c r="J35" s="167"/>
      <c r="K35" s="166"/>
      <c r="L35" s="192"/>
      <c r="M35" s="166"/>
      <c r="N35" s="191"/>
      <c r="O35" s="169"/>
      <c r="P35" s="171"/>
      <c r="Q35" s="169"/>
      <c r="R35" s="251"/>
      <c r="S35" s="174"/>
      <c r="AI35" s="679"/>
      <c r="AJ35" s="679"/>
      <c r="AK35" s="679"/>
    </row>
    <row r="36" spans="1:37" s="38" customFormat="1" ht="9.6" customHeight="1" x14ac:dyDescent="0.25">
      <c r="A36" s="176"/>
      <c r="B36" s="465"/>
      <c r="C36" s="465"/>
      <c r="D36" s="477"/>
      <c r="E36" s="177"/>
      <c r="F36" s="178"/>
      <c r="G36" s="178"/>
      <c r="H36" s="179"/>
      <c r="I36" s="180" t="s">
        <v>0</v>
      </c>
      <c r="J36" s="181"/>
      <c r="K36" s="182" t="str">
        <f>UPPER(IF(OR(J36="a",J36="as"),F35,IF(OR(J36="b",J36="bs"),F37,)))</f>
        <v/>
      </c>
      <c r="L36" s="194"/>
      <c r="M36" s="166"/>
      <c r="N36" s="191"/>
      <c r="O36" s="169"/>
      <c r="P36" s="171"/>
      <c r="Q36" s="169"/>
      <c r="R36" s="251"/>
      <c r="S36" s="174"/>
      <c r="AI36" s="679"/>
      <c r="AJ36" s="679"/>
      <c r="AK36" s="679"/>
    </row>
    <row r="37" spans="1:37" s="38" customFormat="1" ht="9.6" customHeight="1" x14ac:dyDescent="0.25">
      <c r="A37" s="162">
        <v>16</v>
      </c>
      <c r="B37" s="395" t="str">
        <f>IF($E37="","",VLOOKUP($E37,'1MD ELO (5)'!$A$7:$O$48,14))</f>
        <v/>
      </c>
      <c r="C37" s="395" t="str">
        <f>IF($E37="","",VLOOKUP($E37,'1MD ELO (5)'!$A$7:$O$48,15))</f>
        <v/>
      </c>
      <c r="D37" s="476" t="str">
        <f>IF($E37="","",VLOOKUP($E37,'1MD ELO (5)'!$A$7:$O$48,5))</f>
        <v/>
      </c>
      <c r="E37" s="164"/>
      <c r="F37" s="165" t="str">
        <f>UPPER(IF($E37="","",VLOOKUP($E37,'1MD ELO (5)'!$A$7:$O$48,2)))</f>
        <v/>
      </c>
      <c r="G37" s="165" t="str">
        <f>IF($E37="","",VLOOKUP($E37,'1MD ELO (5)'!$A$7:$O$48,3))</f>
        <v/>
      </c>
      <c r="H37" s="165"/>
      <c r="I37" s="165" t="str">
        <f>IF($E37="","",VLOOKUP($E37,'1MD ELO (5)'!$A$7:$O$48,4))</f>
        <v/>
      </c>
      <c r="J37" s="195"/>
      <c r="K37" s="166"/>
      <c r="L37" s="166"/>
      <c r="M37" s="166"/>
      <c r="N37" s="191"/>
      <c r="O37" s="171"/>
      <c r="P37" s="171"/>
      <c r="Q37" s="169"/>
      <c r="R37" s="251"/>
      <c r="S37" s="174"/>
      <c r="AI37" s="679"/>
      <c r="AJ37" s="679"/>
      <c r="AK37" s="679"/>
    </row>
    <row r="38" spans="1:37" s="38" customFormat="1" ht="9.6" customHeight="1" x14ac:dyDescent="0.25">
      <c r="A38" s="176"/>
      <c r="B38" s="465"/>
      <c r="C38" s="465"/>
      <c r="D38" s="477"/>
      <c r="E38" s="177"/>
      <c r="F38" s="178"/>
      <c r="G38" s="178"/>
      <c r="H38" s="179"/>
      <c r="I38" s="178"/>
      <c r="J38" s="188"/>
      <c r="K38" s="166"/>
      <c r="L38" s="166"/>
      <c r="M38" s="166"/>
      <c r="N38" s="191"/>
      <c r="O38" s="479" t="s">
        <v>132</v>
      </c>
      <c r="P38" s="255"/>
      <c r="Q38" s="182" t="str">
        <f>UPPER(IF(OR(P39="a",P39="as"),Q22,IF(OR(P39="b",P39="bs"),Q54,)))</f>
        <v/>
      </c>
      <c r="R38" s="256"/>
      <c r="S38" s="174"/>
      <c r="AI38" s="679"/>
      <c r="AJ38" s="679"/>
      <c r="AK38" s="679"/>
    </row>
    <row r="39" spans="1:37" s="38" customFormat="1" ht="9.6" customHeight="1" x14ac:dyDescent="0.25">
      <c r="A39" s="162">
        <v>17</v>
      </c>
      <c r="B39" s="395" t="str">
        <f>IF($E39="","",VLOOKUP($E39,'1MD ELO (5)'!$A$7:$O$48,14))</f>
        <v/>
      </c>
      <c r="C39" s="395" t="str">
        <f>IF($E39="","",VLOOKUP($E39,'1MD ELO (5)'!$A$7:$O$48,15))</f>
        <v/>
      </c>
      <c r="D39" s="476" t="str">
        <f>IF($E39="","",VLOOKUP($E39,'1MD ELO (5)'!$A$7:$O$48,5))</f>
        <v/>
      </c>
      <c r="E39" s="164"/>
      <c r="F39" s="165" t="str">
        <f>UPPER(IF($E39="","",VLOOKUP($E39,'1MD ELO (5)'!$A$7:$O$48,2)))</f>
        <v/>
      </c>
      <c r="G39" s="165" t="str">
        <f>IF($E39="","",VLOOKUP($E39,'1MD ELO (5)'!$A$7:$O$48,3))</f>
        <v/>
      </c>
      <c r="H39" s="165"/>
      <c r="I39" s="165" t="str">
        <f>IF($E39="","",VLOOKUP($E39,'1MD ELO (5)'!$A$7:$O$48,4))</f>
        <v/>
      </c>
      <c r="J39" s="167"/>
      <c r="K39" s="166"/>
      <c r="L39" s="166"/>
      <c r="M39" s="166"/>
      <c r="N39" s="191"/>
      <c r="O39" s="180" t="s">
        <v>0</v>
      </c>
      <c r="P39" s="257"/>
      <c r="Q39" s="166"/>
      <c r="R39" s="251"/>
      <c r="S39" s="174"/>
      <c r="AI39" s="679"/>
      <c r="AJ39" s="679"/>
      <c r="AK39" s="679"/>
    </row>
    <row r="40" spans="1:37" s="38" customFormat="1" ht="9.6" customHeight="1" x14ac:dyDescent="0.25">
      <c r="A40" s="176"/>
      <c r="B40" s="465"/>
      <c r="C40" s="465"/>
      <c r="D40" s="477"/>
      <c r="E40" s="177"/>
      <c r="F40" s="178"/>
      <c r="G40" s="178"/>
      <c r="H40" s="179"/>
      <c r="I40" s="180" t="s">
        <v>0</v>
      </c>
      <c r="J40" s="181"/>
      <c r="K40" s="182" t="str">
        <f>UPPER(IF(OR(J40="a",J40="as"),F39,IF(OR(J40="b",J40="bs"),F41,)))</f>
        <v/>
      </c>
      <c r="L40" s="182"/>
      <c r="M40" s="166"/>
      <c r="N40" s="191"/>
      <c r="O40" s="169"/>
      <c r="P40" s="171"/>
      <c r="Q40" s="169"/>
      <c r="R40" s="251"/>
      <c r="S40" s="174"/>
      <c r="AI40" s="679"/>
      <c r="AJ40" s="679"/>
      <c r="AK40" s="679"/>
    </row>
    <row r="41" spans="1:37" s="38" customFormat="1" ht="9.6" customHeight="1" x14ac:dyDescent="0.25">
      <c r="A41" s="176">
        <v>18</v>
      </c>
      <c r="B41" s="395" t="str">
        <f>IF($E41="","",VLOOKUP($E41,'1MD ELO (5)'!$A$7:$O$48,14))</f>
        <v/>
      </c>
      <c r="C41" s="395" t="str">
        <f>IF($E41="","",VLOOKUP($E41,'1MD ELO (5)'!$A$7:$O$48,15))</f>
        <v/>
      </c>
      <c r="D41" s="476" t="str">
        <f>IF($E41="","",VLOOKUP($E41,'1MD ELO (5)'!$A$7:$O$48,5))</f>
        <v/>
      </c>
      <c r="E41" s="164"/>
      <c r="F41" s="492" t="str">
        <f>UPPER(IF($E41="","",VLOOKUP($E41,'1MD ELO (5)'!$A$7:$O$48,2)))</f>
        <v/>
      </c>
      <c r="G41" s="492" t="str">
        <f>IF($E41="","",VLOOKUP($E41,'1MD ELO (5)'!$A$7:$O$48,3))</f>
        <v/>
      </c>
      <c r="H41" s="492"/>
      <c r="I41" s="492" t="str">
        <f>IF($E41="","",VLOOKUP($E41,'1MD ELO (5)'!$A$7:$O$48,4))</f>
        <v/>
      </c>
      <c r="J41" s="185"/>
      <c r="K41" s="166"/>
      <c r="L41" s="186"/>
      <c r="M41" s="166"/>
      <c r="N41" s="191"/>
      <c r="O41" s="169"/>
      <c r="P41" s="171"/>
      <c r="Q41" s="822" t="str">
        <f>IF(Y3="","",CONCATENATE(AB1," pont"))</f>
        <v/>
      </c>
      <c r="R41" s="823"/>
      <c r="S41" s="174"/>
      <c r="AI41" s="679"/>
      <c r="AJ41" s="679"/>
      <c r="AK41" s="679"/>
    </row>
    <row r="42" spans="1:37" s="38" customFormat="1" ht="9.6" customHeight="1" x14ac:dyDescent="0.25">
      <c r="A42" s="176"/>
      <c r="B42" s="465"/>
      <c r="C42" s="465"/>
      <c r="D42" s="477"/>
      <c r="E42" s="187"/>
      <c r="F42" s="493"/>
      <c r="G42" s="493"/>
      <c r="H42" s="494"/>
      <c r="I42" s="493"/>
      <c r="J42" s="188"/>
      <c r="K42" s="180" t="s">
        <v>0</v>
      </c>
      <c r="L42" s="189"/>
      <c r="M42" s="182" t="str">
        <f>UPPER(IF(OR(L42="a",L42="as"),K40,IF(OR(L42="b",L42="bs"),K44,)))</f>
        <v/>
      </c>
      <c r="N42" s="190"/>
      <c r="O42" s="169"/>
      <c r="P42" s="171"/>
      <c r="Q42" s="169"/>
      <c r="R42" s="251"/>
      <c r="S42" s="174"/>
      <c r="AI42" s="679"/>
      <c r="AJ42" s="679"/>
      <c r="AK42" s="679"/>
    </row>
    <row r="43" spans="1:37" s="38" customFormat="1" ht="9.6" customHeight="1" x14ac:dyDescent="0.25">
      <c r="A43" s="176">
        <v>19</v>
      </c>
      <c r="B43" s="395" t="str">
        <f>IF($E43="","",VLOOKUP($E43,'1MD ELO (5)'!$A$7:$O$48,14))</f>
        <v/>
      </c>
      <c r="C43" s="395" t="str">
        <f>IF($E43="","",VLOOKUP($E43,'1MD ELO (5)'!$A$7:$O$48,15))</f>
        <v/>
      </c>
      <c r="D43" s="476" t="str">
        <f>IF($E43="","",VLOOKUP($E43,'1MD ELO (5)'!$A$7:$O$48,5))</f>
        <v/>
      </c>
      <c r="E43" s="164"/>
      <c r="F43" s="492" t="str">
        <f>UPPER(IF($E43="","",VLOOKUP($E43,'1MD ELO (5)'!$A$7:$O$48,2)))</f>
        <v/>
      </c>
      <c r="G43" s="492" t="str">
        <f>IF($E43="","",VLOOKUP($E43,'1MD ELO (5)'!$A$7:$O$48,3))</f>
        <v/>
      </c>
      <c r="H43" s="492"/>
      <c r="I43" s="492" t="str">
        <f>IF($E43="","",VLOOKUP($E43,'1MD ELO (5)'!$A$7:$O$48,4))</f>
        <v/>
      </c>
      <c r="J43" s="167"/>
      <c r="K43" s="166"/>
      <c r="L43" s="192"/>
      <c r="M43" s="166"/>
      <c r="N43" s="193"/>
      <c r="O43" s="169"/>
      <c r="P43" s="171"/>
      <c r="Q43" s="169"/>
      <c r="R43" s="251"/>
      <c r="S43" s="174"/>
      <c r="AI43" s="679"/>
      <c r="AJ43" s="679"/>
      <c r="AK43" s="679"/>
    </row>
    <row r="44" spans="1:37" s="38" customFormat="1" ht="9.6" customHeight="1" x14ac:dyDescent="0.25">
      <c r="A44" s="176"/>
      <c r="B44" s="465"/>
      <c r="C44" s="465"/>
      <c r="D44" s="477"/>
      <c r="E44" s="187"/>
      <c r="F44" s="493"/>
      <c r="G44" s="493"/>
      <c r="H44" s="494"/>
      <c r="I44" s="495" t="s">
        <v>0</v>
      </c>
      <c r="J44" s="181"/>
      <c r="K44" s="182" t="str">
        <f>UPPER(IF(OR(J44="a",J44="as"),F43,IF(OR(J44="b",J44="bs"),F45,)))</f>
        <v/>
      </c>
      <c r="L44" s="194"/>
      <c r="M44" s="166"/>
      <c r="N44" s="193"/>
      <c r="O44" s="169"/>
      <c r="P44" s="171"/>
      <c r="Q44" s="169"/>
      <c r="R44" s="251"/>
      <c r="S44" s="174"/>
      <c r="AI44" s="679"/>
      <c r="AJ44" s="679"/>
      <c r="AK44" s="679"/>
    </row>
    <row r="45" spans="1:37" s="38" customFormat="1" ht="9.6" customHeight="1" x14ac:dyDescent="0.25">
      <c r="A45" s="176">
        <v>20</v>
      </c>
      <c r="B45" s="395" t="str">
        <f>IF($E45="","",VLOOKUP($E45,'1MD ELO (5)'!$A$7:$O$48,14))</f>
        <v/>
      </c>
      <c r="C45" s="395" t="str">
        <f>IF($E45="","",VLOOKUP($E45,'1MD ELO (5)'!$A$7:$O$48,15))</f>
        <v/>
      </c>
      <c r="D45" s="476" t="str">
        <f>IF($E45="","",VLOOKUP($E45,'1MD ELO (5)'!$A$7:$O$48,5))</f>
        <v/>
      </c>
      <c r="E45" s="164"/>
      <c r="F45" s="492" t="str">
        <f>UPPER(IF($E45="","",VLOOKUP($E45,'1MD ELO (5)'!$A$7:$O$48,2)))</f>
        <v/>
      </c>
      <c r="G45" s="492" t="str">
        <f>IF($E45="","",VLOOKUP($E45,'1MD ELO (5)'!$A$7:$O$48,3))</f>
        <v/>
      </c>
      <c r="H45" s="492"/>
      <c r="I45" s="492" t="str">
        <f>IF($E45="","",VLOOKUP($E45,'1MD ELO (5)'!$A$7:$O$48,4))</f>
        <v/>
      </c>
      <c r="J45" s="195"/>
      <c r="K45" s="166"/>
      <c r="L45" s="166"/>
      <c r="M45" s="166"/>
      <c r="N45" s="193"/>
      <c r="O45" s="169"/>
      <c r="P45" s="171"/>
      <c r="Q45" s="169"/>
      <c r="R45" s="251"/>
      <c r="S45" s="174"/>
      <c r="AI45" s="679"/>
      <c r="AJ45" s="679"/>
      <c r="AK45" s="679"/>
    </row>
    <row r="46" spans="1:37" s="38" customFormat="1" ht="9.6" customHeight="1" x14ac:dyDescent="0.25">
      <c r="A46" s="176"/>
      <c r="B46" s="465"/>
      <c r="C46" s="465"/>
      <c r="D46" s="477"/>
      <c r="E46" s="187"/>
      <c r="F46" s="493"/>
      <c r="G46" s="493"/>
      <c r="H46" s="494"/>
      <c r="I46" s="493"/>
      <c r="J46" s="188"/>
      <c r="K46" s="166"/>
      <c r="L46" s="166"/>
      <c r="M46" s="180" t="s">
        <v>0</v>
      </c>
      <c r="N46" s="189"/>
      <c r="O46" s="182" t="str">
        <f>UPPER(IF(OR(N46="a",N46="as"),M42,IF(OR(N46="b",N46="bs"),M50,)))</f>
        <v/>
      </c>
      <c r="P46" s="252"/>
      <c r="Q46" s="169"/>
      <c r="R46" s="251"/>
      <c r="S46" s="174"/>
      <c r="AI46" s="679"/>
      <c r="AJ46" s="679"/>
      <c r="AK46" s="679"/>
    </row>
    <row r="47" spans="1:37" s="38" customFormat="1" ht="9.6" customHeight="1" x14ac:dyDescent="0.25">
      <c r="A47" s="176">
        <v>21</v>
      </c>
      <c r="B47" s="395" t="str">
        <f>IF($E47="","",VLOOKUP($E47,'1MD ELO (5)'!$A$7:$O$48,14))</f>
        <v/>
      </c>
      <c r="C47" s="395" t="str">
        <f>IF($E47="","",VLOOKUP($E47,'1MD ELO (5)'!$A$7:$O$48,15))</f>
        <v/>
      </c>
      <c r="D47" s="476" t="str">
        <f>IF($E47="","",VLOOKUP($E47,'1MD ELO (5)'!$A$7:$O$48,5))</f>
        <v/>
      </c>
      <c r="E47" s="164"/>
      <c r="F47" s="492" t="str">
        <f>UPPER(IF($E47="","",VLOOKUP($E47,'1MD ELO (5)'!$A$7:$O$48,2)))</f>
        <v/>
      </c>
      <c r="G47" s="492" t="str">
        <f>IF($E47="","",VLOOKUP($E47,'1MD ELO (5)'!$A$7:$O$48,3))</f>
        <v/>
      </c>
      <c r="H47" s="492"/>
      <c r="I47" s="492" t="str">
        <f>IF($E47="","",VLOOKUP($E47,'1MD ELO (5)'!$A$7:$O$48,4))</f>
        <v/>
      </c>
      <c r="J47" s="197"/>
      <c r="K47" s="166"/>
      <c r="L47" s="166"/>
      <c r="M47" s="166"/>
      <c r="N47" s="193"/>
      <c r="O47" s="166"/>
      <c r="P47" s="251"/>
      <c r="Q47" s="169"/>
      <c r="R47" s="251"/>
      <c r="S47" s="174"/>
      <c r="AI47" s="679"/>
      <c r="AJ47" s="679"/>
      <c r="AK47" s="679"/>
    </row>
    <row r="48" spans="1:37" s="38" customFormat="1" ht="9.6" customHeight="1" x14ac:dyDescent="0.25">
      <c r="A48" s="176"/>
      <c r="B48" s="465"/>
      <c r="C48" s="465"/>
      <c r="D48" s="477"/>
      <c r="E48" s="187"/>
      <c r="F48" s="493"/>
      <c r="G48" s="493"/>
      <c r="H48" s="494"/>
      <c r="I48" s="495" t="s">
        <v>0</v>
      </c>
      <c r="J48" s="181"/>
      <c r="K48" s="182" t="str">
        <f>UPPER(IF(OR(J48="a",J48="as"),F47,IF(OR(J48="b",J48="bs"),F49,)))</f>
        <v/>
      </c>
      <c r="L48" s="182"/>
      <c r="M48" s="166"/>
      <c r="N48" s="193"/>
      <c r="O48" s="169"/>
      <c r="P48" s="251"/>
      <c r="Q48" s="169"/>
      <c r="R48" s="251"/>
      <c r="S48" s="174"/>
      <c r="AI48" s="679"/>
      <c r="AJ48" s="679"/>
      <c r="AK48" s="679"/>
    </row>
    <row r="49" spans="1:37" s="38" customFormat="1" ht="9.6" customHeight="1" x14ac:dyDescent="0.25">
      <c r="A49" s="176">
        <v>22</v>
      </c>
      <c r="B49" s="395" t="str">
        <f>IF($E49="","",VLOOKUP($E49,'1MD ELO (5)'!$A$7:$O$48,14))</f>
        <v/>
      </c>
      <c r="C49" s="395" t="str">
        <f>IF($E49="","",VLOOKUP($E49,'1MD ELO (5)'!$A$7:$O$48,15))</f>
        <v/>
      </c>
      <c r="D49" s="476" t="str">
        <f>IF($E49="","",VLOOKUP($E49,'1MD ELO (5)'!$A$7:$O$48,5))</f>
        <v/>
      </c>
      <c r="E49" s="164"/>
      <c r="F49" s="492" t="str">
        <f>UPPER(IF($E49="","",VLOOKUP($E49,'1MD ELO (5)'!$A$7:$O$48,2)))</f>
        <v/>
      </c>
      <c r="G49" s="492" t="str">
        <f>IF($E49="","",VLOOKUP($E49,'1MD ELO (5)'!$A$7:$O$48,3))</f>
        <v/>
      </c>
      <c r="H49" s="492"/>
      <c r="I49" s="492" t="str">
        <f>IF($E49="","",VLOOKUP($E49,'1MD ELO (5)'!$A$7:$O$48,4))</f>
        <v/>
      </c>
      <c r="J49" s="185"/>
      <c r="K49" s="166"/>
      <c r="L49" s="186"/>
      <c r="M49" s="166"/>
      <c r="N49" s="193"/>
      <c r="O49" s="169"/>
      <c r="P49" s="251"/>
      <c r="Q49" s="169"/>
      <c r="R49" s="251"/>
      <c r="S49" s="174"/>
      <c r="AI49" s="679"/>
      <c r="AJ49" s="679"/>
      <c r="AK49" s="679"/>
    </row>
    <row r="50" spans="1:37" s="38" customFormat="1" ht="9.6" customHeight="1" x14ac:dyDescent="0.25">
      <c r="A50" s="176"/>
      <c r="B50" s="465"/>
      <c r="C50" s="465"/>
      <c r="D50" s="477"/>
      <c r="E50" s="187"/>
      <c r="F50" s="493"/>
      <c r="G50" s="493"/>
      <c r="H50" s="494"/>
      <c r="I50" s="493"/>
      <c r="J50" s="188"/>
      <c r="K50" s="180" t="s">
        <v>0</v>
      </c>
      <c r="L50" s="189"/>
      <c r="M50" s="182" t="str">
        <f>UPPER(IF(OR(L50="a",L50="as"),K48,IF(OR(L50="b",L50="bs"),K52,)))</f>
        <v/>
      </c>
      <c r="N50" s="199"/>
      <c r="O50" s="169"/>
      <c r="P50" s="251"/>
      <c r="Q50" s="169"/>
      <c r="R50" s="251"/>
      <c r="S50" s="174"/>
      <c r="AI50" s="679"/>
      <c r="AJ50" s="679"/>
      <c r="AK50" s="679"/>
    </row>
    <row r="51" spans="1:37" s="38" customFormat="1" ht="9.6" customHeight="1" x14ac:dyDescent="0.25">
      <c r="A51" s="176">
        <v>23</v>
      </c>
      <c r="B51" s="395" t="str">
        <f>IF($E51="","",VLOOKUP($E51,'1MD ELO (5)'!$A$7:$O$48,14))</f>
        <v/>
      </c>
      <c r="C51" s="395" t="str">
        <f>IF($E51="","",VLOOKUP($E51,'1MD ELO (5)'!$A$7:$O$48,15))</f>
        <v/>
      </c>
      <c r="D51" s="476" t="str">
        <f>IF($E51="","",VLOOKUP($E51,'1MD ELO (5)'!$A$7:$O$48,5))</f>
        <v/>
      </c>
      <c r="E51" s="164"/>
      <c r="F51" s="492" t="str">
        <f>UPPER(IF($E51="","",VLOOKUP($E51,'1MD ELO (5)'!$A$7:$O$48,2)))</f>
        <v/>
      </c>
      <c r="G51" s="492" t="str">
        <f>IF($E51="","",VLOOKUP($E51,'1MD ELO (5)'!$A$7:$O$48,3))</f>
        <v/>
      </c>
      <c r="H51" s="492"/>
      <c r="I51" s="492" t="str">
        <f>IF($E51="","",VLOOKUP($E51,'1MD ELO (5)'!$A$7:$O$48,4))</f>
        <v/>
      </c>
      <c r="J51" s="167"/>
      <c r="K51" s="166"/>
      <c r="L51" s="192"/>
      <c r="M51" s="166"/>
      <c r="N51" s="191"/>
      <c r="O51" s="169"/>
      <c r="P51" s="251"/>
      <c r="Q51" s="169"/>
      <c r="R51" s="251"/>
      <c r="S51" s="174"/>
      <c r="AI51" s="679"/>
      <c r="AJ51" s="679"/>
      <c r="AK51" s="679"/>
    </row>
    <row r="52" spans="1:37" s="38" customFormat="1" ht="9.6" customHeight="1" x14ac:dyDescent="0.25">
      <c r="A52" s="176"/>
      <c r="B52" s="465"/>
      <c r="C52" s="465"/>
      <c r="D52" s="477"/>
      <c r="E52" s="177"/>
      <c r="F52" s="178"/>
      <c r="G52" s="178"/>
      <c r="H52" s="179"/>
      <c r="I52" s="180" t="s">
        <v>0</v>
      </c>
      <c r="J52" s="181"/>
      <c r="K52" s="182" t="str">
        <f>UPPER(IF(OR(J52="a",J52="as"),F51,IF(OR(J52="b",J52="bs"),F53,)))</f>
        <v/>
      </c>
      <c r="L52" s="194"/>
      <c r="M52" s="166"/>
      <c r="N52" s="191"/>
      <c r="O52" s="169"/>
      <c r="P52" s="251"/>
      <c r="Q52" s="169"/>
      <c r="R52" s="251"/>
      <c r="S52" s="174"/>
      <c r="AI52" s="679"/>
      <c r="AJ52" s="679"/>
      <c r="AK52" s="679"/>
    </row>
    <row r="53" spans="1:37" s="38" customFormat="1" ht="9.6" customHeight="1" x14ac:dyDescent="0.25">
      <c r="A53" s="162">
        <v>24</v>
      </c>
      <c r="B53" s="395" t="str">
        <f>IF($E53="","",VLOOKUP($E53,'1MD ELO (5)'!$A$7:$O$48,14))</f>
        <v/>
      </c>
      <c r="C53" s="395" t="str">
        <f>IF($E53="","",VLOOKUP($E53,'1MD ELO (5)'!$A$7:$O$48,15))</f>
        <v/>
      </c>
      <c r="D53" s="476" t="str">
        <f>IF($E53="","",VLOOKUP($E53,'1MD ELO (5)'!$A$7:$O$48,5))</f>
        <v/>
      </c>
      <c r="E53" s="164"/>
      <c r="F53" s="165" t="str">
        <f>UPPER(IF($E53="","",VLOOKUP($E53,'1MD ELO (5)'!$A$7:$O$48,2)))</f>
        <v/>
      </c>
      <c r="G53" s="165" t="str">
        <f>IF($E53="","",VLOOKUP($E53,'1MD ELO (5)'!$A$7:$O$48,3))</f>
        <v/>
      </c>
      <c r="H53" s="165"/>
      <c r="I53" s="165" t="str">
        <f>IF($E53="","",VLOOKUP($E53,'1MD ELO (5)'!$A$7:$O$48,4))</f>
        <v/>
      </c>
      <c r="J53" s="195"/>
      <c r="K53" s="166"/>
      <c r="L53" s="166"/>
      <c r="M53" s="166"/>
      <c r="N53" s="191"/>
      <c r="O53" s="169"/>
      <c r="P53" s="251"/>
      <c r="Q53" s="169"/>
      <c r="R53" s="251"/>
      <c r="S53" s="174"/>
      <c r="AI53" s="679"/>
      <c r="AJ53" s="679"/>
      <c r="AK53" s="679"/>
    </row>
    <row r="54" spans="1:37" s="38" customFormat="1" ht="9.6" customHeight="1" x14ac:dyDescent="0.25">
      <c r="A54" s="176"/>
      <c r="B54" s="465"/>
      <c r="C54" s="465"/>
      <c r="D54" s="477"/>
      <c r="E54" s="177"/>
      <c r="F54" s="196"/>
      <c r="G54" s="196"/>
      <c r="H54" s="200"/>
      <c r="I54" s="196"/>
      <c r="J54" s="188"/>
      <c r="K54" s="166"/>
      <c r="L54" s="166"/>
      <c r="M54" s="166"/>
      <c r="N54" s="191"/>
      <c r="O54" s="180" t="s">
        <v>0</v>
      </c>
      <c r="P54" s="189"/>
      <c r="Q54" s="182" t="str">
        <f>UPPER(IF(OR(P54="a",P54="as"),O46,IF(OR(P54="b",P54="bs"),O62,)))</f>
        <v/>
      </c>
      <c r="R54" s="253"/>
      <c r="S54" s="174"/>
      <c r="AI54" s="679"/>
      <c r="AJ54" s="679"/>
      <c r="AK54" s="679"/>
    </row>
    <row r="55" spans="1:37" s="38" customFormat="1" ht="9.6" customHeight="1" x14ac:dyDescent="0.25">
      <c r="A55" s="162">
        <v>25</v>
      </c>
      <c r="B55" s="395" t="str">
        <f>IF($E55="","",VLOOKUP($E55,'1MD ELO (5)'!$A$7:$O$48,14))</f>
        <v/>
      </c>
      <c r="C55" s="395" t="str">
        <f>IF($E55="","",VLOOKUP($E55,'1MD ELO (5)'!$A$7:$O$48,15))</f>
        <v/>
      </c>
      <c r="D55" s="476" t="str">
        <f>IF($E55="","",VLOOKUP($E55,'1MD ELO (5)'!$A$7:$O$48,5))</f>
        <v/>
      </c>
      <c r="E55" s="164"/>
      <c r="F55" s="165" t="str">
        <f>UPPER(IF($E55="","",VLOOKUP($E55,'1MD ELO (5)'!$A$7:$O$48,2)))</f>
        <v/>
      </c>
      <c r="G55" s="165" t="str">
        <f>IF($E55="","",VLOOKUP($E55,'1MD ELO (5)'!$A$7:$O$48,3))</f>
        <v/>
      </c>
      <c r="H55" s="165"/>
      <c r="I55" s="165" t="str">
        <f>IF($E55="","",VLOOKUP($E55,'1MD ELO (5)'!$A$7:$O$48,4))</f>
        <v/>
      </c>
      <c r="J55" s="167"/>
      <c r="K55" s="166"/>
      <c r="L55" s="166"/>
      <c r="M55" s="166"/>
      <c r="N55" s="191"/>
      <c r="O55" s="169"/>
      <c r="P55" s="251"/>
      <c r="Q55" s="166"/>
      <c r="R55" s="171"/>
      <c r="S55" s="174"/>
      <c r="AI55" s="679"/>
      <c r="AJ55" s="679"/>
      <c r="AK55" s="679"/>
    </row>
    <row r="56" spans="1:37" s="38" customFormat="1" ht="9.6" customHeight="1" x14ac:dyDescent="0.25">
      <c r="A56" s="176"/>
      <c r="B56" s="465"/>
      <c r="C56" s="465"/>
      <c r="D56" s="477"/>
      <c r="E56" s="177"/>
      <c r="F56" s="178"/>
      <c r="G56" s="178"/>
      <c r="H56" s="179"/>
      <c r="I56" s="180" t="s">
        <v>0</v>
      </c>
      <c r="J56" s="181"/>
      <c r="K56" s="182" t="str">
        <f>UPPER(IF(OR(J56="a",J56="as"),F55,IF(OR(J56="b",J56="bs"),F57,)))</f>
        <v/>
      </c>
      <c r="L56" s="182"/>
      <c r="M56" s="166"/>
      <c r="N56" s="191"/>
      <c r="O56" s="169"/>
      <c r="P56" s="251"/>
      <c r="Q56" s="169"/>
      <c r="R56" s="171"/>
      <c r="S56" s="174"/>
      <c r="AI56" s="679"/>
      <c r="AJ56" s="679"/>
      <c r="AK56" s="679"/>
    </row>
    <row r="57" spans="1:37" s="38" customFormat="1" ht="9.6" customHeight="1" x14ac:dyDescent="0.25">
      <c r="A57" s="176">
        <v>26</v>
      </c>
      <c r="B57" s="395" t="str">
        <f>IF($E57="","",VLOOKUP($E57,'1MD ELO (5)'!$A$7:$O$48,14))</f>
        <v/>
      </c>
      <c r="C57" s="395" t="str">
        <f>IF($E57="","",VLOOKUP($E57,'1MD ELO (5)'!$A$7:$O$48,15))</f>
        <v/>
      </c>
      <c r="D57" s="476" t="str">
        <f>IF($E57="","",VLOOKUP($E57,'1MD ELO (5)'!$A$7:$O$48,5))</f>
        <v/>
      </c>
      <c r="E57" s="164"/>
      <c r="F57" s="492" t="str">
        <f>UPPER(IF($E57="","",VLOOKUP($E57,'1MD ELO (5)'!$A$7:$O$48,2)))</f>
        <v/>
      </c>
      <c r="G57" s="492" t="str">
        <f>IF($E57="","",VLOOKUP($E57,'1MD ELO (5)'!$A$7:$O$48,3))</f>
        <v/>
      </c>
      <c r="H57" s="492"/>
      <c r="I57" s="492" t="str">
        <f>IF($E57="","",VLOOKUP($E57,'1MD ELO (5)'!$A$7:$O$48,4))</f>
        <v/>
      </c>
      <c r="J57" s="185"/>
      <c r="K57" s="166"/>
      <c r="L57" s="186"/>
      <c r="M57" s="166"/>
      <c r="N57" s="191"/>
      <c r="O57" s="169"/>
      <c r="P57" s="251"/>
      <c r="Q57" s="169"/>
      <c r="R57" s="171"/>
      <c r="S57" s="174"/>
      <c r="AI57" s="679"/>
      <c r="AJ57" s="679"/>
      <c r="AK57" s="679"/>
    </row>
    <row r="58" spans="1:37" s="38" customFormat="1" ht="9.6" customHeight="1" x14ac:dyDescent="0.25">
      <c r="A58" s="176"/>
      <c r="B58" s="465"/>
      <c r="C58" s="465"/>
      <c r="D58" s="477"/>
      <c r="E58" s="187"/>
      <c r="F58" s="493"/>
      <c r="G58" s="493"/>
      <c r="H58" s="494"/>
      <c r="I58" s="493"/>
      <c r="J58" s="188"/>
      <c r="K58" s="180" t="s">
        <v>0</v>
      </c>
      <c r="L58" s="189"/>
      <c r="M58" s="182" t="str">
        <f>UPPER(IF(OR(L58="a",L58="as"),K56,IF(OR(L58="b",L58="bs"),K60,)))</f>
        <v/>
      </c>
      <c r="N58" s="190"/>
      <c r="O58" s="169"/>
      <c r="P58" s="251"/>
      <c r="Q58" s="169"/>
      <c r="R58" s="171"/>
      <c r="S58" s="174"/>
      <c r="AI58" s="679"/>
      <c r="AJ58" s="679"/>
      <c r="AK58" s="679"/>
    </row>
    <row r="59" spans="1:37" s="38" customFormat="1" ht="9.6" customHeight="1" x14ac:dyDescent="0.25">
      <c r="A59" s="176">
        <v>27</v>
      </c>
      <c r="B59" s="395" t="str">
        <f>IF($E59="","",VLOOKUP($E59,'1MD ELO (5)'!$A$7:$O$48,14))</f>
        <v/>
      </c>
      <c r="C59" s="395" t="str">
        <f>IF($E59="","",VLOOKUP($E59,'1MD ELO (5)'!$A$7:$O$48,15))</f>
        <v/>
      </c>
      <c r="D59" s="476" t="str">
        <f>IF($E59="","",VLOOKUP($E59,'1MD ELO (5)'!$A$7:$O$48,5))</f>
        <v/>
      </c>
      <c r="E59" s="164"/>
      <c r="F59" s="492" t="str">
        <f>UPPER(IF($E59="","",VLOOKUP($E59,'1MD ELO (5)'!$A$7:$O$48,2)))</f>
        <v/>
      </c>
      <c r="G59" s="492" t="str">
        <f>IF($E59="","",VLOOKUP($E59,'1MD ELO (5)'!$A$7:$O$48,3))</f>
        <v/>
      </c>
      <c r="H59" s="492"/>
      <c r="I59" s="492" t="str">
        <f>IF($E59="","",VLOOKUP($E59,'1MD ELO (5)'!$A$7:$O$48,4))</f>
        <v/>
      </c>
      <c r="J59" s="167"/>
      <c r="K59" s="166"/>
      <c r="L59" s="192"/>
      <c r="M59" s="166"/>
      <c r="N59" s="193"/>
      <c r="O59" s="169"/>
      <c r="P59" s="251"/>
      <c r="Q59" s="169"/>
      <c r="R59" s="171"/>
      <c r="S59" s="207"/>
      <c r="AI59" s="679"/>
      <c r="AJ59" s="679"/>
      <c r="AK59" s="679"/>
    </row>
    <row r="60" spans="1:37" s="38" customFormat="1" ht="9.6" customHeight="1" x14ac:dyDescent="0.25">
      <c r="A60" s="176"/>
      <c r="B60" s="465"/>
      <c r="C60" s="465"/>
      <c r="D60" s="477"/>
      <c r="E60" s="187"/>
      <c r="F60" s="493"/>
      <c r="G60" s="493"/>
      <c r="H60" s="494"/>
      <c r="I60" s="495" t="s">
        <v>0</v>
      </c>
      <c r="J60" s="181"/>
      <c r="K60" s="182" t="str">
        <f>UPPER(IF(OR(J60="a",J60="as"),F59,IF(OR(J60="b",J60="bs"),F61,)))</f>
        <v/>
      </c>
      <c r="L60" s="194"/>
      <c r="M60" s="166"/>
      <c r="N60" s="193"/>
      <c r="O60" s="169"/>
      <c r="P60" s="251"/>
      <c r="Q60" s="169"/>
      <c r="R60" s="171"/>
      <c r="S60" s="174"/>
      <c r="AI60" s="679"/>
      <c r="AJ60" s="679"/>
      <c r="AK60" s="679"/>
    </row>
    <row r="61" spans="1:37" s="38" customFormat="1" ht="9.6" customHeight="1" x14ac:dyDescent="0.25">
      <c r="A61" s="176">
        <v>28</v>
      </c>
      <c r="B61" s="395" t="str">
        <f>IF($E61="","",VLOOKUP($E61,'1MD ELO (5)'!$A$7:$O$48,14))</f>
        <v/>
      </c>
      <c r="C61" s="395" t="str">
        <f>IF($E61="","",VLOOKUP($E61,'1MD ELO (5)'!$A$7:$O$48,15))</f>
        <v/>
      </c>
      <c r="D61" s="476" t="str">
        <f>IF($E61="","",VLOOKUP($E61,'1MD ELO (5)'!$A$7:$O$48,5))</f>
        <v/>
      </c>
      <c r="E61" s="164"/>
      <c r="F61" s="492" t="str">
        <f>UPPER(IF($E61="","",VLOOKUP($E61,'1MD ELO (5)'!$A$7:$O$48,2)))</f>
        <v/>
      </c>
      <c r="G61" s="492" t="str">
        <f>IF($E61="","",VLOOKUP($E61,'1MD ELO (5)'!$A$7:$O$48,3))</f>
        <v/>
      </c>
      <c r="H61" s="492"/>
      <c r="I61" s="492" t="str">
        <f>IF($E61="","",VLOOKUP($E61,'1MD ELO (5)'!$A$7:$O$48,4))</f>
        <v/>
      </c>
      <c r="J61" s="195"/>
      <c r="K61" s="166"/>
      <c r="L61" s="166"/>
      <c r="M61" s="166"/>
      <c r="N61" s="193"/>
      <c r="O61" s="169"/>
      <c r="P61" s="251"/>
      <c r="Q61" s="169"/>
      <c r="R61" s="171"/>
      <c r="S61" s="174"/>
      <c r="AI61" s="679"/>
      <c r="AJ61" s="679"/>
      <c r="AK61" s="679"/>
    </row>
    <row r="62" spans="1:37" s="38" customFormat="1" ht="9.6" customHeight="1" x14ac:dyDescent="0.25">
      <c r="A62" s="176"/>
      <c r="B62" s="465"/>
      <c r="C62" s="465"/>
      <c r="D62" s="477"/>
      <c r="E62" s="187"/>
      <c r="F62" s="493"/>
      <c r="G62" s="493"/>
      <c r="H62" s="494"/>
      <c r="I62" s="493"/>
      <c r="J62" s="188"/>
      <c r="K62" s="166"/>
      <c r="L62" s="166"/>
      <c r="M62" s="180" t="s">
        <v>0</v>
      </c>
      <c r="N62" s="189"/>
      <c r="O62" s="182" t="str">
        <f>UPPER(IF(OR(N62="a",N62="as"),M58,IF(OR(N62="b",N62="bs"),M66,)))</f>
        <v/>
      </c>
      <c r="P62" s="253"/>
      <c r="Q62" s="169"/>
      <c r="R62" s="171"/>
      <c r="S62" s="174"/>
      <c r="AI62" s="679"/>
      <c r="AJ62" s="679"/>
      <c r="AK62" s="679"/>
    </row>
    <row r="63" spans="1:37" s="38" customFormat="1" ht="9.6" customHeight="1" x14ac:dyDescent="0.25">
      <c r="A63" s="176">
        <v>29</v>
      </c>
      <c r="B63" s="395" t="str">
        <f>IF($E63="","",VLOOKUP($E63,'1MD ELO (5)'!$A$7:$O$48,14))</f>
        <v/>
      </c>
      <c r="C63" s="395" t="str">
        <f>IF($E63="","",VLOOKUP($E63,'1MD ELO (5)'!$A$7:$O$48,15))</f>
        <v/>
      </c>
      <c r="D63" s="476" t="str">
        <f>IF($E63="","",VLOOKUP($E63,'1MD ELO (5)'!$A$7:$O$48,5))</f>
        <v/>
      </c>
      <c r="E63" s="164"/>
      <c r="F63" s="492" t="str">
        <f>UPPER(IF($E63="","",VLOOKUP($E63,'1MD ELO (5)'!$A$7:$O$48,2)))</f>
        <v/>
      </c>
      <c r="G63" s="492" t="str">
        <f>IF($E63="","",VLOOKUP($E63,'1MD ELO (5)'!$A$7:$O$48,3))</f>
        <v/>
      </c>
      <c r="H63" s="492"/>
      <c r="I63" s="492" t="str">
        <f>IF($E63="","",VLOOKUP($E63,'1MD ELO (5)'!$A$7:$O$48,4))</f>
        <v/>
      </c>
      <c r="J63" s="197"/>
      <c r="K63" s="166"/>
      <c r="L63" s="166"/>
      <c r="M63" s="166"/>
      <c r="N63" s="193"/>
      <c r="O63" s="166"/>
      <c r="P63" s="191"/>
      <c r="Q63" s="172"/>
      <c r="R63" s="173"/>
      <c r="S63" s="174"/>
      <c r="AI63" s="679"/>
      <c r="AJ63" s="679"/>
      <c r="AK63" s="679"/>
    </row>
    <row r="64" spans="1:37" s="38" customFormat="1" ht="9.6" customHeight="1" x14ac:dyDescent="0.25">
      <c r="A64" s="176"/>
      <c r="B64" s="465"/>
      <c r="C64" s="465"/>
      <c r="D64" s="477"/>
      <c r="E64" s="187"/>
      <c r="F64" s="493"/>
      <c r="G64" s="493"/>
      <c r="H64" s="494"/>
      <c r="I64" s="495" t="s">
        <v>0</v>
      </c>
      <c r="J64" s="181"/>
      <c r="K64" s="182" t="str">
        <f>UPPER(IF(OR(J64="a",J64="as"),F63,IF(OR(J64="b",J64="bs"),F65,)))</f>
        <v/>
      </c>
      <c r="L64" s="182"/>
      <c r="M64" s="166"/>
      <c r="N64" s="193"/>
      <c r="O64" s="191"/>
      <c r="P64" s="191"/>
      <c r="Q64" s="172"/>
      <c r="R64" s="173"/>
      <c r="S64" s="174"/>
      <c r="AI64" s="679"/>
      <c r="AJ64" s="679"/>
      <c r="AK64" s="679"/>
    </row>
    <row r="65" spans="1:37" s="38" customFormat="1" ht="9.6" customHeight="1" x14ac:dyDescent="0.25">
      <c r="A65" s="176">
        <v>30</v>
      </c>
      <c r="B65" s="395" t="str">
        <f>IF($E65="","",VLOOKUP($E65,'1MD ELO (5)'!$A$7:$O$48,14))</f>
        <v/>
      </c>
      <c r="C65" s="395" t="str">
        <f>IF($E65="","",VLOOKUP($E65,'1MD ELO (5)'!$A$7:$O$48,15))</f>
        <v/>
      </c>
      <c r="D65" s="476" t="str">
        <f>IF($E65="","",VLOOKUP($E65,'1MD ELO (5)'!$A$7:$O$48,5))</f>
        <v/>
      </c>
      <c r="E65" s="164"/>
      <c r="F65" s="492" t="str">
        <f>UPPER(IF($E65="","",VLOOKUP($E65,'1MD ELO (5)'!$A$7:$O$48,2)))</f>
        <v/>
      </c>
      <c r="G65" s="492" t="str">
        <f>IF($E65="","",VLOOKUP($E65,'1MD ELO (5)'!$A$7:$O$48,3))</f>
        <v/>
      </c>
      <c r="H65" s="492"/>
      <c r="I65" s="492" t="str">
        <f>IF($E65="","",VLOOKUP($E65,'1MD ELO (5)'!$A$7:$O$48,4))</f>
        <v/>
      </c>
      <c r="J65" s="185"/>
      <c r="K65" s="166"/>
      <c r="L65" s="186"/>
      <c r="M65" s="166"/>
      <c r="N65" s="193"/>
      <c r="O65" s="191"/>
      <c r="P65" s="191"/>
      <c r="Q65" s="172"/>
      <c r="R65" s="173"/>
      <c r="S65" s="174"/>
      <c r="AI65" s="679"/>
      <c r="AJ65" s="679"/>
      <c r="AK65" s="679"/>
    </row>
    <row r="66" spans="1:37" s="38" customFormat="1" ht="9.6" customHeight="1" x14ac:dyDescent="0.25">
      <c r="A66" s="176"/>
      <c r="B66" s="465"/>
      <c r="C66" s="465"/>
      <c r="D66" s="477"/>
      <c r="E66" s="187"/>
      <c r="F66" s="493"/>
      <c r="G66" s="493"/>
      <c r="H66" s="494"/>
      <c r="I66" s="493"/>
      <c r="J66" s="188"/>
      <c r="K66" s="180" t="s">
        <v>0</v>
      </c>
      <c r="L66" s="189"/>
      <c r="M66" s="182" t="str">
        <f>UPPER(IF(OR(L66="a",L66="as"),K64,IF(OR(L66="b",L66="bs"),K68,)))</f>
        <v/>
      </c>
      <c r="N66" s="199"/>
      <c r="O66" s="191"/>
      <c r="P66" s="191"/>
      <c r="Q66" s="172"/>
      <c r="R66" s="173"/>
      <c r="S66" s="174"/>
      <c r="AI66" s="679"/>
      <c r="AJ66" s="679"/>
      <c r="AK66" s="679"/>
    </row>
    <row r="67" spans="1:37" s="38" customFormat="1" ht="9.6" customHeight="1" x14ac:dyDescent="0.25">
      <c r="A67" s="176">
        <v>31</v>
      </c>
      <c r="B67" s="395" t="str">
        <f>IF($E67="","",VLOOKUP($E67,'1MD ELO (5)'!$A$7:$O$48,14))</f>
        <v/>
      </c>
      <c r="C67" s="395" t="str">
        <f>IF($E67="","",VLOOKUP($E67,'1MD ELO (5)'!$A$7:$O$48,15))</f>
        <v/>
      </c>
      <c r="D67" s="476" t="str">
        <f>IF($E67="","",VLOOKUP($E67,'1MD ELO (5)'!$A$7:$O$48,5))</f>
        <v/>
      </c>
      <c r="E67" s="164"/>
      <c r="F67" s="492" t="str">
        <f>UPPER(IF($E67="","",VLOOKUP($E67,'1MD ELO (5)'!$A$7:$O$48,2)))</f>
        <v/>
      </c>
      <c r="G67" s="492" t="str">
        <f>IF($E67="","",VLOOKUP($E67,'1MD ELO (5)'!$A$7:$O$48,3))</f>
        <v/>
      </c>
      <c r="H67" s="492"/>
      <c r="I67" s="492" t="str">
        <f>IF($E67="","",VLOOKUP($E67,'1MD ELO (5)'!$A$7:$O$48,4))</f>
        <v/>
      </c>
      <c r="J67" s="167"/>
      <c r="K67" s="166"/>
      <c r="L67" s="192"/>
      <c r="M67" s="166"/>
      <c r="N67" s="191"/>
      <c r="O67" s="191"/>
      <c r="P67" s="191"/>
      <c r="Q67" s="172"/>
      <c r="R67" s="173"/>
      <c r="S67" s="174"/>
      <c r="AI67" s="679"/>
      <c r="AJ67" s="679"/>
      <c r="AK67" s="679"/>
    </row>
    <row r="68" spans="1:37" s="38" customFormat="1" ht="9.6" customHeight="1" x14ac:dyDescent="0.25">
      <c r="A68" s="176"/>
      <c r="B68" s="465"/>
      <c r="C68" s="465"/>
      <c r="D68" s="477"/>
      <c r="E68" s="177"/>
      <c r="F68" s="178"/>
      <c r="G68" s="178"/>
      <c r="H68" s="179"/>
      <c r="I68" s="180" t="s">
        <v>0</v>
      </c>
      <c r="J68" s="181"/>
      <c r="K68" s="182" t="str">
        <f>UPPER(IF(OR(J68="a",J68="as"),F67,IF(OR(J68="b",J68="bs"),F69,)))</f>
        <v/>
      </c>
      <c r="L68" s="194"/>
      <c r="M68" s="166"/>
      <c r="N68" s="191"/>
      <c r="O68" s="191"/>
      <c r="P68" s="191"/>
      <c r="Q68" s="172"/>
      <c r="R68" s="173"/>
      <c r="S68" s="174"/>
      <c r="AI68" s="679"/>
      <c r="AJ68" s="679"/>
      <c r="AK68" s="679"/>
    </row>
    <row r="69" spans="1:37" s="38" customFormat="1" ht="9.6" customHeight="1" x14ac:dyDescent="0.25">
      <c r="A69" s="162">
        <v>32</v>
      </c>
      <c r="B69" s="395" t="str">
        <f>IF($E69="","",VLOOKUP($E69,'1MD ELO (5)'!$A$7:$O$48,14))</f>
        <v/>
      </c>
      <c r="C69" s="395" t="str">
        <f>IF($E69="","",VLOOKUP($E69,'1MD ELO (5)'!$A$7:$O$48,15))</f>
        <v/>
      </c>
      <c r="D69" s="476" t="str">
        <f>IF($E69="","",VLOOKUP($E69,'1MD ELO (5)'!$A$7:$O$48,5))</f>
        <v/>
      </c>
      <c r="E69" s="164"/>
      <c r="F69" s="165" t="str">
        <f>UPPER(IF($E69="","",VLOOKUP($E69,'1MD ELO (5)'!$A$7:$O$48,2)))</f>
        <v/>
      </c>
      <c r="G69" s="165" t="str">
        <f>IF($E69="","",VLOOKUP($E69,'1MD ELO (5)'!$A$7:$O$48,3))</f>
        <v/>
      </c>
      <c r="H69" s="165"/>
      <c r="I69" s="165" t="str">
        <f>IF($E69="","",VLOOKUP($E69,'1MD ELO (5)'!$A$7:$O$48,4))</f>
        <v/>
      </c>
      <c r="J69" s="195"/>
      <c r="K69" s="166"/>
      <c r="L69" s="166"/>
      <c r="M69" s="166"/>
      <c r="N69" s="166"/>
      <c r="O69" s="169"/>
      <c r="P69" s="171"/>
      <c r="Q69" s="172"/>
      <c r="R69" s="173"/>
      <c r="S69" s="174"/>
      <c r="AI69" s="679"/>
      <c r="AJ69" s="679"/>
      <c r="AK69" s="679"/>
    </row>
    <row r="70" spans="1:37" s="2" customFormat="1" ht="6.75" customHeight="1" x14ac:dyDescent="0.25">
      <c r="A70" s="208"/>
      <c r="B70" s="208"/>
      <c r="C70" s="208"/>
      <c r="D70" s="208"/>
      <c r="E70" s="208"/>
      <c r="F70" s="209"/>
      <c r="G70" s="209"/>
      <c r="H70" s="209"/>
      <c r="I70" s="209"/>
      <c r="J70" s="210"/>
      <c r="K70" s="211"/>
      <c r="L70" s="212"/>
      <c r="M70" s="211"/>
      <c r="N70" s="212"/>
      <c r="O70" s="211"/>
      <c r="P70" s="212"/>
      <c r="Q70" s="211"/>
      <c r="R70" s="212"/>
      <c r="S70" s="213"/>
      <c r="AI70" s="680"/>
      <c r="AJ70" s="680"/>
      <c r="AK70" s="680"/>
    </row>
    <row r="71" spans="1:37" s="18" customFormat="1" ht="10.5" customHeight="1" x14ac:dyDescent="0.25">
      <c r="A71" s="214" t="s">
        <v>105</v>
      </c>
      <c r="B71" s="215"/>
      <c r="C71" s="215"/>
      <c r="D71" s="456"/>
      <c r="E71" s="217" t="s">
        <v>6</v>
      </c>
      <c r="F71" s="218" t="s">
        <v>107</v>
      </c>
      <c r="G71" s="217"/>
      <c r="H71" s="219"/>
      <c r="I71" s="220"/>
      <c r="J71" s="217" t="s">
        <v>6</v>
      </c>
      <c r="K71" s="218" t="s">
        <v>125</v>
      </c>
      <c r="L71" s="221"/>
      <c r="M71" s="218" t="s">
        <v>126</v>
      </c>
      <c r="N71" s="222"/>
      <c r="O71" s="223" t="s">
        <v>127</v>
      </c>
      <c r="P71" s="223"/>
      <c r="Q71" s="224"/>
      <c r="R71" s="225"/>
      <c r="AI71" s="681"/>
      <c r="AJ71" s="681"/>
      <c r="AK71" s="681"/>
    </row>
    <row r="72" spans="1:37" s="18" customFormat="1" ht="9" customHeight="1" x14ac:dyDescent="0.25">
      <c r="A72" s="457" t="s">
        <v>106</v>
      </c>
      <c r="B72" s="458"/>
      <c r="C72" s="459"/>
      <c r="D72" s="460"/>
      <c r="E72" s="229">
        <v>1</v>
      </c>
      <c r="F72" s="92" t="str">
        <f>IF(E72&gt;$R$79,,UPPER(VLOOKUP(E72,'1MD ELO (5)'!$A$7:$Q$134,2)))</f>
        <v/>
      </c>
      <c r="G72" s="230"/>
      <c r="H72" s="92"/>
      <c r="I72" s="91"/>
      <c r="J72" s="231" t="s">
        <v>7</v>
      </c>
      <c r="K72" s="226"/>
      <c r="L72" s="232"/>
      <c r="M72" s="226"/>
      <c r="N72" s="233"/>
      <c r="O72" s="234" t="s">
        <v>111</v>
      </c>
      <c r="P72" s="235"/>
      <c r="Q72" s="235"/>
      <c r="R72" s="236"/>
      <c r="AI72" s="681"/>
      <c r="AJ72" s="681"/>
      <c r="AK72" s="681"/>
    </row>
    <row r="73" spans="1:37" s="18" customFormat="1" ht="9" customHeight="1" x14ac:dyDescent="0.25">
      <c r="A73" s="241" t="s">
        <v>124</v>
      </c>
      <c r="B73" s="239"/>
      <c r="C73" s="453"/>
      <c r="D73" s="242"/>
      <c r="E73" s="229">
        <v>2</v>
      </c>
      <c r="F73" s="92" t="str">
        <f>IF(E73&gt;$R$79,,UPPER(VLOOKUP(E73,'1MD ELO (5)'!$A$7:$Q$134,2)))</f>
        <v/>
      </c>
      <c r="G73" s="230"/>
      <c r="H73" s="92"/>
      <c r="I73" s="91"/>
      <c r="J73" s="231" t="s">
        <v>8</v>
      </c>
      <c r="K73" s="226"/>
      <c r="L73" s="232"/>
      <c r="M73" s="226"/>
      <c r="N73" s="233"/>
      <c r="O73" s="237"/>
      <c r="P73" s="238"/>
      <c r="Q73" s="239"/>
      <c r="R73" s="240"/>
      <c r="AI73" s="681"/>
      <c r="AJ73" s="681"/>
      <c r="AK73" s="681"/>
    </row>
    <row r="74" spans="1:37" s="18" customFormat="1" ht="9" customHeight="1" x14ac:dyDescent="0.25">
      <c r="A74" s="384"/>
      <c r="B74" s="385"/>
      <c r="C74" s="454"/>
      <c r="D74" s="386"/>
      <c r="E74" s="229">
        <v>3</v>
      </c>
      <c r="F74" s="92" t="str">
        <f>IF(E74&gt;$R$79,,UPPER(VLOOKUP(E74,'1MD ELO (5)'!$A$7:$Q$134,2)))</f>
        <v/>
      </c>
      <c r="G74" s="230"/>
      <c r="H74" s="92"/>
      <c r="I74" s="91"/>
      <c r="J74" s="231" t="s">
        <v>9</v>
      </c>
      <c r="K74" s="226"/>
      <c r="L74" s="232"/>
      <c r="M74" s="226"/>
      <c r="N74" s="233"/>
      <c r="O74" s="234" t="s">
        <v>112</v>
      </c>
      <c r="P74" s="235"/>
      <c r="Q74" s="235"/>
      <c r="R74" s="236"/>
      <c r="AI74" s="681"/>
      <c r="AJ74" s="681"/>
      <c r="AK74" s="681"/>
    </row>
    <row r="75" spans="1:37" s="18" customFormat="1" ht="9" customHeight="1" x14ac:dyDescent="0.25">
      <c r="A75" s="243"/>
      <c r="B75" s="448"/>
      <c r="C75" s="448"/>
      <c r="D75" s="244"/>
      <c r="E75" s="229">
        <v>4</v>
      </c>
      <c r="F75" s="92" t="str">
        <f>IF(E75&gt;$R$79,,UPPER(VLOOKUP(E75,'1MD ELO (5)'!$A$7:$Q$134,2)))</f>
        <v/>
      </c>
      <c r="G75" s="230"/>
      <c r="H75" s="92"/>
      <c r="I75" s="91"/>
      <c r="J75" s="231" t="s">
        <v>10</v>
      </c>
      <c r="K75" s="226"/>
      <c r="L75" s="232"/>
      <c r="M75" s="226"/>
      <c r="N75" s="233"/>
      <c r="O75" s="226"/>
      <c r="P75" s="232"/>
      <c r="Q75" s="226"/>
      <c r="R75" s="233"/>
      <c r="AI75" s="681"/>
      <c r="AJ75" s="681"/>
      <c r="AK75" s="681"/>
    </row>
    <row r="76" spans="1:37" s="18" customFormat="1" ht="9" customHeight="1" x14ac:dyDescent="0.25">
      <c r="A76" s="371"/>
      <c r="B76" s="387"/>
      <c r="C76" s="387"/>
      <c r="D76" s="455"/>
      <c r="E76" s="229">
        <v>5</v>
      </c>
      <c r="F76" s="92" t="str">
        <f>IF(E76&gt;$R$79,,UPPER(VLOOKUP(E76,'1MD ELO (5)'!$A$7:$Q$134,2)))</f>
        <v/>
      </c>
      <c r="G76" s="230"/>
      <c r="H76" s="92"/>
      <c r="I76" s="91"/>
      <c r="J76" s="231" t="s">
        <v>11</v>
      </c>
      <c r="K76" s="226"/>
      <c r="L76" s="232"/>
      <c r="M76" s="226"/>
      <c r="N76" s="233"/>
      <c r="O76" s="239"/>
      <c r="P76" s="238"/>
      <c r="Q76" s="239"/>
      <c r="R76" s="240"/>
      <c r="AI76" s="681"/>
      <c r="AJ76" s="681"/>
      <c r="AK76" s="681"/>
    </row>
    <row r="77" spans="1:37" s="18" customFormat="1" ht="9" customHeight="1" x14ac:dyDescent="0.25">
      <c r="A77" s="372"/>
      <c r="B77" s="393"/>
      <c r="C77" s="448"/>
      <c r="D77" s="244"/>
      <c r="E77" s="229">
        <v>6</v>
      </c>
      <c r="F77" s="92" t="str">
        <f>IF(E77&gt;$R$79,,UPPER(VLOOKUP(E77,'1MD ELO (5)'!$A$7:$Q$134,2)))</f>
        <v/>
      </c>
      <c r="G77" s="230"/>
      <c r="H77" s="92"/>
      <c r="I77" s="91"/>
      <c r="J77" s="231" t="s">
        <v>12</v>
      </c>
      <c r="K77" s="226"/>
      <c r="L77" s="232"/>
      <c r="M77" s="226"/>
      <c r="N77" s="233"/>
      <c r="O77" s="234" t="s">
        <v>92</v>
      </c>
      <c r="P77" s="235"/>
      <c r="Q77" s="235"/>
      <c r="R77" s="236"/>
      <c r="AI77" s="681"/>
      <c r="AJ77" s="681"/>
      <c r="AK77" s="681"/>
    </row>
    <row r="78" spans="1:37" s="18" customFormat="1" ht="9" customHeight="1" x14ac:dyDescent="0.25">
      <c r="A78" s="372"/>
      <c r="B78" s="393"/>
      <c r="C78" s="449"/>
      <c r="D78" s="382"/>
      <c r="E78" s="229">
        <v>7</v>
      </c>
      <c r="F78" s="92" t="str">
        <f>IF(E78&gt;$R$79,,UPPER(VLOOKUP(E78,'1MD ELO (5)'!$A$7:$Q$134,2)))</f>
        <v/>
      </c>
      <c r="G78" s="230"/>
      <c r="H78" s="92"/>
      <c r="I78" s="91"/>
      <c r="J78" s="231" t="s">
        <v>13</v>
      </c>
      <c r="K78" s="226"/>
      <c r="L78" s="232"/>
      <c r="M78" s="226"/>
      <c r="N78" s="233"/>
      <c r="O78" s="226"/>
      <c r="P78" s="232"/>
      <c r="Q78" s="226"/>
      <c r="R78" s="233"/>
      <c r="AI78" s="681"/>
      <c r="AJ78" s="681"/>
      <c r="AK78" s="681"/>
    </row>
    <row r="79" spans="1:37" s="18" customFormat="1" ht="9" customHeight="1" x14ac:dyDescent="0.25">
      <c r="A79" s="373"/>
      <c r="B79" s="370"/>
      <c r="C79" s="450"/>
      <c r="D79" s="383"/>
      <c r="E79" s="245">
        <v>8</v>
      </c>
      <c r="F79" s="246" t="str">
        <f>IF(E79&gt;$R$79,,UPPER(VLOOKUP(E79,'1MD ELO (5)'!$A$7:$Q$134,2)))</f>
        <v/>
      </c>
      <c r="G79" s="247"/>
      <c r="H79" s="246"/>
      <c r="I79" s="248"/>
      <c r="J79" s="249" t="s">
        <v>14</v>
      </c>
      <c r="K79" s="239"/>
      <c r="L79" s="238"/>
      <c r="M79" s="239"/>
      <c r="N79" s="240"/>
      <c r="O79" s="239" t="str">
        <f>R4</f>
        <v>Lakatosné Klopcsik Diana</v>
      </c>
      <c r="P79" s="238"/>
      <c r="Q79" s="239"/>
      <c r="R79" s="250">
        <f>MIN(8,'1MD ELO (5)'!Q5)</f>
        <v>8</v>
      </c>
      <c r="AI79" s="681"/>
      <c r="AJ79" s="681"/>
      <c r="AK79" s="681"/>
    </row>
  </sheetData>
  <mergeCells count="2">
    <mergeCell ref="A4:C4"/>
    <mergeCell ref="Q41:R41"/>
  </mergeCells>
  <conditionalFormatting sqref="H37 H39 H7 H67 H9 H11 H13 H15 H17 H21 H41 H43 H45 H47 H49 H51 H19 H23 H25 H27 H29 H31 H33 H35 H53 H55 H57 H59 H61 H63 H65 H69">
    <cfRule type="expression" dxfId="81" priority="11" stopIfTrue="1">
      <formula>AND($E7&lt;9,$C7&gt;0)</formula>
    </cfRule>
  </conditionalFormatting>
  <conditionalFormatting sqref="I8 I40 I16 M14 I20 M30 I24 I48 M46 I52 I32 I44 I36 I12 M62 I28 K18 K26 K34 K42 K50 K58 K66 K10 I56 I64 I68 I60 O22 O39 O54">
    <cfRule type="expression" dxfId="80" priority="8" stopIfTrue="1">
      <formula>AND($O$1="CU",I8="Umpire")</formula>
    </cfRule>
    <cfRule type="expression" dxfId="79" priority="9" stopIfTrue="1">
      <formula>AND($O$1="CU",I8&lt;&gt;"Umpire",J8&lt;&gt;"")</formula>
    </cfRule>
    <cfRule type="expression" dxfId="78" priority="10" stopIfTrue="1">
      <formula>AND($O$1="CU",I8&lt;&gt;"Umpire")</formula>
    </cfRule>
  </conditionalFormatting>
  <conditionalFormatting sqref="E67 E65 E63 E13 E61 E15 E17 E21 E19 E23 E25 E27 E29 E31 E33 E37 E35 E39 E41 E43 E47 E49 E45 E51 E53 E55 E57 E59 E69">
    <cfRule type="expression" dxfId="77" priority="7" stopIfTrue="1">
      <formula>AND($E13&lt;9,$C13&gt;0)</formula>
    </cfRule>
  </conditionalFormatting>
  <conditionalFormatting sqref="M10 M18 M26 M34 M42 M50 M58 M66 O14 O30 O46 O62 Q22 Q54 K8 K12 K16 K20 K24 K28 K32 K36 K40 K44 K48 K52 K56 K60 K64 K68">
    <cfRule type="expression" dxfId="76" priority="5" stopIfTrue="1">
      <formula>J8="as"</formula>
    </cfRule>
    <cfRule type="expression" dxfId="75" priority="6" stopIfTrue="1">
      <formula>J8="bs"</formula>
    </cfRule>
  </conditionalFormatting>
  <conditionalFormatting sqref="J8 J12 J16 J20 J24 J28 J32 J36 J40 J44 J48 J52 J56 J60 J64 J68 L66 L58 L50 L42 L34 L26 L18 L10 N14 N30 N46 N62 R79 P54 P39 P22">
    <cfRule type="expression" dxfId="74" priority="4" stopIfTrue="1">
      <formula>$O$1="CU"</formula>
    </cfRule>
  </conditionalFormatting>
  <conditionalFormatting sqref="Q38">
    <cfRule type="expression" dxfId="73" priority="2" stopIfTrue="1">
      <formula>P39="as"</formula>
    </cfRule>
    <cfRule type="expression" dxfId="72" priority="3" stopIfTrue="1">
      <formula>P39="bs"</formula>
    </cfRule>
  </conditionalFormatting>
  <conditionalFormatting sqref="E7 E9 E11">
    <cfRule type="expression" dxfId="71" priority="1" stopIfTrue="1">
      <formula>$E7&lt;9</formula>
    </cfRule>
  </conditionalFormatting>
  <dataValidations count="2">
    <dataValidation type="list" allowBlank="1" showInputMessage="1" sqref="I8 I24 I12 I28 I16 I40 I20 I44 I48 I52 I32 I36 I56 I60 I64 I68 K66 K58 K50 K42 K34 K26 K18 K10 M14 M30 M46 M62" xr:uid="{6C3EBEC2-E14E-40E9-9DC7-D88B9BC7E607}">
      <formula1>$U$7:$U$16</formula1>
    </dataValidation>
    <dataValidation type="list" allowBlank="1" showInputMessage="1" sqref="O54 O39 O22" xr:uid="{8B5BD357-83A9-47B5-A6AE-49869E1525F3}">
      <formula1>$V$8:$V$17</formula1>
    </dataValidation>
  </dataValidations>
  <printOptions horizontalCentered="1"/>
  <pageMargins left="0.35" right="0.35" top="0.39" bottom="0.39" header="0" footer="0"/>
  <pageSetup paperSize="9"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7825"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717826"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F830E-CA5C-4EE4-B9A8-DB0AC51F63FC}">
  <sheetPr codeName="Sheet160">
    <tabColor indexed="11"/>
    <pageSetUpPr fitToPage="1"/>
  </sheetPr>
  <dimension ref="A1:AK82"/>
  <sheetViews>
    <sheetView showGridLines="0" showZeros="0" workbookViewId="0">
      <selection activeCell="E7" sqref="E7"/>
    </sheetView>
  </sheetViews>
  <sheetFormatPr defaultRowHeight="13.2" x14ac:dyDescent="0.25"/>
  <cols>
    <col min="1" max="2" width="3.33203125" customWidth="1"/>
    <col min="3" max="4" width="4.6640625" customWidth="1"/>
    <col min="5" max="5" width="4.33203125" customWidth="1"/>
    <col min="6" max="6" width="12.6640625" customWidth="1"/>
    <col min="7" max="7" width="2.6640625" customWidth="1"/>
    <col min="8" max="8" width="7.6640625" customWidth="1"/>
    <col min="9" max="9" width="5.88671875" customWidth="1"/>
    <col min="10" max="10" width="1.6640625" style="134" customWidth="1"/>
    <col min="11" max="11" width="10.6640625" customWidth="1"/>
    <col min="12" max="12" width="1.6640625" style="134" customWidth="1"/>
    <col min="13" max="13" width="10.6640625" customWidth="1"/>
    <col min="14" max="14" width="1.6640625" style="135" customWidth="1"/>
    <col min="15" max="15" width="10.6640625" customWidth="1"/>
    <col min="16" max="16" width="1.6640625" style="134" customWidth="1"/>
    <col min="17" max="17" width="10.6640625" customWidth="1"/>
    <col min="18" max="18" width="1.6640625" style="135" customWidth="1"/>
    <col min="19" max="19" width="0" hidden="1" customWidth="1"/>
    <col min="20" max="20" width="8.33203125" customWidth="1"/>
    <col min="21" max="21" width="11.44140625" hidden="1" customWidth="1"/>
    <col min="25" max="34" width="9.109375" hidden="1" customWidth="1"/>
  </cols>
  <sheetData>
    <row r="1" spans="1:37" s="136" customFormat="1" ht="21.75" customHeight="1" x14ac:dyDescent="0.25">
      <c r="A1" s="93" t="str">
        <f>Altalanos!$A$6</f>
        <v xml:space="preserve">Diákolimpia Tolna megye - Paks </v>
      </c>
      <c r="B1" s="93"/>
      <c r="C1" s="139"/>
      <c r="D1" s="139"/>
      <c r="E1" s="139"/>
      <c r="F1" s="139"/>
      <c r="G1" s="139"/>
      <c r="H1" s="139"/>
      <c r="I1" s="381"/>
      <c r="J1" s="140"/>
      <c r="K1" s="481" t="s">
        <v>123</v>
      </c>
      <c r="L1" s="120"/>
      <c r="M1" s="94"/>
      <c r="N1" s="140"/>
      <c r="O1" s="140" t="s">
        <v>71</v>
      </c>
      <c r="P1" s="140"/>
      <c r="Q1" s="139"/>
      <c r="R1" s="140"/>
      <c r="Y1" s="565"/>
      <c r="Z1" s="565"/>
      <c r="AA1" s="565"/>
      <c r="AB1" s="674" t="e">
        <f>IF($Y$5=1,CONCATENATE(VLOOKUP($Y$3,$AA$2:$AH$14,2)),CONCATENATE(VLOOKUP($Y$3,$AA$16:$AH$25,2)))</f>
        <v>#N/A</v>
      </c>
      <c r="AC1" s="674" t="e">
        <f>IF($Y$5=1,CONCATENATE(VLOOKUP($Y$3,$AA$2:$AH$14,3)),CONCATENATE(VLOOKUP($Y$3,$AA$16:$AH$25,3)))</f>
        <v>#N/A</v>
      </c>
      <c r="AD1" s="674" t="e">
        <f>IF($Y$5=1,CONCATENATE(VLOOKUP($Y$3,$AA$2:$AH$14,4)),CONCATENATE(VLOOKUP($Y$3,$AA$16:$AH$25,4)))</f>
        <v>#N/A</v>
      </c>
      <c r="AE1" s="674" t="e">
        <f>IF($Y$5=1,CONCATENATE(VLOOKUP($Y$3,$AA$2:$AH$14,5)),CONCATENATE(VLOOKUP($Y$3,$AA$16:$AH$25,5)))</f>
        <v>#N/A</v>
      </c>
      <c r="AF1" s="674" t="e">
        <f>IF($Y$5=1,CONCATENATE(VLOOKUP($Y$3,$AA$2:$AH$14,6)),CONCATENATE(VLOOKUP($Y$3,$AA$16:$AH$25,6)))</f>
        <v>#N/A</v>
      </c>
      <c r="AG1" s="674" t="e">
        <f>IF($Y$5=1,CONCATENATE(VLOOKUP($Y$3,$AA$2:$AH$14,7)),CONCATENATE(VLOOKUP($Y$3,$AA$16:$AH$25,7)))</f>
        <v>#N/A</v>
      </c>
      <c r="AH1" s="674" t="e">
        <f>IF($Y$5=1,CONCATENATE(VLOOKUP($Y$3,$AA$2:$AH$14,8)),CONCATENATE(VLOOKUP($Y$3,$AA$16:$AH$25,8)))</f>
        <v>#N/A</v>
      </c>
      <c r="AI1" s="682"/>
      <c r="AJ1" s="682"/>
      <c r="AK1" s="682"/>
    </row>
    <row r="2" spans="1:37" s="108" customFormat="1" x14ac:dyDescent="0.25">
      <c r="A2" s="478" t="s">
        <v>122</v>
      </c>
      <c r="B2" s="96"/>
      <c r="C2" s="96"/>
      <c r="D2" s="96"/>
      <c r="E2" s="470">
        <f>Altalanos!$E$8</f>
        <v>0</v>
      </c>
      <c r="F2" s="96"/>
      <c r="G2" s="141"/>
      <c r="H2" s="110"/>
      <c r="I2" s="110"/>
      <c r="J2" s="142"/>
      <c r="K2" s="120"/>
      <c r="L2" s="120"/>
      <c r="M2" s="120"/>
      <c r="N2" s="142"/>
      <c r="O2" s="110"/>
      <c r="P2" s="142"/>
      <c r="Q2" s="110"/>
      <c r="R2" s="142"/>
      <c r="Y2" s="662"/>
      <c r="Z2" s="661"/>
      <c r="AA2" s="661" t="s">
        <v>164</v>
      </c>
      <c r="AB2" s="672">
        <v>300</v>
      </c>
      <c r="AC2" s="672">
        <v>250</v>
      </c>
      <c r="AD2" s="672">
        <v>200</v>
      </c>
      <c r="AE2" s="672">
        <v>150</v>
      </c>
      <c r="AF2" s="672">
        <v>120</v>
      </c>
      <c r="AG2" s="672">
        <v>90</v>
      </c>
      <c r="AH2" s="672">
        <v>40</v>
      </c>
      <c r="AI2" s="660"/>
      <c r="AJ2" s="660"/>
      <c r="AK2" s="660"/>
    </row>
    <row r="3" spans="1:37" s="19" customFormat="1" x14ac:dyDescent="0.25">
      <c r="A3" s="55" t="s">
        <v>82</v>
      </c>
      <c r="B3" s="55"/>
      <c r="C3" s="55"/>
      <c r="D3" s="55"/>
      <c r="E3" s="55"/>
      <c r="F3" s="55"/>
      <c r="G3" s="55" t="s">
        <v>79</v>
      </c>
      <c r="H3" s="55"/>
      <c r="I3" s="55"/>
      <c r="J3" s="144"/>
      <c r="K3" s="55" t="s">
        <v>87</v>
      </c>
      <c r="L3" s="144"/>
      <c r="M3" s="55"/>
      <c r="N3" s="144"/>
      <c r="O3" s="55"/>
      <c r="P3" s="144"/>
      <c r="Q3" s="55"/>
      <c r="R3" s="56" t="s">
        <v>88</v>
      </c>
      <c r="Y3" s="661" t="str">
        <f>IF(K4="OB","A",IF(K4="IX","W",IF(K4="","",K4)))</f>
        <v/>
      </c>
      <c r="Z3" s="661"/>
      <c r="AA3" s="661" t="s">
        <v>165</v>
      </c>
      <c r="AB3" s="672">
        <v>280</v>
      </c>
      <c r="AC3" s="672">
        <v>230</v>
      </c>
      <c r="AD3" s="672">
        <v>180</v>
      </c>
      <c r="AE3" s="672">
        <v>140</v>
      </c>
      <c r="AF3" s="672">
        <v>80</v>
      </c>
      <c r="AG3" s="672">
        <v>0</v>
      </c>
      <c r="AH3" s="672">
        <v>0</v>
      </c>
      <c r="AI3" s="660"/>
      <c r="AJ3" s="660"/>
      <c r="AK3" s="660"/>
    </row>
    <row r="4" spans="1:37" s="31" customFormat="1" ht="11.25" customHeight="1" thickBot="1" x14ac:dyDescent="0.3">
      <c r="A4" s="821" t="str">
        <f>Altalanos!$A$10</f>
        <v>2025.04.28-29</v>
      </c>
      <c r="B4" s="821"/>
      <c r="C4" s="821"/>
      <c r="D4" s="437"/>
      <c r="E4" s="146"/>
      <c r="F4" s="146"/>
      <c r="G4" s="146" t="str">
        <f>Altalanos!$C$10</f>
        <v>Paks</v>
      </c>
      <c r="H4" s="100"/>
      <c r="I4" s="146"/>
      <c r="J4" s="147"/>
      <c r="K4" s="148"/>
      <c r="L4" s="147"/>
      <c r="M4" s="104"/>
      <c r="N4" s="147"/>
      <c r="O4" s="146"/>
      <c r="P4" s="147"/>
      <c r="Q4" s="146"/>
      <c r="R4" s="89" t="str">
        <f>Altalanos!$E$10</f>
        <v>Lakatosné Klopcsik Diana</v>
      </c>
      <c r="Y4" s="661"/>
      <c r="Z4" s="661"/>
      <c r="AA4" s="661" t="s">
        <v>194</v>
      </c>
      <c r="AB4" s="672">
        <v>250</v>
      </c>
      <c r="AC4" s="672">
        <v>200</v>
      </c>
      <c r="AD4" s="672">
        <v>150</v>
      </c>
      <c r="AE4" s="672">
        <v>120</v>
      </c>
      <c r="AF4" s="672">
        <v>90</v>
      </c>
      <c r="AG4" s="672">
        <v>60</v>
      </c>
      <c r="AH4" s="672">
        <v>25</v>
      </c>
      <c r="AI4" s="660"/>
      <c r="AJ4" s="660"/>
      <c r="AK4" s="660"/>
    </row>
    <row r="5" spans="1:37" s="19" customFormat="1" x14ac:dyDescent="0.25">
      <c r="A5" s="150"/>
      <c r="B5" s="151" t="s">
        <v>4</v>
      </c>
      <c r="C5" s="464" t="s">
        <v>105</v>
      </c>
      <c r="D5" s="151" t="s">
        <v>104</v>
      </c>
      <c r="E5" s="151" t="s">
        <v>101</v>
      </c>
      <c r="F5" s="152" t="s">
        <v>85</v>
      </c>
      <c r="G5" s="152" t="s">
        <v>86</v>
      </c>
      <c r="H5" s="152"/>
      <c r="I5" s="152" t="s">
        <v>90</v>
      </c>
      <c r="J5" s="152"/>
      <c r="K5" s="151" t="s">
        <v>102</v>
      </c>
      <c r="L5" s="153"/>
      <c r="M5" s="151" t="s">
        <v>116</v>
      </c>
      <c r="N5" s="153"/>
      <c r="O5" s="151" t="s">
        <v>131</v>
      </c>
      <c r="P5" s="153"/>
      <c r="Q5" s="151" t="s">
        <v>130</v>
      </c>
      <c r="R5" s="154"/>
      <c r="Y5" s="661">
        <f>IF(OR(Altalanos!$A$8="F1",Altalanos!$A$8="F2",Altalanos!$A$8="N1",Altalanos!$A$8="N2"),1,2)</f>
        <v>2</v>
      </c>
      <c r="Z5" s="661"/>
      <c r="AA5" s="661" t="s">
        <v>195</v>
      </c>
      <c r="AB5" s="672">
        <v>200</v>
      </c>
      <c r="AC5" s="672">
        <v>150</v>
      </c>
      <c r="AD5" s="672">
        <v>120</v>
      </c>
      <c r="AE5" s="672">
        <v>90</v>
      </c>
      <c r="AF5" s="672">
        <v>60</v>
      </c>
      <c r="AG5" s="672">
        <v>40</v>
      </c>
      <c r="AH5" s="672">
        <v>15</v>
      </c>
      <c r="AI5" s="660"/>
      <c r="AJ5" s="660"/>
      <c r="AK5" s="660"/>
    </row>
    <row r="6" spans="1:37" s="19" customFormat="1" ht="11.1" customHeight="1" thickBot="1" x14ac:dyDescent="0.3">
      <c r="A6" s="155"/>
      <c r="B6" s="683"/>
      <c r="C6" s="684"/>
      <c r="D6" s="684"/>
      <c r="E6" s="683"/>
      <c r="F6" s="666" t="str">
        <f>IF(Y3="","",CONCATENATE(AH1," pont"))</f>
        <v/>
      </c>
      <c r="G6" s="668"/>
      <c r="H6" s="669"/>
      <c r="I6" s="668"/>
      <c r="J6" s="670"/>
      <c r="K6" s="667" t="str">
        <f>IF(Y3="","",CONCATENATE(AG1," pont"))</f>
        <v/>
      </c>
      <c r="L6" s="670"/>
      <c r="M6" s="667" t="str">
        <f>IF(Y3="","",CONCATENATE(AF1," pont"))</f>
        <v/>
      </c>
      <c r="N6" s="670"/>
      <c r="O6" s="667" t="str">
        <f>IF(Y3="","",CONCATENATE(AE1," pont"))</f>
        <v/>
      </c>
      <c r="P6" s="670"/>
      <c r="Q6" s="667" t="str">
        <f>IF(Y3="","",CONCATENATE(AD1," pont"))</f>
        <v/>
      </c>
      <c r="R6" s="671"/>
      <c r="Y6" s="661"/>
      <c r="Z6" s="661"/>
      <c r="AA6" s="661" t="s">
        <v>196</v>
      </c>
      <c r="AB6" s="672">
        <v>150</v>
      </c>
      <c r="AC6" s="672">
        <v>120</v>
      </c>
      <c r="AD6" s="672">
        <v>90</v>
      </c>
      <c r="AE6" s="672">
        <v>60</v>
      </c>
      <c r="AF6" s="672">
        <v>40</v>
      </c>
      <c r="AG6" s="672">
        <v>25</v>
      </c>
      <c r="AH6" s="672">
        <v>10</v>
      </c>
      <c r="AI6" s="660"/>
      <c r="AJ6" s="660"/>
      <c r="AK6" s="660"/>
    </row>
    <row r="7" spans="1:37" s="38" customFormat="1" ht="9" customHeight="1" x14ac:dyDescent="0.25">
      <c r="A7" s="162" t="s">
        <v>7</v>
      </c>
      <c r="B7" s="395" t="str">
        <f>IF($E7="","",VLOOKUP($E7,'1MD ELO (5)'!$A$7:$O$80,14))</f>
        <v/>
      </c>
      <c r="C7" s="395" t="str">
        <f>IF($E7="","",VLOOKUP($E7,'1MD ELO (5)'!$A$7:$O$80,15))</f>
        <v/>
      </c>
      <c r="D7" s="451" t="str">
        <f>IF($E7="","",VLOOKUP($E7,'1MD ELO (5)'!$A$7:$O$80,5))</f>
        <v/>
      </c>
      <c r="E7" s="164"/>
      <c r="F7" s="165" t="str">
        <f>UPPER(IF($E7="","",VLOOKUP($E7,'1MD ELO (5)'!$A$7:$O$80,2)))</f>
        <v/>
      </c>
      <c r="G7" s="165" t="str">
        <f>IF($E7="","",VLOOKUP($E7,'1MD ELO (5)'!$A$7:$O$80,3))</f>
        <v/>
      </c>
      <c r="H7" s="165"/>
      <c r="I7" s="165" t="str">
        <f>IF($E7="","",VLOOKUP($E7,'1MD ELO (5)'!$A$7:$O$80,4))</f>
        <v/>
      </c>
      <c r="J7" s="258"/>
      <c r="K7" s="182" t="str">
        <f>UPPER(IF(OR(J8="a",J8="as"),F7,IF(OR(J8="b",J8="bs"),F8,)))</f>
        <v/>
      </c>
      <c r="L7" s="190"/>
      <c r="M7" s="191"/>
      <c r="N7" s="191"/>
      <c r="O7" s="191"/>
      <c r="P7" s="191"/>
      <c r="Q7" s="191"/>
      <c r="R7" s="191"/>
      <c r="S7" s="174"/>
      <c r="U7" s="175" t="str">
        <f>Birók!P21</f>
        <v>Bíró</v>
      </c>
      <c r="Y7" s="661"/>
      <c r="Z7" s="661"/>
      <c r="AA7" s="661" t="s">
        <v>197</v>
      </c>
      <c r="AB7" s="672">
        <v>120</v>
      </c>
      <c r="AC7" s="672">
        <v>90</v>
      </c>
      <c r="AD7" s="672">
        <v>60</v>
      </c>
      <c r="AE7" s="672">
        <v>40</v>
      </c>
      <c r="AF7" s="672">
        <v>25</v>
      </c>
      <c r="AG7" s="672">
        <v>10</v>
      </c>
      <c r="AH7" s="672">
        <v>5</v>
      </c>
      <c r="AI7" s="660"/>
      <c r="AJ7" s="660"/>
      <c r="AK7" s="660"/>
    </row>
    <row r="8" spans="1:37" s="38" customFormat="1" ht="9" customHeight="1" x14ac:dyDescent="0.25">
      <c r="A8" s="259" t="s">
        <v>8</v>
      </c>
      <c r="B8" s="395" t="str">
        <f>IF($E8="","",VLOOKUP($E8,'1MD ELO (5)'!$A$7:$O$80,14))</f>
        <v/>
      </c>
      <c r="C8" s="395" t="str">
        <f>IF($E8="","",VLOOKUP($E8,'1MD ELO (5)'!$A$7:$O$80,15))</f>
        <v/>
      </c>
      <c r="D8" s="451" t="str">
        <f>IF($E8="","",VLOOKUP($E8,'1MD ELO (5)'!$A$7:$O$80,5))</f>
        <v/>
      </c>
      <c r="E8" s="164"/>
      <c r="F8" s="492" t="str">
        <f>UPPER(IF($E8="","",VLOOKUP($E8,'1MD ELO (5)'!$A$7:$O$80,2)))</f>
        <v/>
      </c>
      <c r="G8" s="492" t="str">
        <f>IF($E8="","",VLOOKUP($E8,'1MD ELO (5)'!$A$7:$O$80,3))</f>
        <v/>
      </c>
      <c r="H8" s="492"/>
      <c r="I8" s="492" t="str">
        <f>IF($E8="","",VLOOKUP($E8,'1MD ELO (5)'!$A$7:$O$80,4))</f>
        <v/>
      </c>
      <c r="J8" s="260"/>
      <c r="K8" s="166"/>
      <c r="L8" s="181"/>
      <c r="M8" s="182" t="str">
        <f>UPPER(IF(OR(L8="a",L8="as"),K7,IF(OR(L8="b",L8="bs"),K9,)))</f>
        <v/>
      </c>
      <c r="N8" s="190"/>
      <c r="O8" s="191"/>
      <c r="P8" s="191"/>
      <c r="Q8" s="191"/>
      <c r="R8" s="191"/>
      <c r="S8" s="174"/>
      <c r="U8" s="183" t="str">
        <f>Birók!P22</f>
        <v xml:space="preserve">T Lisztmajer </v>
      </c>
      <c r="Y8" s="661"/>
      <c r="Z8" s="661"/>
      <c r="AA8" s="661" t="s">
        <v>198</v>
      </c>
      <c r="AB8" s="672">
        <v>90</v>
      </c>
      <c r="AC8" s="672">
        <v>60</v>
      </c>
      <c r="AD8" s="672">
        <v>40</v>
      </c>
      <c r="AE8" s="672">
        <v>25</v>
      </c>
      <c r="AF8" s="672">
        <v>10</v>
      </c>
      <c r="AG8" s="672">
        <v>5</v>
      </c>
      <c r="AH8" s="672">
        <v>2</v>
      </c>
      <c r="AI8" s="660"/>
      <c r="AJ8" s="660"/>
      <c r="AK8" s="660"/>
    </row>
    <row r="9" spans="1:37" s="38" customFormat="1" ht="9" customHeight="1" x14ac:dyDescent="0.25">
      <c r="A9" s="176" t="s">
        <v>9</v>
      </c>
      <c r="B9" s="395" t="str">
        <f>IF($E9="","",VLOOKUP($E9,'1MD ELO (5)'!$A$7:$O$80,14))</f>
        <v/>
      </c>
      <c r="C9" s="395" t="str">
        <f>IF($E9="","",VLOOKUP($E9,'1MD ELO (5)'!$A$7:$O$80,15))</f>
        <v/>
      </c>
      <c r="D9" s="451" t="str">
        <f>IF($E9="","",VLOOKUP($E9,'1MD ELO (5)'!$A$7:$O$80,5))</f>
        <v/>
      </c>
      <c r="E9" s="164"/>
      <c r="F9" s="492" t="str">
        <f>UPPER(IF($E9="","",VLOOKUP($E9,'1MD ELO (5)'!$A$7:$O$80,2)))</f>
        <v/>
      </c>
      <c r="G9" s="492" t="str">
        <f>IF($E9="","",VLOOKUP($E9,'1MD ELO (5)'!$A$7:$O$80,3))</f>
        <v/>
      </c>
      <c r="H9" s="492"/>
      <c r="I9" s="492" t="str">
        <f>IF($E9="","",VLOOKUP($E9,'1MD ELO (5)'!$A$7:$O$80,4))</f>
        <v/>
      </c>
      <c r="J9" s="258"/>
      <c r="K9" s="182" t="str">
        <f>UPPER(IF(OR(J10="a",J10="as"),F9,IF(OR(J10="b",J10="bs"),F10,)))</f>
        <v/>
      </c>
      <c r="L9" s="261"/>
      <c r="M9" s="166"/>
      <c r="N9" s="193"/>
      <c r="O9" s="191"/>
      <c r="P9" s="191"/>
      <c r="Q9" s="191"/>
      <c r="R9" s="191"/>
      <c r="S9" s="174"/>
      <c r="U9" s="183" t="str">
        <f>Birók!P23</f>
        <v xml:space="preserve">P Lisztmajer </v>
      </c>
      <c r="Y9" s="661"/>
      <c r="Z9" s="661"/>
      <c r="AA9" s="661" t="s">
        <v>199</v>
      </c>
      <c r="AB9" s="672">
        <v>60</v>
      </c>
      <c r="AC9" s="672">
        <v>40</v>
      </c>
      <c r="AD9" s="672">
        <v>25</v>
      </c>
      <c r="AE9" s="672">
        <v>10</v>
      </c>
      <c r="AF9" s="672">
        <v>5</v>
      </c>
      <c r="AG9" s="672">
        <v>2</v>
      </c>
      <c r="AH9" s="672">
        <v>1</v>
      </c>
      <c r="AI9" s="660"/>
      <c r="AJ9" s="660"/>
      <c r="AK9" s="660"/>
    </row>
    <row r="10" spans="1:37" s="38" customFormat="1" ht="9" customHeight="1" x14ac:dyDescent="0.25">
      <c r="A10" s="176" t="s">
        <v>10</v>
      </c>
      <c r="B10" s="395" t="str">
        <f>IF($E10="","",VLOOKUP($E10,'1MD ELO (5)'!$A$7:$O$80,14))</f>
        <v/>
      </c>
      <c r="C10" s="395" t="str">
        <f>IF($E10="","",VLOOKUP($E10,'1MD ELO (5)'!$A$7:$O$80,15))</f>
        <v/>
      </c>
      <c r="D10" s="451" t="str">
        <f>IF($E10="","",VLOOKUP($E10,'1MD ELO (5)'!$A$7:$O$80,5))</f>
        <v/>
      </c>
      <c r="E10" s="164"/>
      <c r="F10" s="492" t="str">
        <f>UPPER(IF($E10="","",VLOOKUP($E10,'1MD ELO (5)'!$A$7:$O$80,2)))</f>
        <v/>
      </c>
      <c r="G10" s="492" t="str">
        <f>IF($E10="","",VLOOKUP($E10,'1MD ELO (5)'!$A$7:$O$80,3))</f>
        <v/>
      </c>
      <c r="H10" s="492"/>
      <c r="I10" s="492" t="str">
        <f>IF($E10="","",VLOOKUP($E10,'1MD ELO (5)'!$A$7:$O$80,4))</f>
        <v/>
      </c>
      <c r="J10" s="260"/>
      <c r="K10" s="166"/>
      <c r="L10" s="191"/>
      <c r="M10" s="180" t="s">
        <v>0</v>
      </c>
      <c r="N10" s="189"/>
      <c r="O10" s="182" t="str">
        <f>UPPER(IF(OR(N10="a",N10="as"),M8,IF(OR(N10="b",N10="bs"),M12,)))</f>
        <v/>
      </c>
      <c r="P10" s="190"/>
      <c r="Q10" s="191"/>
      <c r="R10" s="191"/>
      <c r="S10" s="174"/>
      <c r="U10" s="183" t="str">
        <f>Birók!P24</f>
        <v xml:space="preserve">N Németh </v>
      </c>
      <c r="Y10" s="661"/>
      <c r="Z10" s="661"/>
      <c r="AA10" s="661" t="s">
        <v>200</v>
      </c>
      <c r="AB10" s="672">
        <v>40</v>
      </c>
      <c r="AC10" s="672">
        <v>25</v>
      </c>
      <c r="AD10" s="672">
        <v>15</v>
      </c>
      <c r="AE10" s="672">
        <v>7</v>
      </c>
      <c r="AF10" s="672">
        <v>4</v>
      </c>
      <c r="AG10" s="672">
        <v>1</v>
      </c>
      <c r="AH10" s="672">
        <v>0</v>
      </c>
      <c r="AI10" s="660"/>
      <c r="AJ10" s="660"/>
      <c r="AK10" s="660"/>
    </row>
    <row r="11" spans="1:37" s="38" customFormat="1" ht="9.6" customHeight="1" x14ac:dyDescent="0.25">
      <c r="A11" s="176" t="s">
        <v>11</v>
      </c>
      <c r="B11" s="395" t="str">
        <f>IF($E11="","",VLOOKUP($E11,'1MD ELO (5)'!$A$7:$O$80,14))</f>
        <v/>
      </c>
      <c r="C11" s="395" t="str">
        <f>IF($E11="","",VLOOKUP($E11,'1MD ELO (5)'!$A$7:$O$80,15))</f>
        <v/>
      </c>
      <c r="D11" s="451" t="str">
        <f>IF($E11="","",VLOOKUP($E11,'1MD ELO (5)'!$A$7:$O$80,5))</f>
        <v/>
      </c>
      <c r="E11" s="164"/>
      <c r="F11" s="492" t="str">
        <f>UPPER(IF($E11="","",VLOOKUP($E11,'1MD ELO (5)'!$A$7:$O$80,2)))</f>
        <v/>
      </c>
      <c r="G11" s="492" t="str">
        <f>IF($E11="","",VLOOKUP($E11,'1MD ELO (5)'!$A$7:$O$80,3))</f>
        <v/>
      </c>
      <c r="H11" s="492"/>
      <c r="I11" s="492" t="str">
        <f>IF($E11="","",VLOOKUP($E11,'1MD ELO (5)'!$A$7:$O$80,4))</f>
        <v/>
      </c>
      <c r="J11" s="258"/>
      <c r="K11" s="182" t="str">
        <f>UPPER(IF(OR(J12="a",J12="as"),F11,IF(OR(J12="b",J12="bs"),F12,)))</f>
        <v/>
      </c>
      <c r="L11" s="190"/>
      <c r="M11" s="262"/>
      <c r="N11" s="263"/>
      <c r="O11" s="166"/>
      <c r="P11" s="193"/>
      <c r="Q11" s="793"/>
      <c r="R11" s="191"/>
      <c r="S11" s="174"/>
      <c r="U11" s="183" t="str">
        <f>Birók!P25</f>
        <v xml:space="preserve">D Gerzsei </v>
      </c>
      <c r="Y11" s="661"/>
      <c r="Z11" s="661"/>
      <c r="AA11" s="661" t="s">
        <v>201</v>
      </c>
      <c r="AB11" s="672">
        <v>25</v>
      </c>
      <c r="AC11" s="672">
        <v>15</v>
      </c>
      <c r="AD11" s="672">
        <v>10</v>
      </c>
      <c r="AE11" s="672">
        <v>6</v>
      </c>
      <c r="AF11" s="672">
        <v>3</v>
      </c>
      <c r="AG11" s="672">
        <v>1</v>
      </c>
      <c r="AH11" s="672">
        <v>0</v>
      </c>
      <c r="AI11" s="660"/>
      <c r="AJ11" s="660"/>
      <c r="AK11" s="660"/>
    </row>
    <row r="12" spans="1:37" s="38" customFormat="1" ht="9.6" customHeight="1" x14ac:dyDescent="0.25">
      <c r="A12" s="176" t="s">
        <v>12</v>
      </c>
      <c r="B12" s="395" t="str">
        <f>IF($E12="","",VLOOKUP($E12,'1MD ELO (5)'!$A$7:$O$80,14))</f>
        <v/>
      </c>
      <c r="C12" s="395" t="str">
        <f>IF($E12="","",VLOOKUP($E12,'1MD ELO (5)'!$A$7:$O$80,15))</f>
        <v/>
      </c>
      <c r="D12" s="451" t="str">
        <f>IF($E12="","",VLOOKUP($E12,'1MD ELO (5)'!$A$7:$O$80,5))</f>
        <v/>
      </c>
      <c r="E12" s="164"/>
      <c r="F12" s="492" t="str">
        <f>UPPER(IF($E12="","",VLOOKUP($E12,'1MD ELO (5)'!$A$7:$O$80,2)))</f>
        <v/>
      </c>
      <c r="G12" s="492" t="str">
        <f>IF($E12="","",VLOOKUP($E12,'1MD ELO (5)'!$A$7:$O$80,3))</f>
        <v/>
      </c>
      <c r="H12" s="492"/>
      <c r="I12" s="492" t="str">
        <f>IF($E12="","",VLOOKUP($E12,'1MD ELO (5)'!$A$7:$O$80,4))</f>
        <v/>
      </c>
      <c r="J12" s="260"/>
      <c r="K12" s="166"/>
      <c r="L12" s="181"/>
      <c r="M12" s="182" t="str">
        <f>UPPER(IF(OR(L12="a",L12="as"),K11,IF(OR(L12="b",L12="bs"),K13,)))</f>
        <v/>
      </c>
      <c r="N12" s="264"/>
      <c r="O12" s="191"/>
      <c r="P12" s="193"/>
      <c r="Q12" s="191"/>
      <c r="R12" s="191"/>
      <c r="S12" s="174"/>
      <c r="U12" s="183" t="str">
        <f>Birók!P26</f>
        <v>G Rosta</v>
      </c>
      <c r="Y12" s="661"/>
      <c r="Z12" s="661"/>
      <c r="AA12" s="661" t="s">
        <v>206</v>
      </c>
      <c r="AB12" s="672">
        <v>15</v>
      </c>
      <c r="AC12" s="672">
        <v>10</v>
      </c>
      <c r="AD12" s="672">
        <v>6</v>
      </c>
      <c r="AE12" s="672">
        <v>3</v>
      </c>
      <c r="AF12" s="672">
        <v>1</v>
      </c>
      <c r="AG12" s="672">
        <v>0</v>
      </c>
      <c r="AH12" s="672">
        <v>0</v>
      </c>
      <c r="AI12" s="660"/>
      <c r="AJ12" s="660"/>
      <c r="AK12" s="660"/>
    </row>
    <row r="13" spans="1:37" s="38" customFormat="1" ht="9.6" customHeight="1" x14ac:dyDescent="0.25">
      <c r="A13" s="259" t="s">
        <v>13</v>
      </c>
      <c r="B13" s="395" t="str">
        <f>IF($E13="","",VLOOKUP($E13,'1MD ELO (5)'!$A$7:$O$80,14))</f>
        <v/>
      </c>
      <c r="C13" s="395" t="str">
        <f>IF($E13="","",VLOOKUP($E13,'1MD ELO (5)'!$A$7:$O$80,15))</f>
        <v/>
      </c>
      <c r="D13" s="451" t="str">
        <f>IF($E13="","",VLOOKUP($E13,'1MD ELO (5)'!$A$7:$O$80,5))</f>
        <v/>
      </c>
      <c r="E13" s="164"/>
      <c r="F13" s="492" t="str">
        <f>UPPER(IF($E13="","",VLOOKUP($E13,'1MD ELO (5)'!$A$7:$O$80,2)))</f>
        <v/>
      </c>
      <c r="G13" s="492" t="str">
        <f>IF($E13="","",VLOOKUP($E13,'1MD ELO (5)'!$A$7:$O$80,3))</f>
        <v/>
      </c>
      <c r="H13" s="492"/>
      <c r="I13" s="492" t="str">
        <f>IF($E13="","",VLOOKUP($E13,'1MD ELO (5)'!$A$7:$O$80,4))</f>
        <v/>
      </c>
      <c r="J13" s="258"/>
      <c r="K13" s="182" t="str">
        <f>UPPER(IF(OR(J14="a",J14="as"),F13,IF(OR(J14="b",J14="bs"),F14,)))</f>
        <v/>
      </c>
      <c r="L13" s="199"/>
      <c r="M13" s="166"/>
      <c r="N13" s="191"/>
      <c r="O13" s="191"/>
      <c r="P13" s="193"/>
      <c r="Q13" s="191"/>
      <c r="R13" s="191"/>
      <c r="S13" s="174"/>
      <c r="U13" s="183" t="str">
        <f>Birók!P27</f>
        <v>A Korpácsi</v>
      </c>
      <c r="Y13" s="661"/>
      <c r="Z13" s="661"/>
      <c r="AA13" s="661" t="s">
        <v>202</v>
      </c>
      <c r="AB13" s="672">
        <v>10</v>
      </c>
      <c r="AC13" s="672">
        <v>6</v>
      </c>
      <c r="AD13" s="672">
        <v>3</v>
      </c>
      <c r="AE13" s="672">
        <v>1</v>
      </c>
      <c r="AF13" s="672">
        <v>0</v>
      </c>
      <c r="AG13" s="672">
        <v>0</v>
      </c>
      <c r="AH13" s="672">
        <v>0</v>
      </c>
      <c r="AI13" s="660"/>
      <c r="AJ13" s="660"/>
      <c r="AK13" s="660"/>
    </row>
    <row r="14" spans="1:37" s="38" customFormat="1" ht="9.6" customHeight="1" x14ac:dyDescent="0.25">
      <c r="A14" s="201" t="s">
        <v>14</v>
      </c>
      <c r="B14" s="395" t="str">
        <f>IF($E14="","",VLOOKUP($E14,'1MD ELO (5)'!$A$7:$O$80,14))</f>
        <v/>
      </c>
      <c r="C14" s="395" t="str">
        <f>IF($E14="","",VLOOKUP($E14,'1MD ELO (5)'!$A$7:$O$80,15))</f>
        <v/>
      </c>
      <c r="D14" s="451" t="str">
        <f>IF($E14="","",VLOOKUP($E14,'1MD ELO (5)'!$A$7:$O$80,5))</f>
        <v/>
      </c>
      <c r="E14" s="164"/>
      <c r="F14" s="165" t="str">
        <f>UPPER(IF($E14="","",VLOOKUP($E14,'1MD ELO (5)'!$A$7:$O$80,2)))</f>
        <v/>
      </c>
      <c r="G14" s="165" t="str">
        <f>IF($E14="","",VLOOKUP($E14,'1MD ELO (5)'!$A$7:$O$80,3))</f>
        <v/>
      </c>
      <c r="H14" s="165"/>
      <c r="I14" s="165" t="str">
        <f>IF($E14="","",VLOOKUP($E14,'1MD ELO (5)'!$A$7:$O$80,4))</f>
        <v/>
      </c>
      <c r="J14" s="260"/>
      <c r="K14" s="166"/>
      <c r="L14" s="191"/>
      <c r="M14" s="191"/>
      <c r="N14" s="265"/>
      <c r="O14" s="180" t="s">
        <v>0</v>
      </c>
      <c r="P14" s="189"/>
      <c r="Q14" s="182" t="str">
        <f>UPPER(IF(OR(P14="a",P14="as"),O10,IF(OR(P14="b",P14="bs"),O18,)))</f>
        <v/>
      </c>
      <c r="R14" s="190"/>
      <c r="S14" s="174"/>
      <c r="U14" s="183" t="str">
        <f>Birók!P28</f>
        <v xml:space="preserve">L Gáspár </v>
      </c>
      <c r="Y14" s="661"/>
      <c r="Z14" s="661"/>
      <c r="AA14" s="661" t="s">
        <v>203</v>
      </c>
      <c r="AB14" s="672">
        <v>3</v>
      </c>
      <c r="AC14" s="672">
        <v>2</v>
      </c>
      <c r="AD14" s="672">
        <v>1</v>
      </c>
      <c r="AE14" s="672">
        <v>0</v>
      </c>
      <c r="AF14" s="672">
        <v>0</v>
      </c>
      <c r="AG14" s="672">
        <v>0</v>
      </c>
      <c r="AH14" s="672">
        <v>0</v>
      </c>
      <c r="AI14" s="660"/>
      <c r="AJ14" s="660"/>
      <c r="AK14" s="660"/>
    </row>
    <row r="15" spans="1:37" s="38" customFormat="1" ht="9.6" customHeight="1" x14ac:dyDescent="0.25">
      <c r="A15" s="162" t="s">
        <v>15</v>
      </c>
      <c r="B15" s="395" t="str">
        <f>IF($E15="","",VLOOKUP($E15,'1MD ELO (5)'!$A$7:$O$80,14))</f>
        <v/>
      </c>
      <c r="C15" s="395" t="str">
        <f>IF($E15="","",VLOOKUP($E15,'1MD ELO (5)'!$A$7:$O$80,15))</f>
        <v/>
      </c>
      <c r="D15" s="451" t="str">
        <f>IF($E15="","",VLOOKUP($E15,'1MD ELO (5)'!$A$7:$O$80,5))</f>
        <v/>
      </c>
      <c r="E15" s="164"/>
      <c r="F15" s="165" t="str">
        <f>UPPER(IF($E15="","",VLOOKUP($E15,'1MD ELO (5)'!$A$7:$O$80,2)))</f>
        <v/>
      </c>
      <c r="G15" s="165" t="str">
        <f>IF($E15="","",VLOOKUP($E15,'1MD ELO (5)'!$A$7:$O$80,3))</f>
        <v/>
      </c>
      <c r="H15" s="165"/>
      <c r="I15" s="165" t="str">
        <f>IF($E15="","",VLOOKUP($E15,'1MD ELO (5)'!$A$7:$O$80,4))</f>
        <v/>
      </c>
      <c r="J15" s="258"/>
      <c r="K15" s="182" t="str">
        <f>UPPER(IF(OR(J16="a",J16="as"),F15,IF(OR(J16="b",J16="bs"),F16,)))</f>
        <v/>
      </c>
      <c r="L15" s="190"/>
      <c r="M15" s="191"/>
      <c r="N15" s="191"/>
      <c r="O15" s="191"/>
      <c r="P15" s="193"/>
      <c r="Q15" s="166"/>
      <c r="R15" s="193"/>
      <c r="S15" s="174"/>
      <c r="U15" s="183" t="str">
        <f>Birók!P29</f>
        <v xml:space="preserve"> </v>
      </c>
      <c r="Y15" s="661"/>
      <c r="Z15" s="661"/>
      <c r="AA15" s="661"/>
      <c r="AB15" s="661"/>
      <c r="AC15" s="661"/>
      <c r="AD15" s="661"/>
      <c r="AE15" s="661"/>
      <c r="AF15" s="661"/>
      <c r="AG15" s="661"/>
      <c r="AH15" s="661"/>
      <c r="AI15" s="660"/>
      <c r="AJ15" s="660"/>
      <c r="AK15" s="660"/>
    </row>
    <row r="16" spans="1:37" s="38" customFormat="1" ht="9.6" customHeight="1" thickBot="1" x14ac:dyDescent="0.3">
      <c r="A16" s="259" t="s">
        <v>16</v>
      </c>
      <c r="B16" s="395" t="str">
        <f>IF($E16="","",VLOOKUP($E16,'1MD ELO (5)'!$A$7:$O$80,14))</f>
        <v/>
      </c>
      <c r="C16" s="395" t="str">
        <f>IF($E16="","",VLOOKUP($E16,'1MD ELO (5)'!$A$7:$O$80,15))</f>
        <v/>
      </c>
      <c r="D16" s="451" t="str">
        <f>IF($E16="","",VLOOKUP($E16,'1MD ELO (5)'!$A$7:$O$80,5))</f>
        <v/>
      </c>
      <c r="E16" s="164"/>
      <c r="F16" s="492" t="str">
        <f>UPPER(IF($E16="","",VLOOKUP($E16,'1MD ELO (5)'!$A$7:$O$80,2)))</f>
        <v/>
      </c>
      <c r="G16" s="492" t="str">
        <f>IF($E16="","",VLOOKUP($E16,'1MD ELO (5)'!$A$7:$O$80,3))</f>
        <v/>
      </c>
      <c r="H16" s="492"/>
      <c r="I16" s="492" t="str">
        <f>IF($E16="","",VLOOKUP($E16,'1MD ELO (5)'!$A$7:$O$80,4))</f>
        <v/>
      </c>
      <c r="J16" s="260"/>
      <c r="K16" s="166"/>
      <c r="L16" s="181"/>
      <c r="M16" s="182" t="str">
        <f>UPPER(IF(OR(L16="a",L16="as"),K15,IF(OR(L16="b",L16="bs"),K17,)))</f>
        <v/>
      </c>
      <c r="N16" s="190"/>
      <c r="O16" s="191"/>
      <c r="P16" s="193"/>
      <c r="Q16" s="191"/>
      <c r="R16" s="193"/>
      <c r="S16" s="174"/>
      <c r="U16" s="198" t="str">
        <f>Birók!P30</f>
        <v>Egyik sem</v>
      </c>
      <c r="Y16" s="661"/>
      <c r="Z16" s="661"/>
      <c r="AA16" s="661" t="s">
        <v>164</v>
      </c>
      <c r="AB16" s="672">
        <v>150</v>
      </c>
      <c r="AC16" s="672">
        <v>120</v>
      </c>
      <c r="AD16" s="672">
        <v>90</v>
      </c>
      <c r="AE16" s="672">
        <v>60</v>
      </c>
      <c r="AF16" s="672">
        <v>40</v>
      </c>
      <c r="AG16" s="672">
        <v>25</v>
      </c>
      <c r="AH16" s="672">
        <v>15</v>
      </c>
      <c r="AI16" s="660"/>
      <c r="AJ16" s="660"/>
      <c r="AK16" s="660"/>
    </row>
    <row r="17" spans="1:37" s="38" customFormat="1" ht="9.6" customHeight="1" x14ac:dyDescent="0.25">
      <c r="A17" s="176" t="s">
        <v>17</v>
      </c>
      <c r="B17" s="395" t="str">
        <f>IF($E17="","",VLOOKUP($E17,'1MD ELO (5)'!$A$7:$O$80,14))</f>
        <v/>
      </c>
      <c r="C17" s="395" t="str">
        <f>IF($E17="","",VLOOKUP($E17,'1MD ELO (5)'!$A$7:$O$80,15))</f>
        <v/>
      </c>
      <c r="D17" s="451" t="str">
        <f>IF($E17="","",VLOOKUP($E17,'1MD ELO (5)'!$A$7:$O$80,5))</f>
        <v/>
      </c>
      <c r="E17" s="164"/>
      <c r="F17" s="492" t="str">
        <f>UPPER(IF($E17="","",VLOOKUP($E17,'1MD ELO (5)'!$A$7:$O$80,2)))</f>
        <v/>
      </c>
      <c r="G17" s="492" t="str">
        <f>IF($E17="","",VLOOKUP($E17,'1MD ELO (5)'!$A$7:$O$80,3))</f>
        <v/>
      </c>
      <c r="H17" s="492"/>
      <c r="I17" s="492" t="str">
        <f>IF($E17="","",VLOOKUP($E17,'1MD ELO (5)'!$A$7:$O$80,4))</f>
        <v/>
      </c>
      <c r="J17" s="258"/>
      <c r="K17" s="182" t="str">
        <f>UPPER(IF(OR(J18="a",J18="as"),F17,IF(OR(J18="b",J18="bs"),F18,)))</f>
        <v/>
      </c>
      <c r="L17" s="261"/>
      <c r="M17" s="166"/>
      <c r="N17" s="193"/>
      <c r="O17" s="191"/>
      <c r="P17" s="193"/>
      <c r="Q17" s="191"/>
      <c r="R17" s="193"/>
      <c r="S17" s="174"/>
      <c r="Y17" s="661"/>
      <c r="Z17" s="661"/>
      <c r="AA17" s="661" t="s">
        <v>194</v>
      </c>
      <c r="AB17" s="672">
        <v>120</v>
      </c>
      <c r="AC17" s="672">
        <v>90</v>
      </c>
      <c r="AD17" s="672">
        <v>60</v>
      </c>
      <c r="AE17" s="672">
        <v>40</v>
      </c>
      <c r="AF17" s="672">
        <v>25</v>
      </c>
      <c r="AG17" s="672">
        <v>15</v>
      </c>
      <c r="AH17" s="672">
        <v>8</v>
      </c>
      <c r="AI17" s="660"/>
      <c r="AJ17" s="660"/>
      <c r="AK17" s="660"/>
    </row>
    <row r="18" spans="1:37" s="38" customFormat="1" ht="9.6" customHeight="1" x14ac:dyDescent="0.25">
      <c r="A18" s="176" t="s">
        <v>18</v>
      </c>
      <c r="B18" s="395" t="str">
        <f>IF($E18="","",VLOOKUP($E18,'1MD ELO (5)'!$A$7:$O$80,14))</f>
        <v/>
      </c>
      <c r="C18" s="395" t="str">
        <f>IF($E18="","",VLOOKUP($E18,'1MD ELO (5)'!$A$7:$O$80,15))</f>
        <v/>
      </c>
      <c r="D18" s="451" t="str">
        <f>IF($E18="","",VLOOKUP($E18,'1MD ELO (5)'!$A$7:$O$80,5))</f>
        <v/>
      </c>
      <c r="E18" s="164"/>
      <c r="F18" s="492" t="str">
        <f>UPPER(IF($E18="","",VLOOKUP($E18,'1MD ELO (5)'!$A$7:$O$80,2)))</f>
        <v/>
      </c>
      <c r="G18" s="492" t="str">
        <f>IF($E18="","",VLOOKUP($E18,'1MD ELO (5)'!$A$7:$O$80,3))</f>
        <v/>
      </c>
      <c r="H18" s="492"/>
      <c r="I18" s="492" t="str">
        <f>IF($E18="","",VLOOKUP($E18,'1MD ELO (5)'!$A$7:$O$80,4))</f>
        <v/>
      </c>
      <c r="J18" s="260"/>
      <c r="K18" s="166"/>
      <c r="L18" s="191"/>
      <c r="M18" s="180" t="s">
        <v>0</v>
      </c>
      <c r="N18" s="189"/>
      <c r="O18" s="182" t="str">
        <f>UPPER(IF(OR(N18="a",N18="as"),M16,IF(OR(N18="b",N18="bs"),M20,)))</f>
        <v/>
      </c>
      <c r="P18" s="199"/>
      <c r="Q18" s="191"/>
      <c r="R18" s="193"/>
      <c r="S18" s="174"/>
      <c r="Y18" s="661"/>
      <c r="Z18" s="661"/>
      <c r="AA18" s="661" t="s">
        <v>195</v>
      </c>
      <c r="AB18" s="672">
        <v>90</v>
      </c>
      <c r="AC18" s="672">
        <v>60</v>
      </c>
      <c r="AD18" s="672">
        <v>40</v>
      </c>
      <c r="AE18" s="672">
        <v>25</v>
      </c>
      <c r="AF18" s="672">
        <v>15</v>
      </c>
      <c r="AG18" s="672">
        <v>8</v>
      </c>
      <c r="AH18" s="672">
        <v>4</v>
      </c>
      <c r="AI18" s="660"/>
      <c r="AJ18" s="660"/>
      <c r="AK18" s="660"/>
    </row>
    <row r="19" spans="1:37" s="38" customFormat="1" ht="9.6" customHeight="1" x14ac:dyDescent="0.25">
      <c r="A19" s="176" t="s">
        <v>19</v>
      </c>
      <c r="B19" s="395" t="str">
        <f>IF($E19="","",VLOOKUP($E19,'1MD ELO (5)'!$A$7:$O$80,14))</f>
        <v/>
      </c>
      <c r="C19" s="395" t="str">
        <f>IF($E19="","",VLOOKUP($E19,'1MD ELO (5)'!$A$7:$O$80,15))</f>
        <v/>
      </c>
      <c r="D19" s="451" t="str">
        <f>IF($E19="","",VLOOKUP($E19,'1MD ELO (5)'!$A$7:$O$80,5))</f>
        <v/>
      </c>
      <c r="E19" s="164"/>
      <c r="F19" s="492" t="str">
        <f>UPPER(IF($E19="","",VLOOKUP($E19,'1MD ELO (5)'!$A$7:$O$80,2)))</f>
        <v/>
      </c>
      <c r="G19" s="492" t="str">
        <f>IF($E19="","",VLOOKUP($E19,'1MD ELO (5)'!$A$7:$O$80,3))</f>
        <v/>
      </c>
      <c r="H19" s="492"/>
      <c r="I19" s="492" t="str">
        <f>IF($E19="","",VLOOKUP($E19,'1MD ELO (5)'!$A$7:$O$80,4))</f>
        <v/>
      </c>
      <c r="J19" s="258"/>
      <c r="K19" s="182" t="str">
        <f>UPPER(IF(OR(J20="a",J20="as"),F19,IF(OR(J20="b",J20="bs"),F20,)))</f>
        <v/>
      </c>
      <c r="L19" s="190"/>
      <c r="M19" s="262"/>
      <c r="N19" s="263"/>
      <c r="O19" s="166"/>
      <c r="P19" s="191"/>
      <c r="Q19" s="191"/>
      <c r="R19" s="193"/>
      <c r="S19" s="174"/>
      <c r="Y19" s="661"/>
      <c r="Z19" s="661"/>
      <c r="AA19" s="661" t="s">
        <v>196</v>
      </c>
      <c r="AB19" s="672">
        <v>60</v>
      </c>
      <c r="AC19" s="672">
        <v>40</v>
      </c>
      <c r="AD19" s="672">
        <v>25</v>
      </c>
      <c r="AE19" s="672">
        <v>15</v>
      </c>
      <c r="AF19" s="672">
        <v>8</v>
      </c>
      <c r="AG19" s="672">
        <v>4</v>
      </c>
      <c r="AH19" s="672">
        <v>2</v>
      </c>
      <c r="AI19" s="660"/>
      <c r="AJ19" s="660"/>
      <c r="AK19" s="660"/>
    </row>
    <row r="20" spans="1:37" s="38" customFormat="1" ht="9.6" customHeight="1" x14ac:dyDescent="0.25">
      <c r="A20" s="176" t="s">
        <v>20</v>
      </c>
      <c r="B20" s="395" t="str">
        <f>IF($E20="","",VLOOKUP($E20,'1MD ELO (5)'!$A$7:$O$80,14))</f>
        <v/>
      </c>
      <c r="C20" s="395" t="str">
        <f>IF($E20="","",VLOOKUP($E20,'1MD ELO (5)'!$A$7:$O$80,15))</f>
        <v/>
      </c>
      <c r="D20" s="451" t="str">
        <f>IF($E20="","",VLOOKUP($E20,'1MD ELO (5)'!$A$7:$O$80,5))</f>
        <v/>
      </c>
      <c r="E20" s="164"/>
      <c r="F20" s="492" t="str">
        <f>UPPER(IF($E20="","",VLOOKUP($E20,'1MD ELO (5)'!$A$7:$O$80,2)))</f>
        <v/>
      </c>
      <c r="G20" s="492" t="str">
        <f>IF($E20="","",VLOOKUP($E20,'1MD ELO (5)'!$A$7:$O$80,3))</f>
        <v/>
      </c>
      <c r="H20" s="492"/>
      <c r="I20" s="492" t="str">
        <f>IF($E20="","",VLOOKUP($E20,'1MD ELO (5)'!$A$7:$O$80,4))</f>
        <v/>
      </c>
      <c r="J20" s="260"/>
      <c r="K20" s="166"/>
      <c r="L20" s="181"/>
      <c r="M20" s="182" t="str">
        <f>UPPER(IF(OR(L20="a",L20="as"),K19,IF(OR(L20="b",L20="bs"),K21,)))</f>
        <v/>
      </c>
      <c r="N20" s="264"/>
      <c r="O20" s="191"/>
      <c r="P20" s="191"/>
      <c r="Q20" s="191"/>
      <c r="R20" s="193"/>
      <c r="S20" s="174"/>
      <c r="Y20" s="661"/>
      <c r="Z20" s="661"/>
      <c r="AA20" s="661" t="s">
        <v>197</v>
      </c>
      <c r="AB20" s="672">
        <v>40</v>
      </c>
      <c r="AC20" s="672">
        <v>25</v>
      </c>
      <c r="AD20" s="672">
        <v>15</v>
      </c>
      <c r="AE20" s="672">
        <v>8</v>
      </c>
      <c r="AF20" s="672">
        <v>4</v>
      </c>
      <c r="AG20" s="672">
        <v>2</v>
      </c>
      <c r="AH20" s="672">
        <v>1</v>
      </c>
      <c r="AI20" s="660"/>
      <c r="AJ20" s="660"/>
      <c r="AK20" s="660"/>
    </row>
    <row r="21" spans="1:37" s="38" customFormat="1" ht="9.6" customHeight="1" x14ac:dyDescent="0.25">
      <c r="A21" s="259" t="s">
        <v>21</v>
      </c>
      <c r="B21" s="395" t="str">
        <f>IF($E21="","",VLOOKUP($E21,'1MD ELO (5)'!$A$7:$O$80,14))</f>
        <v/>
      </c>
      <c r="C21" s="395" t="str">
        <f>IF($E21="","",VLOOKUP($E21,'1MD ELO (5)'!$A$7:$O$80,15))</f>
        <v/>
      </c>
      <c r="D21" s="451" t="str">
        <f>IF($E21="","",VLOOKUP($E21,'1MD ELO (5)'!$A$7:$O$80,5))</f>
        <v/>
      </c>
      <c r="E21" s="164"/>
      <c r="F21" s="492" t="str">
        <f>UPPER(IF($E21="","",VLOOKUP($E21,'1MD ELO (5)'!$A$7:$O$80,2)))</f>
        <v/>
      </c>
      <c r="G21" s="492" t="str">
        <f>IF($E21="","",VLOOKUP($E21,'1MD ELO (5)'!$A$7:$O$80,3))</f>
        <v/>
      </c>
      <c r="H21" s="492"/>
      <c r="I21" s="492" t="str">
        <f>IF($E21="","",VLOOKUP($E21,'1MD ELO (5)'!$A$7:$O$80,4))</f>
        <v/>
      </c>
      <c r="J21" s="258"/>
      <c r="K21" s="182" t="str">
        <f>UPPER(IF(OR(J22="a",J22="as"),F21,IF(OR(J22="b",J22="bs"),F22,)))</f>
        <v/>
      </c>
      <c r="L21" s="199"/>
      <c r="M21" s="166"/>
      <c r="N21" s="191"/>
      <c r="O21" s="191"/>
      <c r="P21" s="191"/>
      <c r="Q21" s="191"/>
      <c r="R21" s="193"/>
      <c r="S21" s="174"/>
      <c r="Y21" s="661"/>
      <c r="Z21" s="661"/>
      <c r="AA21" s="661" t="s">
        <v>198</v>
      </c>
      <c r="AB21" s="672">
        <v>25</v>
      </c>
      <c r="AC21" s="672">
        <v>15</v>
      </c>
      <c r="AD21" s="672">
        <v>10</v>
      </c>
      <c r="AE21" s="672">
        <v>6</v>
      </c>
      <c r="AF21" s="672">
        <v>3</v>
      </c>
      <c r="AG21" s="672">
        <v>1</v>
      </c>
      <c r="AH21" s="672">
        <v>0</v>
      </c>
      <c r="AI21" s="660"/>
      <c r="AJ21" s="660"/>
      <c r="AK21" s="660"/>
    </row>
    <row r="22" spans="1:37" s="38" customFormat="1" ht="9.6" customHeight="1" x14ac:dyDescent="0.25">
      <c r="A22" s="201" t="s">
        <v>22</v>
      </c>
      <c r="B22" s="395" t="str">
        <f>IF($E22="","",VLOOKUP($E22,'1MD ELO (5)'!$A$7:$O$80,14))</f>
        <v/>
      </c>
      <c r="C22" s="395" t="str">
        <f>IF($E22="","",VLOOKUP($E22,'1MD ELO (5)'!$A$7:$O$80,15))</f>
        <v/>
      </c>
      <c r="D22" s="451" t="str">
        <f>IF($E22="","",VLOOKUP($E22,'1MD ELO (5)'!$A$7:$O$80,5))</f>
        <v/>
      </c>
      <c r="E22" s="164"/>
      <c r="F22" s="165" t="str">
        <f>UPPER(IF($E22="","",VLOOKUP($E22,'1MD ELO (5)'!$A$7:$O$80,2)))</f>
        <v/>
      </c>
      <c r="G22" s="165" t="str">
        <f>IF($E22="","",VLOOKUP($E22,'1MD ELO (5)'!$A$7:$O$80,3))</f>
        <v/>
      </c>
      <c r="H22" s="165"/>
      <c r="I22" s="165" t="str">
        <f>IF($E22="","",VLOOKUP($E22,'1MD ELO (5)'!$A$7:$O$80,4))</f>
        <v/>
      </c>
      <c r="J22" s="260"/>
      <c r="K22" s="166"/>
      <c r="L22" s="191"/>
      <c r="M22" s="191"/>
      <c r="N22" s="265"/>
      <c r="O22" s="266" t="s">
        <v>135</v>
      </c>
      <c r="P22" s="255"/>
      <c r="Q22" s="182" t="str">
        <f>UPPER(IF(OR(P23="a",P23="as"),Q14,IF(OR(P23="b",P23="bs"),Q30,)))</f>
        <v/>
      </c>
      <c r="R22" s="256"/>
      <c r="S22" s="174"/>
      <c r="Y22" s="661"/>
      <c r="Z22" s="661"/>
      <c r="AA22" s="661" t="s">
        <v>199</v>
      </c>
      <c r="AB22" s="672">
        <v>15</v>
      </c>
      <c r="AC22" s="672">
        <v>10</v>
      </c>
      <c r="AD22" s="672">
        <v>6</v>
      </c>
      <c r="AE22" s="672">
        <v>3</v>
      </c>
      <c r="AF22" s="672">
        <v>1</v>
      </c>
      <c r="AG22" s="672">
        <v>0</v>
      </c>
      <c r="AH22" s="672">
        <v>0</v>
      </c>
      <c r="AI22" s="660"/>
      <c r="AJ22" s="660"/>
      <c r="AK22" s="660"/>
    </row>
    <row r="23" spans="1:37" s="38" customFormat="1" ht="9.6" customHeight="1" x14ac:dyDescent="0.25">
      <c r="A23" s="162" t="s">
        <v>23</v>
      </c>
      <c r="B23" s="395" t="str">
        <f>IF($E23="","",VLOOKUP($E23,'1MD ELO (5)'!$A$7:$O$80,14))</f>
        <v/>
      </c>
      <c r="C23" s="395" t="str">
        <f>IF($E23="","",VLOOKUP($E23,'1MD ELO (5)'!$A$7:$O$80,15))</f>
        <v/>
      </c>
      <c r="D23" s="451" t="str">
        <f>IF($E23="","",VLOOKUP($E23,'1MD ELO (5)'!$A$7:$O$80,5))</f>
        <v/>
      </c>
      <c r="E23" s="164"/>
      <c r="F23" s="165" t="str">
        <f>UPPER(IF($E23="","",VLOOKUP($E23,'1MD ELO (5)'!$A$7:$O$80,2)))</f>
        <v/>
      </c>
      <c r="G23" s="165" t="str">
        <f>IF($E23="","",VLOOKUP($E23,'1MD ELO (5)'!$A$7:$O$80,3))</f>
        <v/>
      </c>
      <c r="H23" s="165"/>
      <c r="I23" s="165" t="str">
        <f>IF($E23="","",VLOOKUP($E23,'1MD ELO (5)'!$A$7:$O$80,4))</f>
        <v/>
      </c>
      <c r="J23" s="258"/>
      <c r="K23" s="182" t="str">
        <f>UPPER(IF(OR(J24="a",J24="as"),F23,IF(OR(J24="b",J24="bs"),F24,)))</f>
        <v/>
      </c>
      <c r="L23" s="190"/>
      <c r="M23" s="191"/>
      <c r="N23" s="191"/>
      <c r="O23" s="180" t="s">
        <v>0</v>
      </c>
      <c r="P23" s="257"/>
      <c r="Q23" s="166"/>
      <c r="R23" s="251"/>
      <c r="S23" s="174"/>
      <c r="Y23" s="661"/>
      <c r="Z23" s="661"/>
      <c r="AA23" s="661" t="s">
        <v>200</v>
      </c>
      <c r="AB23" s="672">
        <v>10</v>
      </c>
      <c r="AC23" s="672">
        <v>6</v>
      </c>
      <c r="AD23" s="672">
        <v>3</v>
      </c>
      <c r="AE23" s="672">
        <v>1</v>
      </c>
      <c r="AF23" s="672">
        <v>0</v>
      </c>
      <c r="AG23" s="672">
        <v>0</v>
      </c>
      <c r="AH23" s="672">
        <v>0</v>
      </c>
      <c r="AI23" s="660"/>
      <c r="AJ23" s="660"/>
      <c r="AK23" s="660"/>
    </row>
    <row r="24" spans="1:37" s="38" customFormat="1" ht="9.6" customHeight="1" x14ac:dyDescent="0.25">
      <c r="A24" s="259" t="s">
        <v>24</v>
      </c>
      <c r="B24" s="395" t="str">
        <f>IF($E24="","",VLOOKUP($E24,'1MD ELO (5)'!$A$7:$O$80,14))</f>
        <v/>
      </c>
      <c r="C24" s="395" t="str">
        <f>IF($E24="","",VLOOKUP($E24,'1MD ELO (5)'!$A$7:$O$80,15))</f>
        <v/>
      </c>
      <c r="D24" s="451" t="str">
        <f>IF($E24="","",VLOOKUP($E24,'1MD ELO (5)'!$A$7:$O$80,5))</f>
        <v/>
      </c>
      <c r="E24" s="164"/>
      <c r="F24" s="492" t="str">
        <f>UPPER(IF($E24="","",VLOOKUP($E24,'1MD ELO (5)'!$A$7:$O$80,2)))</f>
        <v/>
      </c>
      <c r="G24" s="492" t="str">
        <f>IF($E24="","",VLOOKUP($E24,'1MD ELO (5)'!$A$7:$O$80,3))</f>
        <v/>
      </c>
      <c r="H24" s="492"/>
      <c r="I24" s="492" t="str">
        <f>IF($E24="","",VLOOKUP($E24,'1MD ELO (5)'!$A$7:$O$80,4))</f>
        <v/>
      </c>
      <c r="J24" s="260"/>
      <c r="K24" s="166"/>
      <c r="L24" s="181"/>
      <c r="M24" s="182" t="str">
        <f>UPPER(IF(OR(L24="a",L24="as"),K23,IF(OR(L24="b",L24="bs"),K25,)))</f>
        <v/>
      </c>
      <c r="N24" s="190"/>
      <c r="O24" s="191"/>
      <c r="P24" s="191"/>
      <c r="Q24" s="191"/>
      <c r="R24" s="193"/>
      <c r="S24" s="174"/>
      <c r="Y24" s="661"/>
      <c r="Z24" s="661"/>
      <c r="AA24" s="661" t="s">
        <v>201</v>
      </c>
      <c r="AB24" s="672">
        <v>6</v>
      </c>
      <c r="AC24" s="672">
        <v>3</v>
      </c>
      <c r="AD24" s="672">
        <v>1</v>
      </c>
      <c r="AE24" s="672">
        <v>0</v>
      </c>
      <c r="AF24" s="672">
        <v>0</v>
      </c>
      <c r="AG24" s="672">
        <v>0</v>
      </c>
      <c r="AH24" s="672">
        <v>0</v>
      </c>
      <c r="AI24" s="660"/>
      <c r="AJ24" s="660"/>
      <c r="AK24" s="660"/>
    </row>
    <row r="25" spans="1:37" s="38" customFormat="1" ht="9.6" customHeight="1" x14ac:dyDescent="0.25">
      <c r="A25" s="176" t="s">
        <v>25</v>
      </c>
      <c r="B25" s="395" t="str">
        <f>IF($E25="","",VLOOKUP($E25,'1MD ELO (5)'!$A$7:$O$80,14))</f>
        <v/>
      </c>
      <c r="C25" s="395" t="str">
        <f>IF($E25="","",VLOOKUP($E25,'1MD ELO (5)'!$A$7:$O$80,15))</f>
        <v/>
      </c>
      <c r="D25" s="451" t="str">
        <f>IF($E25="","",VLOOKUP($E25,'1MD ELO (5)'!$A$7:$O$80,5))</f>
        <v/>
      </c>
      <c r="E25" s="164"/>
      <c r="F25" s="492" t="str">
        <f>UPPER(IF($E25="","",VLOOKUP($E25,'1MD ELO (5)'!$A$7:$O$80,2)))</f>
        <v/>
      </c>
      <c r="G25" s="492" t="str">
        <f>IF($E25="","",VLOOKUP($E25,'1MD ELO (5)'!$A$7:$O$80,3))</f>
        <v/>
      </c>
      <c r="H25" s="492"/>
      <c r="I25" s="492" t="str">
        <f>IF($E25="","",VLOOKUP($E25,'1MD ELO (5)'!$A$7:$O$80,4))</f>
        <v/>
      </c>
      <c r="J25" s="258"/>
      <c r="K25" s="182" t="str">
        <f>UPPER(IF(OR(J26="a",J26="as"),F25,IF(OR(J26="b",J26="bs"),F26,)))</f>
        <v/>
      </c>
      <c r="L25" s="261"/>
      <c r="M25" s="166"/>
      <c r="N25" s="193"/>
      <c r="O25" s="191"/>
      <c r="P25" s="191"/>
      <c r="Q25" s="824" t="str">
        <f>IF(Y3="","",CONCATENATE(AC1," pont"))</f>
        <v/>
      </c>
      <c r="R25" s="825"/>
      <c r="S25" s="174"/>
      <c r="Y25" s="661"/>
      <c r="Z25" s="661"/>
      <c r="AA25" s="661" t="s">
        <v>206</v>
      </c>
      <c r="AB25" s="672">
        <v>3</v>
      </c>
      <c r="AC25" s="672">
        <v>2</v>
      </c>
      <c r="AD25" s="672">
        <v>1</v>
      </c>
      <c r="AE25" s="672">
        <v>0</v>
      </c>
      <c r="AF25" s="672">
        <v>0</v>
      </c>
      <c r="AG25" s="672">
        <v>0</v>
      </c>
      <c r="AH25" s="672">
        <v>0</v>
      </c>
      <c r="AI25" s="660"/>
      <c r="AJ25" s="660"/>
      <c r="AK25" s="660"/>
    </row>
    <row r="26" spans="1:37" s="38" customFormat="1" ht="9.6" customHeight="1" x14ac:dyDescent="0.25">
      <c r="A26" s="176" t="s">
        <v>26</v>
      </c>
      <c r="B26" s="395" t="str">
        <f>IF($E26="","",VLOOKUP($E26,'1MD ELO (5)'!$A$7:$O$80,14))</f>
        <v/>
      </c>
      <c r="C26" s="395" t="str">
        <f>IF($E26="","",VLOOKUP($E26,'1MD ELO (5)'!$A$7:$O$80,15))</f>
        <v/>
      </c>
      <c r="D26" s="451" t="str">
        <f>IF($E26="","",VLOOKUP($E26,'1MD ELO (5)'!$A$7:$O$80,5))</f>
        <v/>
      </c>
      <c r="E26" s="164"/>
      <c r="F26" s="492" t="str">
        <f>UPPER(IF($E26="","",VLOOKUP($E26,'1MD ELO (5)'!$A$7:$O$80,2)))</f>
        <v/>
      </c>
      <c r="G26" s="492" t="str">
        <f>IF($E26="","",VLOOKUP($E26,'1MD ELO (5)'!$A$7:$O$80,3))</f>
        <v/>
      </c>
      <c r="H26" s="492"/>
      <c r="I26" s="492" t="str">
        <f>IF($E26="","",VLOOKUP($E26,'1MD ELO (5)'!$A$7:$O$80,4))</f>
        <v/>
      </c>
      <c r="J26" s="260"/>
      <c r="K26" s="166"/>
      <c r="L26" s="191"/>
      <c r="M26" s="180" t="s">
        <v>0</v>
      </c>
      <c r="N26" s="189"/>
      <c r="O26" s="182" t="str">
        <f>UPPER(IF(OR(N26="a",N26="as"),M24,IF(OR(N26="b",N26="bs"),M28,)))</f>
        <v/>
      </c>
      <c r="P26" s="190"/>
      <c r="Q26" s="191"/>
      <c r="R26" s="193"/>
      <c r="S26" s="174"/>
      <c r="Y26" s="660"/>
      <c r="Z26" s="660"/>
      <c r="AA26" s="660"/>
      <c r="AB26" s="660"/>
      <c r="AC26" s="660"/>
      <c r="AD26" s="660"/>
      <c r="AE26" s="660"/>
      <c r="AF26" s="660"/>
      <c r="AG26" s="660"/>
      <c r="AH26" s="660"/>
      <c r="AI26" s="660"/>
      <c r="AJ26" s="660"/>
      <c r="AK26" s="660"/>
    </row>
    <row r="27" spans="1:37" s="38" customFormat="1" ht="9.6" customHeight="1" x14ac:dyDescent="0.25">
      <c r="A27" s="176" t="s">
        <v>27</v>
      </c>
      <c r="B27" s="395" t="str">
        <f>IF($E27="","",VLOOKUP($E27,'1MD ELO (5)'!$A$7:$O$80,14))</f>
        <v/>
      </c>
      <c r="C27" s="395" t="str">
        <f>IF($E27="","",VLOOKUP($E27,'1MD ELO (5)'!$A$7:$O$80,15))</f>
        <v/>
      </c>
      <c r="D27" s="451" t="str">
        <f>IF($E27="","",VLOOKUP($E27,'1MD ELO (5)'!$A$7:$O$80,5))</f>
        <v/>
      </c>
      <c r="E27" s="164"/>
      <c r="F27" s="492" t="str">
        <f>UPPER(IF($E27="","",VLOOKUP($E27,'1MD ELO (5)'!$A$7:$O$80,2)))</f>
        <v/>
      </c>
      <c r="G27" s="492" t="str">
        <f>IF($E27="","",VLOOKUP($E27,'1MD ELO (5)'!$A$7:$O$80,3))</f>
        <v/>
      </c>
      <c r="H27" s="492"/>
      <c r="I27" s="492" t="str">
        <f>IF($E27="","",VLOOKUP($E27,'1MD ELO (5)'!$A$7:$O$80,4))</f>
        <v/>
      </c>
      <c r="J27" s="258"/>
      <c r="K27" s="182" t="str">
        <f>UPPER(IF(OR(J28="a",J28="as"),F27,IF(OR(J28="b",J28="bs"),F28,)))</f>
        <v/>
      </c>
      <c r="L27" s="190"/>
      <c r="M27" s="262"/>
      <c r="N27" s="263"/>
      <c r="O27" s="166"/>
      <c r="P27" s="193"/>
      <c r="Q27" s="191"/>
      <c r="R27" s="193"/>
      <c r="S27" s="174"/>
      <c r="Y27" s="660"/>
      <c r="Z27" s="660"/>
      <c r="AA27" s="660"/>
      <c r="AB27" s="660"/>
      <c r="AC27" s="660"/>
      <c r="AD27" s="660"/>
      <c r="AE27" s="660"/>
      <c r="AF27" s="660"/>
      <c r="AG27" s="660"/>
      <c r="AH27" s="660"/>
      <c r="AI27" s="660"/>
      <c r="AJ27" s="660"/>
      <c r="AK27" s="660"/>
    </row>
    <row r="28" spans="1:37" s="38" customFormat="1" ht="9.6" customHeight="1" x14ac:dyDescent="0.25">
      <c r="A28" s="176" t="s">
        <v>28</v>
      </c>
      <c r="B28" s="395" t="str">
        <f>IF($E28="","",VLOOKUP($E28,'1MD ELO (5)'!$A$7:$O$80,14))</f>
        <v/>
      </c>
      <c r="C28" s="395" t="str">
        <f>IF($E28="","",VLOOKUP($E28,'1MD ELO (5)'!$A$7:$O$80,15))</f>
        <v/>
      </c>
      <c r="D28" s="451" t="str">
        <f>IF($E28="","",VLOOKUP($E28,'1MD ELO (5)'!$A$7:$O$80,5))</f>
        <v/>
      </c>
      <c r="E28" s="164"/>
      <c r="F28" s="492" t="str">
        <f>UPPER(IF($E28="","",VLOOKUP($E28,'1MD ELO (5)'!$A$7:$O$80,2)))</f>
        <v/>
      </c>
      <c r="G28" s="492" t="str">
        <f>IF($E28="","",VLOOKUP($E28,'1MD ELO (5)'!$A$7:$O$80,3))</f>
        <v/>
      </c>
      <c r="H28" s="492"/>
      <c r="I28" s="492" t="str">
        <f>IF($E28="","",VLOOKUP($E28,'1MD ELO (5)'!$A$7:$O$80,4))</f>
        <v/>
      </c>
      <c r="J28" s="260"/>
      <c r="K28" s="166"/>
      <c r="L28" s="181"/>
      <c r="M28" s="182" t="str">
        <f>UPPER(IF(OR(L28="a",L28="as"),K27,IF(OR(L28="b",L28="bs"),K29,)))</f>
        <v/>
      </c>
      <c r="N28" s="264"/>
      <c r="O28" s="191"/>
      <c r="P28" s="193"/>
      <c r="Q28" s="191"/>
      <c r="R28" s="193"/>
      <c r="S28" s="174"/>
      <c r="AI28" s="679"/>
      <c r="AJ28" s="679"/>
      <c r="AK28" s="679"/>
    </row>
    <row r="29" spans="1:37" s="38" customFormat="1" ht="9.6" customHeight="1" x14ac:dyDescent="0.25">
      <c r="A29" s="259" t="s">
        <v>29</v>
      </c>
      <c r="B29" s="395" t="str">
        <f>IF($E29="","",VLOOKUP($E29,'1MD ELO (5)'!$A$7:$O$80,14))</f>
        <v/>
      </c>
      <c r="C29" s="395" t="str">
        <f>IF($E29="","",VLOOKUP($E29,'1MD ELO (5)'!$A$7:$O$80,15))</f>
        <v/>
      </c>
      <c r="D29" s="451" t="str">
        <f>IF($E29="","",VLOOKUP($E29,'1MD ELO (5)'!$A$7:$O$80,5))</f>
        <v/>
      </c>
      <c r="E29" s="164"/>
      <c r="F29" s="492" t="str">
        <f>UPPER(IF($E29="","",VLOOKUP($E29,'1MD ELO (5)'!$A$7:$O$80,2)))</f>
        <v/>
      </c>
      <c r="G29" s="492" t="str">
        <f>IF($E29="","",VLOOKUP($E29,'1MD ELO (5)'!$A$7:$O$80,3))</f>
        <v/>
      </c>
      <c r="H29" s="492"/>
      <c r="I29" s="492" t="str">
        <f>IF($E29="","",VLOOKUP($E29,'1MD ELO (5)'!$A$7:$O$80,4))</f>
        <v/>
      </c>
      <c r="J29" s="258"/>
      <c r="K29" s="182" t="str">
        <f>UPPER(IF(OR(J30="a",J30="as"),F29,IF(OR(J30="b",J30="bs"),F30,)))</f>
        <v/>
      </c>
      <c r="L29" s="199"/>
      <c r="M29" s="166"/>
      <c r="N29" s="191"/>
      <c r="O29" s="191"/>
      <c r="P29" s="193"/>
      <c r="Q29" s="191"/>
      <c r="R29" s="193"/>
      <c r="S29" s="174"/>
      <c r="AI29" s="679"/>
      <c r="AJ29" s="679"/>
      <c r="AK29" s="679"/>
    </row>
    <row r="30" spans="1:37" s="38" customFormat="1" ht="9.6" customHeight="1" x14ac:dyDescent="0.25">
      <c r="A30" s="201" t="s">
        <v>30</v>
      </c>
      <c r="B30" s="395" t="str">
        <f>IF($E30="","",VLOOKUP($E30,'1MD ELO (5)'!$A$7:$O$80,14))</f>
        <v/>
      </c>
      <c r="C30" s="395" t="str">
        <f>IF($E30="","",VLOOKUP($E30,'1MD ELO (5)'!$A$7:$O$80,15))</f>
        <v/>
      </c>
      <c r="D30" s="451" t="str">
        <f>IF($E30="","",VLOOKUP($E30,'1MD ELO (5)'!$A$7:$O$80,5))</f>
        <v/>
      </c>
      <c r="E30" s="164"/>
      <c r="F30" s="165" t="str">
        <f>UPPER(IF($E30="","",VLOOKUP($E30,'1MD ELO (5)'!$A$7:$O$80,2)))</f>
        <v/>
      </c>
      <c r="G30" s="165" t="str">
        <f>IF($E30="","",VLOOKUP($E30,'1MD ELO (5)'!$A$7:$O$80,3))</f>
        <v/>
      </c>
      <c r="H30" s="165"/>
      <c r="I30" s="165" t="str">
        <f>IF($E30="","",VLOOKUP($E30,'1MD ELO (5)'!$A$7:$O$80,4))</f>
        <v/>
      </c>
      <c r="J30" s="260"/>
      <c r="K30" s="166"/>
      <c r="L30" s="191"/>
      <c r="M30" s="191"/>
      <c r="N30" s="265"/>
      <c r="O30" s="180" t="s">
        <v>0</v>
      </c>
      <c r="P30" s="189"/>
      <c r="Q30" s="182" t="str">
        <f>UPPER(IF(OR(P30="a",P30="as"),O26,IF(OR(P30="b",P30="bs"),O34,)))</f>
        <v/>
      </c>
      <c r="R30" s="199"/>
      <c r="S30" s="174"/>
      <c r="AI30" s="679"/>
      <c r="AJ30" s="679"/>
      <c r="AK30" s="679"/>
    </row>
    <row r="31" spans="1:37" s="38" customFormat="1" ht="9.6" customHeight="1" x14ac:dyDescent="0.25">
      <c r="A31" s="162" t="s">
        <v>31</v>
      </c>
      <c r="B31" s="395" t="str">
        <f>IF($E31="","",VLOOKUP($E31,'1MD ELO (5)'!$A$7:$O$80,14))</f>
        <v/>
      </c>
      <c r="C31" s="395" t="str">
        <f>IF($E31="","",VLOOKUP($E31,'1MD ELO (5)'!$A$7:$O$80,15))</f>
        <v/>
      </c>
      <c r="D31" s="451" t="str">
        <f>IF($E31="","",VLOOKUP($E31,'1MD ELO (5)'!$A$7:$O$80,5))</f>
        <v/>
      </c>
      <c r="E31" s="164"/>
      <c r="F31" s="165" t="str">
        <f>UPPER(IF($E31="","",VLOOKUP($E31,'1MD ELO (5)'!$A$7:$O$80,2)))</f>
        <v/>
      </c>
      <c r="G31" s="165" t="str">
        <f>IF($E31="","",VLOOKUP($E31,'1MD ELO (5)'!$A$7:$O$80,3))</f>
        <v/>
      </c>
      <c r="H31" s="165"/>
      <c r="I31" s="165" t="str">
        <f>IF($E31="","",VLOOKUP($E31,'1MD ELO (5)'!$A$7:$O$80,4))</f>
        <v/>
      </c>
      <c r="J31" s="258"/>
      <c r="K31" s="182" t="str">
        <f>UPPER(IF(OR(J32="a",J32="as"),F31,IF(OR(J32="b",J32="bs"),F32,)))</f>
        <v/>
      </c>
      <c r="L31" s="190"/>
      <c r="M31" s="191"/>
      <c r="N31" s="191"/>
      <c r="O31" s="191"/>
      <c r="P31" s="193"/>
      <c r="Q31" s="166"/>
      <c r="R31" s="191"/>
      <c r="S31" s="174"/>
      <c r="AI31" s="679"/>
      <c r="AJ31" s="679"/>
      <c r="AK31" s="679"/>
    </row>
    <row r="32" spans="1:37" s="38" customFormat="1" ht="9.6" customHeight="1" x14ac:dyDescent="0.25">
      <c r="A32" s="259" t="s">
        <v>32</v>
      </c>
      <c r="B32" s="395" t="str">
        <f>IF($E32="","",VLOOKUP($E32,'1MD ELO (5)'!$A$7:$O$80,14))</f>
        <v/>
      </c>
      <c r="C32" s="395" t="str">
        <f>IF($E32="","",VLOOKUP($E32,'1MD ELO (5)'!$A$7:$O$80,15))</f>
        <v/>
      </c>
      <c r="D32" s="451" t="str">
        <f>IF($E32="","",VLOOKUP($E32,'1MD ELO (5)'!$A$7:$O$80,5))</f>
        <v/>
      </c>
      <c r="E32" s="164"/>
      <c r="F32" s="492" t="str">
        <f>UPPER(IF($E32="","",VLOOKUP($E32,'1MD ELO (5)'!$A$7:$O$80,2)))</f>
        <v/>
      </c>
      <c r="G32" s="492" t="str">
        <f>IF($E32="","",VLOOKUP($E32,'1MD ELO (5)'!$A$7:$O$80,3))</f>
        <v/>
      </c>
      <c r="H32" s="492"/>
      <c r="I32" s="492" t="str">
        <f>IF($E32="","",VLOOKUP($E32,'1MD ELO (5)'!$A$7:$O$80,4))</f>
        <v/>
      </c>
      <c r="J32" s="260"/>
      <c r="K32" s="166"/>
      <c r="L32" s="181"/>
      <c r="M32" s="182" t="str">
        <f>UPPER(IF(OR(L32="a",L32="as"),K31,IF(OR(L32="b",L32="bs"),K33,)))</f>
        <v/>
      </c>
      <c r="N32" s="190"/>
      <c r="O32" s="191"/>
      <c r="P32" s="193"/>
      <c r="Q32" s="191"/>
      <c r="R32" s="191"/>
      <c r="S32" s="174"/>
    </row>
    <row r="33" spans="1:19" s="38" customFormat="1" ht="9.6" customHeight="1" x14ac:dyDescent="0.25">
      <c r="A33" s="176" t="s">
        <v>33</v>
      </c>
      <c r="B33" s="395" t="str">
        <f>IF($E33="","",VLOOKUP($E33,'1MD ELO (5)'!$A$7:$O$80,14))</f>
        <v/>
      </c>
      <c r="C33" s="395" t="str">
        <f>IF($E33="","",VLOOKUP($E33,'1MD ELO (5)'!$A$7:$O$80,15))</f>
        <v/>
      </c>
      <c r="D33" s="451" t="str">
        <f>IF($E33="","",VLOOKUP($E33,'1MD ELO (5)'!$A$7:$O$80,5))</f>
        <v/>
      </c>
      <c r="E33" s="164"/>
      <c r="F33" s="492" t="str">
        <f>UPPER(IF($E33="","",VLOOKUP($E33,'1MD ELO (5)'!$A$7:$O$80,2)))</f>
        <v/>
      </c>
      <c r="G33" s="492" t="str">
        <f>IF($E33="","",VLOOKUP($E33,'1MD ELO (5)'!$A$7:$O$80,3))</f>
        <v/>
      </c>
      <c r="H33" s="492"/>
      <c r="I33" s="492" t="str">
        <f>IF($E33="","",VLOOKUP($E33,'1MD ELO (5)'!$A$7:$O$80,4))</f>
        <v/>
      </c>
      <c r="J33" s="258"/>
      <c r="K33" s="182" t="str">
        <f>UPPER(IF(OR(J34="a",J34="as"),F33,IF(OR(J34="b",J34="bs"),F34,)))</f>
        <v/>
      </c>
      <c r="L33" s="261"/>
      <c r="M33" s="166"/>
      <c r="N33" s="193"/>
      <c r="O33" s="191"/>
      <c r="P33" s="193"/>
      <c r="Q33" s="191"/>
      <c r="R33" s="191"/>
      <c r="S33" s="174"/>
    </row>
    <row r="34" spans="1:19" s="38" customFormat="1" ht="9.6" customHeight="1" x14ac:dyDescent="0.25">
      <c r="A34" s="176" t="s">
        <v>34</v>
      </c>
      <c r="B34" s="395" t="str">
        <f>IF($E34="","",VLOOKUP($E34,'1MD ELO (5)'!$A$7:$O$80,14))</f>
        <v/>
      </c>
      <c r="C34" s="395" t="str">
        <f>IF($E34="","",VLOOKUP($E34,'1MD ELO (5)'!$A$7:$O$80,15))</f>
        <v/>
      </c>
      <c r="D34" s="451" t="str">
        <f>IF($E34="","",VLOOKUP($E34,'1MD ELO (5)'!$A$7:$O$80,5))</f>
        <v/>
      </c>
      <c r="E34" s="164"/>
      <c r="F34" s="492" t="str">
        <f>UPPER(IF($E34="","",VLOOKUP($E34,'1MD ELO (5)'!$A$7:$O$80,2)))</f>
        <v/>
      </c>
      <c r="G34" s="492" t="str">
        <f>IF($E34="","",VLOOKUP($E34,'1MD ELO (5)'!$A$7:$O$80,3))</f>
        <v/>
      </c>
      <c r="H34" s="492"/>
      <c r="I34" s="492" t="str">
        <f>IF($E34="","",VLOOKUP($E34,'1MD ELO (5)'!$A$7:$O$80,4))</f>
        <v/>
      </c>
      <c r="J34" s="260"/>
      <c r="K34" s="166"/>
      <c r="L34" s="191"/>
      <c r="M34" s="180" t="s">
        <v>0</v>
      </c>
      <c r="N34" s="189"/>
      <c r="O34" s="182" t="str">
        <f>UPPER(IF(OR(N34="a",N34="as"),M32,IF(OR(N34="b",N34="bs"),M36,)))</f>
        <v/>
      </c>
      <c r="P34" s="199"/>
      <c r="Q34" s="191"/>
      <c r="R34" s="191"/>
      <c r="S34" s="174"/>
    </row>
    <row r="35" spans="1:19" s="38" customFormat="1" ht="9.6" customHeight="1" x14ac:dyDescent="0.25">
      <c r="A35" s="176" t="s">
        <v>35</v>
      </c>
      <c r="B35" s="395" t="str">
        <f>IF($E35="","",VLOOKUP($E35,'1MD ELO (5)'!$A$7:$O$80,14))</f>
        <v/>
      </c>
      <c r="C35" s="395" t="str">
        <f>IF($E35="","",VLOOKUP($E35,'1MD ELO (5)'!$A$7:$O$80,15))</f>
        <v/>
      </c>
      <c r="D35" s="451" t="str">
        <f>IF($E35="","",VLOOKUP($E35,'1MD ELO (5)'!$A$7:$O$80,5))</f>
        <v/>
      </c>
      <c r="E35" s="164"/>
      <c r="F35" s="492" t="str">
        <f>UPPER(IF($E35="","",VLOOKUP($E35,'1MD ELO (5)'!$A$7:$O$80,2)))</f>
        <v/>
      </c>
      <c r="G35" s="492" t="str">
        <f>IF($E35="","",VLOOKUP($E35,'1MD ELO (5)'!$A$7:$O$80,3))</f>
        <v/>
      </c>
      <c r="H35" s="492"/>
      <c r="I35" s="492" t="str">
        <f>IF($E35="","",VLOOKUP($E35,'1MD ELO (5)'!$A$7:$O$80,4))</f>
        <v/>
      </c>
      <c r="J35" s="258"/>
      <c r="K35" s="182" t="str">
        <f>UPPER(IF(OR(J36="a",J36="as"),F35,IF(OR(J36="b",J36="bs"),F36,)))</f>
        <v/>
      </c>
      <c r="L35" s="190"/>
      <c r="M35" s="262"/>
      <c r="N35" s="263"/>
      <c r="O35" s="166"/>
      <c r="P35" s="191"/>
      <c r="Q35" s="191"/>
      <c r="R35" s="191"/>
      <c r="S35" s="174"/>
    </row>
    <row r="36" spans="1:19" s="38" customFormat="1" ht="9.6" customHeight="1" x14ac:dyDescent="0.25">
      <c r="A36" s="176" t="s">
        <v>36</v>
      </c>
      <c r="B36" s="395" t="str">
        <f>IF($E36="","",VLOOKUP($E36,'1MD ELO (5)'!$A$7:$O$80,14))</f>
        <v/>
      </c>
      <c r="C36" s="395" t="str">
        <f>IF($E36="","",VLOOKUP($E36,'1MD ELO (5)'!$A$7:$O$80,15))</f>
        <v/>
      </c>
      <c r="D36" s="451" t="str">
        <f>IF($E36="","",VLOOKUP($E36,'1MD ELO (5)'!$A$7:$O$80,5))</f>
        <v/>
      </c>
      <c r="E36" s="164"/>
      <c r="F36" s="492" t="str">
        <f>UPPER(IF($E36="","",VLOOKUP($E36,'1MD ELO (5)'!$A$7:$O$80,2)))</f>
        <v/>
      </c>
      <c r="G36" s="492" t="str">
        <f>IF($E36="","",VLOOKUP($E36,'1MD ELO (5)'!$A$7:$O$80,3))</f>
        <v/>
      </c>
      <c r="H36" s="492"/>
      <c r="I36" s="492" t="str">
        <f>IF($E36="","",VLOOKUP($E36,'1MD ELO (5)'!$A$7:$O$80,4))</f>
        <v/>
      </c>
      <c r="J36" s="260"/>
      <c r="K36" s="166"/>
      <c r="L36" s="181"/>
      <c r="M36" s="182" t="str">
        <f>UPPER(IF(OR(L36="a",L36="as"),K35,IF(OR(L36="b",L36="bs"),K37,)))</f>
        <v/>
      </c>
      <c r="N36" s="264"/>
      <c r="O36" s="267" t="s">
        <v>129</v>
      </c>
      <c r="P36" s="268"/>
      <c r="Q36" s="267" t="s">
        <v>128</v>
      </c>
      <c r="R36" s="268"/>
      <c r="S36" s="174"/>
    </row>
    <row r="37" spans="1:19" s="38" customFormat="1" ht="9.6" customHeight="1" x14ac:dyDescent="0.25">
      <c r="A37" s="259" t="s">
        <v>37</v>
      </c>
      <c r="B37" s="395" t="str">
        <f>IF($E37="","",VLOOKUP($E37,'1MD ELO (5)'!$A$7:$O$80,14))</f>
        <v/>
      </c>
      <c r="C37" s="395" t="str">
        <f>IF($E37="","",VLOOKUP($E37,'1MD ELO (5)'!$A$7:$O$80,15))</f>
        <v/>
      </c>
      <c r="D37" s="451" t="str">
        <f>IF($E37="","",VLOOKUP($E37,'1MD ELO (5)'!$A$7:$O$80,5))</f>
        <v/>
      </c>
      <c r="E37" s="164"/>
      <c r="F37" s="492" t="str">
        <f>UPPER(IF($E37="","",VLOOKUP($E37,'1MD ELO (5)'!$A$7:$O$80,2)))</f>
        <v/>
      </c>
      <c r="G37" s="492" t="str">
        <f>IF($E37="","",VLOOKUP($E37,'1MD ELO (5)'!$A$7:$O$80,3))</f>
        <v/>
      </c>
      <c r="H37" s="492"/>
      <c r="I37" s="492" t="str">
        <f>IF($E37="","",VLOOKUP($E37,'1MD ELO (5)'!$A$7:$O$80,4))</f>
        <v/>
      </c>
      <c r="J37" s="258"/>
      <c r="K37" s="182" t="str">
        <f>UPPER(IF(OR(J38="a",J38="as"),F37,IF(OR(J38="b",J38="bs"),F38,)))</f>
        <v/>
      </c>
      <c r="L37" s="199"/>
      <c r="M37" s="166"/>
      <c r="N37" s="191"/>
      <c r="O37" s="269" t="str">
        <f>UPPER(IF(OR(P23="a",P23="as"),Q14,IF(OR(P23="b",P23="bs"),Q30,)))</f>
        <v/>
      </c>
      <c r="P37" s="270"/>
      <c r="Q37" s="267"/>
      <c r="R37" s="268"/>
      <c r="S37" s="174"/>
    </row>
    <row r="38" spans="1:19" s="38" customFormat="1" ht="9.6" customHeight="1" x14ac:dyDescent="0.25">
      <c r="A38" s="201" t="s">
        <v>38</v>
      </c>
      <c r="B38" s="395" t="str">
        <f>IF($E38="","",VLOOKUP($E38,'1MD ELO (5)'!$A$7:$O$80,14))</f>
        <v/>
      </c>
      <c r="C38" s="395" t="str">
        <f>IF($E38="","",VLOOKUP($E38,'1MD ELO (5)'!$A$7:$O$80,15))</f>
        <v/>
      </c>
      <c r="D38" s="451" t="str">
        <f>IF($E38="","",VLOOKUP($E38,'1MD ELO (5)'!$A$7:$O$80,5))</f>
        <v/>
      </c>
      <c r="E38" s="164"/>
      <c r="F38" s="165" t="str">
        <f>UPPER(IF($E38="","",VLOOKUP($E38,'1MD ELO (5)'!$A$7:$O$80,2)))</f>
        <v/>
      </c>
      <c r="G38" s="165" t="str">
        <f>IF($E38="","",VLOOKUP($E38,'1MD ELO (5)'!$A$7:$O$80,3))</f>
        <v/>
      </c>
      <c r="H38" s="165"/>
      <c r="I38" s="165" t="str">
        <f>IF($E38="","",VLOOKUP($E38,'1MD ELO (5)'!$A$7:$O$80,4))</f>
        <v/>
      </c>
      <c r="J38" s="260"/>
      <c r="K38" s="166"/>
      <c r="L38" s="191"/>
      <c r="M38" s="191"/>
      <c r="N38" s="271"/>
      <c r="O38" s="272" t="s">
        <v>0</v>
      </c>
      <c r="P38" s="273"/>
      <c r="Q38" s="269" t="str">
        <f>UPPER(IF(OR(P38="a",P38="as"),O37,IF(OR(P38="b",P38="bs"),O39,)))</f>
        <v/>
      </c>
      <c r="R38" s="270"/>
      <c r="S38" s="174"/>
    </row>
    <row r="39" spans="1:19" s="38" customFormat="1" ht="9.6" customHeight="1" x14ac:dyDescent="0.25">
      <c r="A39" s="162" t="s">
        <v>39</v>
      </c>
      <c r="B39" s="395" t="str">
        <f>IF($E39="","",VLOOKUP($E39,'1MD ELO (5)'!$A$7:$O$80,14))</f>
        <v/>
      </c>
      <c r="C39" s="395" t="str">
        <f>IF($E39="","",VLOOKUP($E39,'1MD ELO (5)'!$A$7:$O$80,15))</f>
        <v/>
      </c>
      <c r="D39" s="451" t="str">
        <f>IF($E39="","",VLOOKUP($E39,'1MD ELO (5)'!$A$7:$O$80,5))</f>
        <v/>
      </c>
      <c r="E39" s="164"/>
      <c r="F39" s="165" t="str">
        <f>UPPER(IF($E39="","",VLOOKUP($E39,'1MD ELO (5)'!$A$7:$O$80,2)))</f>
        <v/>
      </c>
      <c r="G39" s="165" t="str">
        <f>IF($E39="","",VLOOKUP($E39,'1MD ELO (5)'!$A$7:$O$80,3))</f>
        <v/>
      </c>
      <c r="H39" s="165"/>
      <c r="I39" s="165" t="str">
        <f>IF($E39="","",VLOOKUP($E39,'1MD ELO (5)'!$A$7:$O$80,4))</f>
        <v/>
      </c>
      <c r="J39" s="258"/>
      <c r="K39" s="182" t="str">
        <f>UPPER(IF(OR(J40="a",J40="as"),F39,IF(OR(J40="b",J40="bs"),F40,)))</f>
        <v/>
      </c>
      <c r="L39" s="190"/>
      <c r="M39" s="191"/>
      <c r="N39" s="254"/>
      <c r="O39" s="269" t="str">
        <f>UPPER(IF(OR(P55="a",P55="as"),Q46,IF(OR(P55="b",P55="bs"),Q62,)))</f>
        <v/>
      </c>
      <c r="P39" s="274"/>
      <c r="Q39" s="268"/>
      <c r="R39" s="268"/>
      <c r="S39" s="174"/>
    </row>
    <row r="40" spans="1:19" s="38" customFormat="1" ht="9.6" customHeight="1" x14ac:dyDescent="0.25">
      <c r="A40" s="259" t="s">
        <v>40</v>
      </c>
      <c r="B40" s="395" t="str">
        <f>IF($E40="","",VLOOKUP($E40,'1MD ELO (5)'!$A$7:$O$80,14))</f>
        <v/>
      </c>
      <c r="C40" s="395" t="str">
        <f>IF($E40="","",VLOOKUP($E40,'1MD ELO (5)'!$A$7:$O$80,15))</f>
        <v/>
      </c>
      <c r="D40" s="451" t="str">
        <f>IF($E40="","",VLOOKUP($E40,'1MD ELO (5)'!$A$7:$O$80,5))</f>
        <v/>
      </c>
      <c r="E40" s="164"/>
      <c r="F40" s="492" t="str">
        <f>UPPER(IF($E40="","",VLOOKUP($E40,'1MD ELO (5)'!$A$7:$O$80,2)))</f>
        <v/>
      </c>
      <c r="G40" s="492" t="str">
        <f>IF($E40="","",VLOOKUP($E40,'1MD ELO (5)'!$A$7:$O$80,3))</f>
        <v/>
      </c>
      <c r="H40" s="492"/>
      <c r="I40" s="492" t="str">
        <f>IF($E40="","",VLOOKUP($E40,'1MD ELO (5)'!$A$7:$O$80,4))</f>
        <v/>
      </c>
      <c r="J40" s="260"/>
      <c r="K40" s="166"/>
      <c r="L40" s="181"/>
      <c r="M40" s="182" t="str">
        <f>UPPER(IF(OR(L40="a",L40="as"),K39,IF(OR(L40="b",L40="bs"),K41,)))</f>
        <v/>
      </c>
      <c r="N40" s="190"/>
      <c r="O40" s="268"/>
      <c r="P40" s="268"/>
      <c r="Q40" s="268"/>
      <c r="R40" s="268"/>
      <c r="S40" s="174"/>
    </row>
    <row r="41" spans="1:19" s="38" customFormat="1" ht="9.6" customHeight="1" x14ac:dyDescent="0.25">
      <c r="A41" s="176" t="s">
        <v>41</v>
      </c>
      <c r="B41" s="395" t="str">
        <f>IF($E41="","",VLOOKUP($E41,'1MD ELO (5)'!$A$7:$O$80,14))</f>
        <v/>
      </c>
      <c r="C41" s="395" t="str">
        <f>IF($E41="","",VLOOKUP($E41,'1MD ELO (5)'!$A$7:$O$80,15))</f>
        <v/>
      </c>
      <c r="D41" s="451" t="str">
        <f>IF($E41="","",VLOOKUP($E41,'1MD ELO (5)'!$A$7:$O$80,5))</f>
        <v/>
      </c>
      <c r="E41" s="164"/>
      <c r="F41" s="492" t="str">
        <f>UPPER(IF($E41="","",VLOOKUP($E41,'1MD ELO (5)'!$A$7:$O$80,2)))</f>
        <v/>
      </c>
      <c r="G41" s="492" t="str">
        <f>IF($E41="","",VLOOKUP($E41,'1MD ELO (5)'!$A$7:$O$80,3))</f>
        <v/>
      </c>
      <c r="H41" s="492"/>
      <c r="I41" s="492" t="str">
        <f>IF($E41="","",VLOOKUP($E41,'1MD ELO (5)'!$A$7:$O$80,4))</f>
        <v/>
      </c>
      <c r="J41" s="258"/>
      <c r="K41" s="182" t="str">
        <f>UPPER(IF(OR(J42="a",J42="as"),F41,IF(OR(J42="b",J42="bs"),F42,)))</f>
        <v/>
      </c>
      <c r="L41" s="261"/>
      <c r="M41" s="166"/>
      <c r="N41" s="193"/>
      <c r="O41" s="268"/>
      <c r="P41" s="268"/>
      <c r="Q41" s="824" t="str">
        <f>IF(Y3="","",CONCATENATE(AB1," pont"))</f>
        <v/>
      </c>
      <c r="R41" s="824"/>
      <c r="S41" s="174"/>
    </row>
    <row r="42" spans="1:19" s="38" customFormat="1" ht="9.6" customHeight="1" x14ac:dyDescent="0.25">
      <c r="A42" s="176" t="s">
        <v>42</v>
      </c>
      <c r="B42" s="395" t="str">
        <f>IF($E42="","",VLOOKUP($E42,'1MD ELO (5)'!$A$7:$O$80,14))</f>
        <v/>
      </c>
      <c r="C42" s="395" t="str">
        <f>IF($E42="","",VLOOKUP($E42,'1MD ELO (5)'!$A$7:$O$80,15))</f>
        <v/>
      </c>
      <c r="D42" s="451" t="str">
        <f>IF($E42="","",VLOOKUP($E42,'1MD ELO (5)'!$A$7:$O$80,5))</f>
        <v/>
      </c>
      <c r="E42" s="164"/>
      <c r="F42" s="492" t="str">
        <f>UPPER(IF($E42="","",VLOOKUP($E42,'1MD ELO (5)'!$A$7:$O$80,2)))</f>
        <v/>
      </c>
      <c r="G42" s="492" t="str">
        <f>IF($E42="","",VLOOKUP($E42,'1MD ELO (5)'!$A$7:$O$80,3))</f>
        <v/>
      </c>
      <c r="H42" s="492"/>
      <c r="I42" s="492" t="str">
        <f>IF($E42="","",VLOOKUP($E42,'1MD ELO (5)'!$A$7:$O$80,4))</f>
        <v/>
      </c>
      <c r="J42" s="260"/>
      <c r="K42" s="166"/>
      <c r="L42" s="191"/>
      <c r="M42" s="180" t="s">
        <v>0</v>
      </c>
      <c r="N42" s="189"/>
      <c r="O42" s="182" t="str">
        <f>UPPER(IF(OR(N42="a",N42="as"),M40,IF(OR(N42="b",N42="bs"),M44,)))</f>
        <v/>
      </c>
      <c r="P42" s="190"/>
      <c r="Q42" s="191"/>
      <c r="R42" s="191"/>
      <c r="S42" s="174"/>
    </row>
    <row r="43" spans="1:19" s="38" customFormat="1" ht="9.6" customHeight="1" x14ac:dyDescent="0.25">
      <c r="A43" s="176" t="s">
        <v>43</v>
      </c>
      <c r="B43" s="395" t="str">
        <f>IF($E43="","",VLOOKUP($E43,'1MD ELO (5)'!$A$7:$O$80,14))</f>
        <v/>
      </c>
      <c r="C43" s="395" t="str">
        <f>IF($E43="","",VLOOKUP($E43,'1MD ELO (5)'!$A$7:$O$80,15))</f>
        <v/>
      </c>
      <c r="D43" s="451" t="str">
        <f>IF($E43="","",VLOOKUP($E43,'1MD ELO (5)'!$A$7:$O$80,5))</f>
        <v/>
      </c>
      <c r="E43" s="164"/>
      <c r="F43" s="492" t="str">
        <f>UPPER(IF($E43="","",VLOOKUP($E43,'1MD ELO (5)'!$A$7:$O$80,2)))</f>
        <v/>
      </c>
      <c r="G43" s="492" t="str">
        <f>IF($E43="","",VLOOKUP($E43,'1MD ELO (5)'!$A$7:$O$80,3))</f>
        <v/>
      </c>
      <c r="H43" s="492"/>
      <c r="I43" s="492" t="str">
        <f>IF($E43="","",VLOOKUP($E43,'1MD ELO (5)'!$A$7:$O$80,4))</f>
        <v/>
      </c>
      <c r="J43" s="258"/>
      <c r="K43" s="182" t="str">
        <f>UPPER(IF(OR(J44="a",J44="as"),F43,IF(OR(J44="b",J44="bs"),F44,)))</f>
        <v/>
      </c>
      <c r="L43" s="190"/>
      <c r="M43" s="262"/>
      <c r="N43" s="263"/>
      <c r="O43" s="166"/>
      <c r="P43" s="193"/>
      <c r="Q43" s="191"/>
      <c r="R43" s="191"/>
      <c r="S43" s="174"/>
    </row>
    <row r="44" spans="1:19" s="38" customFormat="1" ht="9.6" customHeight="1" x14ac:dyDescent="0.25">
      <c r="A44" s="176" t="s">
        <v>44</v>
      </c>
      <c r="B44" s="395" t="str">
        <f>IF($E44="","",VLOOKUP($E44,'1MD ELO (5)'!$A$7:$O$80,14))</f>
        <v/>
      </c>
      <c r="C44" s="395" t="str">
        <f>IF($E44="","",VLOOKUP($E44,'1MD ELO (5)'!$A$7:$O$80,15))</f>
        <v/>
      </c>
      <c r="D44" s="451" t="str">
        <f>IF($E44="","",VLOOKUP($E44,'1MD ELO (5)'!$A$7:$O$80,5))</f>
        <v/>
      </c>
      <c r="E44" s="164"/>
      <c r="F44" s="492" t="str">
        <f>UPPER(IF($E44="","",VLOOKUP($E44,'1MD ELO (5)'!$A$7:$O$80,2)))</f>
        <v/>
      </c>
      <c r="G44" s="492" t="str">
        <f>IF($E44="","",VLOOKUP($E44,'1MD ELO (5)'!$A$7:$O$80,3))</f>
        <v/>
      </c>
      <c r="H44" s="492"/>
      <c r="I44" s="492" t="str">
        <f>IF($E44="","",VLOOKUP($E44,'1MD ELO (5)'!$A$7:$O$80,4))</f>
        <v/>
      </c>
      <c r="J44" s="260"/>
      <c r="K44" s="166"/>
      <c r="L44" s="181"/>
      <c r="M44" s="182" t="str">
        <f>UPPER(IF(OR(L44="a",L44="as"),K43,IF(OR(L44="b",L44="bs"),K45,)))</f>
        <v/>
      </c>
      <c r="N44" s="264"/>
      <c r="O44" s="191"/>
      <c r="P44" s="193"/>
      <c r="Q44" s="191"/>
      <c r="R44" s="191"/>
      <c r="S44" s="174"/>
    </row>
    <row r="45" spans="1:19" s="38" customFormat="1" ht="9.6" customHeight="1" x14ac:dyDescent="0.25">
      <c r="A45" s="259" t="s">
        <v>45</v>
      </c>
      <c r="B45" s="395" t="str">
        <f>IF($E45="","",VLOOKUP($E45,'1MD ELO (5)'!$A$7:$O$80,14))</f>
        <v/>
      </c>
      <c r="C45" s="395" t="str">
        <f>IF($E45="","",VLOOKUP($E45,'1MD ELO (5)'!$A$7:$O$80,15))</f>
        <v/>
      </c>
      <c r="D45" s="451" t="str">
        <f>IF($E45="","",VLOOKUP($E45,'1MD ELO (5)'!$A$7:$O$80,5))</f>
        <v/>
      </c>
      <c r="E45" s="164"/>
      <c r="F45" s="492" t="str">
        <f>UPPER(IF($E45="","",VLOOKUP($E45,'1MD ELO (5)'!$A$7:$O$80,2)))</f>
        <v/>
      </c>
      <c r="G45" s="492" t="str">
        <f>IF($E45="","",VLOOKUP($E45,'1MD ELO (5)'!$A$7:$O$80,3))</f>
        <v/>
      </c>
      <c r="H45" s="492"/>
      <c r="I45" s="492" t="str">
        <f>IF($E45="","",VLOOKUP($E45,'1MD ELO (5)'!$A$7:$O$80,4))</f>
        <v/>
      </c>
      <c r="J45" s="258"/>
      <c r="K45" s="182" t="str">
        <f>UPPER(IF(OR(J46="a",J46="as"),F45,IF(OR(J46="b",J46="bs"),F46,)))</f>
        <v/>
      </c>
      <c r="L45" s="199"/>
      <c r="M45" s="166"/>
      <c r="N45" s="191"/>
      <c r="O45" s="191"/>
      <c r="P45" s="193"/>
      <c r="Q45" s="191"/>
      <c r="R45" s="191"/>
      <c r="S45" s="174"/>
    </row>
    <row r="46" spans="1:19" s="38" customFormat="1" ht="9.6" customHeight="1" x14ac:dyDescent="0.25">
      <c r="A46" s="201" t="s">
        <v>46</v>
      </c>
      <c r="B46" s="395" t="str">
        <f>IF($E46="","",VLOOKUP($E46,'1MD ELO (5)'!$A$7:$O$80,14))</f>
        <v/>
      </c>
      <c r="C46" s="395" t="str">
        <f>IF($E46="","",VLOOKUP($E46,'1MD ELO (5)'!$A$7:$O$80,15))</f>
        <v/>
      </c>
      <c r="D46" s="451" t="str">
        <f>IF($E46="","",VLOOKUP($E46,'1MD ELO (5)'!$A$7:$O$80,5))</f>
        <v/>
      </c>
      <c r="E46" s="164"/>
      <c r="F46" s="165" t="str">
        <f>UPPER(IF($E46="","",VLOOKUP($E46,'1MD ELO (5)'!$A$7:$O$80,2)))</f>
        <v/>
      </c>
      <c r="G46" s="165" t="str">
        <f>IF($E46="","",VLOOKUP($E46,'1MD ELO (5)'!$A$7:$O$80,3))</f>
        <v/>
      </c>
      <c r="H46" s="165"/>
      <c r="I46" s="165" t="str">
        <f>IF($E46="","",VLOOKUP($E46,'1MD ELO (5)'!$A$7:$O$80,4))</f>
        <v/>
      </c>
      <c r="J46" s="260"/>
      <c r="K46" s="166"/>
      <c r="L46" s="191"/>
      <c r="M46" s="191"/>
      <c r="N46" s="265"/>
      <c r="O46" s="180" t="s">
        <v>0</v>
      </c>
      <c r="P46" s="189"/>
      <c r="Q46" s="182" t="str">
        <f>UPPER(IF(OR(P46="a",P46="as"),O42,IF(OR(P46="b",P46="bs"),O50,)))</f>
        <v/>
      </c>
      <c r="R46" s="190"/>
      <c r="S46" s="174"/>
    </row>
    <row r="47" spans="1:19" s="38" customFormat="1" ht="9.6" customHeight="1" x14ac:dyDescent="0.25">
      <c r="A47" s="162" t="s">
        <v>47</v>
      </c>
      <c r="B47" s="395" t="str">
        <f>IF($E47="","",VLOOKUP($E47,'1MD ELO (5)'!$A$7:$O$80,14))</f>
        <v/>
      </c>
      <c r="C47" s="395" t="str">
        <f>IF($E47="","",VLOOKUP($E47,'1MD ELO (5)'!$A$7:$O$80,15))</f>
        <v/>
      </c>
      <c r="D47" s="451" t="str">
        <f>IF($E47="","",VLOOKUP($E47,'1MD ELO (5)'!$A$7:$O$80,5))</f>
        <v/>
      </c>
      <c r="E47" s="164"/>
      <c r="F47" s="165" t="str">
        <f>UPPER(IF($E47="","",VLOOKUP($E47,'1MD ELO (5)'!$A$7:$O$80,2)))</f>
        <v/>
      </c>
      <c r="G47" s="165" t="str">
        <f>IF($E47="","",VLOOKUP($E47,'1MD ELO (5)'!$A$7:$O$80,3))</f>
        <v/>
      </c>
      <c r="H47" s="165"/>
      <c r="I47" s="165" t="str">
        <f>IF($E47="","",VLOOKUP($E47,'1MD ELO (5)'!$A$7:$O$80,4))</f>
        <v/>
      </c>
      <c r="J47" s="258"/>
      <c r="K47" s="182" t="str">
        <f>UPPER(IF(OR(J48="a",J48="as"),F47,IF(OR(J48="b",J48="bs"),F48,)))</f>
        <v/>
      </c>
      <c r="L47" s="190"/>
      <c r="M47" s="191"/>
      <c r="N47" s="191"/>
      <c r="O47" s="191"/>
      <c r="P47" s="193"/>
      <c r="Q47" s="166"/>
      <c r="R47" s="193"/>
      <c r="S47" s="174"/>
    </row>
    <row r="48" spans="1:19" s="38" customFormat="1" ht="9.6" customHeight="1" x14ac:dyDescent="0.25">
      <c r="A48" s="259" t="s">
        <v>48</v>
      </c>
      <c r="B48" s="395" t="str">
        <f>IF($E48="","",VLOOKUP($E48,'1MD ELO (5)'!$A$7:$O$80,14))</f>
        <v/>
      </c>
      <c r="C48" s="395" t="str">
        <f>IF($E48="","",VLOOKUP($E48,'1MD ELO (5)'!$A$7:$O$80,15))</f>
        <v/>
      </c>
      <c r="D48" s="451" t="str">
        <f>IF($E48="","",VLOOKUP($E48,'1MD ELO (5)'!$A$7:$O$80,5))</f>
        <v/>
      </c>
      <c r="E48" s="164"/>
      <c r="F48" s="492" t="str">
        <f>UPPER(IF($E48="","",VLOOKUP($E48,'1MD ELO (5)'!$A$7:$O$80,2)))</f>
        <v/>
      </c>
      <c r="G48" s="492" t="str">
        <f>IF($E48="","",VLOOKUP($E48,'1MD ELO (5)'!$A$7:$O$80,3))</f>
        <v/>
      </c>
      <c r="H48" s="492"/>
      <c r="I48" s="492" t="str">
        <f>IF($E48="","",VLOOKUP($E48,'1MD ELO (5)'!$A$7:$O$80,4))</f>
        <v/>
      </c>
      <c r="J48" s="260"/>
      <c r="K48" s="166"/>
      <c r="L48" s="181"/>
      <c r="M48" s="182" t="str">
        <f>UPPER(IF(OR(L48="a",L48="as"),K47,IF(OR(L48="b",L48="bs"),K49,)))</f>
        <v/>
      </c>
      <c r="N48" s="190"/>
      <c r="O48" s="191"/>
      <c r="P48" s="193"/>
      <c r="Q48" s="191"/>
      <c r="R48" s="193"/>
      <c r="S48" s="174"/>
    </row>
    <row r="49" spans="1:19" s="38" customFormat="1" ht="9.6" customHeight="1" x14ac:dyDescent="0.25">
      <c r="A49" s="176" t="s">
        <v>49</v>
      </c>
      <c r="B49" s="395" t="str">
        <f>IF($E49="","",VLOOKUP($E49,'1MD ELO (5)'!$A$7:$O$80,14))</f>
        <v/>
      </c>
      <c r="C49" s="395" t="str">
        <f>IF($E49="","",VLOOKUP($E49,'1MD ELO (5)'!$A$7:$O$80,15))</f>
        <v/>
      </c>
      <c r="D49" s="451" t="str">
        <f>IF($E49="","",VLOOKUP($E49,'1MD ELO (5)'!$A$7:$O$80,5))</f>
        <v/>
      </c>
      <c r="E49" s="164"/>
      <c r="F49" s="492" t="str">
        <f>UPPER(IF($E49="","",VLOOKUP($E49,'1MD ELO (5)'!$A$7:$O$80,2)))</f>
        <v/>
      </c>
      <c r="G49" s="492" t="str">
        <f>IF($E49="","",VLOOKUP($E49,'1MD ELO (5)'!$A$7:$O$80,3))</f>
        <v/>
      </c>
      <c r="H49" s="492"/>
      <c r="I49" s="492" t="str">
        <f>IF($E49="","",VLOOKUP($E49,'1MD ELO (5)'!$A$7:$O$80,4))</f>
        <v/>
      </c>
      <c r="J49" s="258"/>
      <c r="K49" s="182" t="str">
        <f>UPPER(IF(OR(J50="a",J50="as"),F49,IF(OR(J50="b",J50="bs"),F50,)))</f>
        <v/>
      </c>
      <c r="L49" s="261"/>
      <c r="M49" s="166"/>
      <c r="N49" s="193"/>
      <c r="O49" s="191"/>
      <c r="P49" s="193"/>
      <c r="Q49" s="191"/>
      <c r="R49" s="193"/>
      <c r="S49" s="174"/>
    </row>
    <row r="50" spans="1:19" s="38" customFormat="1" ht="9.6" customHeight="1" x14ac:dyDescent="0.25">
      <c r="A50" s="176" t="s">
        <v>50</v>
      </c>
      <c r="B50" s="395" t="str">
        <f>IF($E50="","",VLOOKUP($E50,'1MD ELO (5)'!$A$7:$O$80,14))</f>
        <v/>
      </c>
      <c r="C50" s="395" t="str">
        <f>IF($E50="","",VLOOKUP($E50,'1MD ELO (5)'!$A$7:$O$80,15))</f>
        <v/>
      </c>
      <c r="D50" s="451" t="str">
        <f>IF($E50="","",VLOOKUP($E50,'1MD ELO (5)'!$A$7:$O$80,5))</f>
        <v/>
      </c>
      <c r="E50" s="164"/>
      <c r="F50" s="492" t="str">
        <f>UPPER(IF($E50="","",VLOOKUP($E50,'1MD ELO (5)'!$A$7:$O$80,2)))</f>
        <v/>
      </c>
      <c r="G50" s="492" t="str">
        <f>IF($E50="","",VLOOKUP($E50,'1MD ELO (5)'!$A$7:$O$80,3))</f>
        <v/>
      </c>
      <c r="H50" s="492"/>
      <c r="I50" s="492" t="str">
        <f>IF($E50="","",VLOOKUP($E50,'1MD ELO (5)'!$A$7:$O$80,4))</f>
        <v/>
      </c>
      <c r="J50" s="260"/>
      <c r="K50" s="166"/>
      <c r="L50" s="191"/>
      <c r="M50" s="180" t="s">
        <v>0</v>
      </c>
      <c r="N50" s="189"/>
      <c r="O50" s="182" t="str">
        <f>UPPER(IF(OR(N50="a",N50="as"),M48,IF(OR(N50="b",N50="bs"),M52,)))</f>
        <v/>
      </c>
      <c r="P50" s="199"/>
      <c r="Q50" s="191"/>
      <c r="R50" s="193"/>
      <c r="S50" s="174"/>
    </row>
    <row r="51" spans="1:19" s="38" customFormat="1" ht="9.6" customHeight="1" x14ac:dyDescent="0.25">
      <c r="A51" s="176" t="s">
        <v>51</v>
      </c>
      <c r="B51" s="395" t="str">
        <f>IF($E51="","",VLOOKUP($E51,'1MD ELO (5)'!$A$7:$O$80,14))</f>
        <v/>
      </c>
      <c r="C51" s="395" t="str">
        <f>IF($E51="","",VLOOKUP($E51,'1MD ELO (5)'!$A$7:$O$80,15))</f>
        <v/>
      </c>
      <c r="D51" s="451" t="str">
        <f>IF($E51="","",VLOOKUP($E51,'1MD ELO (5)'!$A$7:$O$80,5))</f>
        <v/>
      </c>
      <c r="E51" s="164"/>
      <c r="F51" s="492" t="str">
        <f>UPPER(IF($E51="","",VLOOKUP($E51,'1MD ELO (5)'!$A$7:$O$80,2)))</f>
        <v/>
      </c>
      <c r="G51" s="492" t="str">
        <f>IF($E51="","",VLOOKUP($E51,'1MD ELO (5)'!$A$7:$O$80,3))</f>
        <v/>
      </c>
      <c r="H51" s="492"/>
      <c r="I51" s="492" t="str">
        <f>IF($E51="","",VLOOKUP($E51,'1MD ELO (5)'!$A$7:$O$80,4))</f>
        <v/>
      </c>
      <c r="J51" s="258"/>
      <c r="K51" s="182" t="str">
        <f>UPPER(IF(OR(J52="a",J52="as"),F51,IF(OR(J52="b",J52="bs"),F52,)))</f>
        <v/>
      </c>
      <c r="L51" s="190"/>
      <c r="M51" s="262"/>
      <c r="N51" s="263"/>
      <c r="O51" s="166"/>
      <c r="P51" s="191"/>
      <c r="Q51" s="191"/>
      <c r="R51" s="193"/>
      <c r="S51" s="174"/>
    </row>
    <row r="52" spans="1:19" s="38" customFormat="1" ht="9.6" customHeight="1" x14ac:dyDescent="0.25">
      <c r="A52" s="176" t="s">
        <v>52</v>
      </c>
      <c r="B52" s="395" t="str">
        <f>IF($E52="","",VLOOKUP($E52,'1MD ELO (5)'!$A$7:$O$80,14))</f>
        <v/>
      </c>
      <c r="C52" s="395" t="str">
        <f>IF($E52="","",VLOOKUP($E52,'1MD ELO (5)'!$A$7:$O$80,15))</f>
        <v/>
      </c>
      <c r="D52" s="451" t="str">
        <f>IF($E52="","",VLOOKUP($E52,'1MD ELO (5)'!$A$7:$O$80,5))</f>
        <v/>
      </c>
      <c r="E52" s="164"/>
      <c r="F52" s="492" t="str">
        <f>UPPER(IF($E52="","",VLOOKUP($E52,'1MD ELO (5)'!$A$7:$O$80,2)))</f>
        <v/>
      </c>
      <c r="G52" s="492" t="str">
        <f>IF($E52="","",VLOOKUP($E52,'1MD ELO (5)'!$A$7:$O$80,3))</f>
        <v/>
      </c>
      <c r="H52" s="492"/>
      <c r="I52" s="492" t="str">
        <f>IF($E52="","",VLOOKUP($E52,'1MD ELO (5)'!$A$7:$O$80,4))</f>
        <v/>
      </c>
      <c r="J52" s="260"/>
      <c r="K52" s="166"/>
      <c r="L52" s="181"/>
      <c r="M52" s="182" t="str">
        <f>UPPER(IF(OR(L52="a",L52="as"),K51,IF(OR(L52="b",L52="bs"),K53,)))</f>
        <v/>
      </c>
      <c r="N52" s="264"/>
      <c r="O52" s="191"/>
      <c r="P52" s="191"/>
      <c r="Q52" s="191"/>
      <c r="R52" s="193"/>
      <c r="S52" s="174"/>
    </row>
    <row r="53" spans="1:19" s="38" customFormat="1" ht="9.6" customHeight="1" x14ac:dyDescent="0.25">
      <c r="A53" s="259" t="s">
        <v>53</v>
      </c>
      <c r="B53" s="395" t="str">
        <f>IF($E53="","",VLOOKUP($E53,'1MD ELO (5)'!$A$7:$O$80,14))</f>
        <v/>
      </c>
      <c r="C53" s="395" t="str">
        <f>IF($E53="","",VLOOKUP($E53,'1MD ELO (5)'!$A$7:$O$80,15))</f>
        <v/>
      </c>
      <c r="D53" s="451" t="str">
        <f>IF($E53="","",VLOOKUP($E53,'1MD ELO (5)'!$A$7:$O$80,5))</f>
        <v/>
      </c>
      <c r="E53" s="164"/>
      <c r="F53" s="492" t="str">
        <f>UPPER(IF($E53="","",VLOOKUP($E53,'1MD ELO (5)'!$A$7:$O$80,2)))</f>
        <v/>
      </c>
      <c r="G53" s="492" t="str">
        <f>IF($E53="","",VLOOKUP($E53,'1MD ELO (5)'!$A$7:$O$80,3))</f>
        <v/>
      </c>
      <c r="H53" s="492"/>
      <c r="I53" s="492" t="str">
        <f>IF($E53="","",VLOOKUP($E53,'1MD ELO (5)'!$A$7:$O$80,4))</f>
        <v/>
      </c>
      <c r="J53" s="258"/>
      <c r="K53" s="182" t="str">
        <f>UPPER(IF(OR(J54="a",J54="as"),F53,IF(OR(J54="b",J54="bs"),F54,)))</f>
        <v/>
      </c>
      <c r="L53" s="199"/>
      <c r="M53" s="166"/>
      <c r="N53" s="191"/>
      <c r="O53" s="191"/>
      <c r="P53" s="191"/>
      <c r="Q53" s="191"/>
      <c r="R53" s="193"/>
      <c r="S53" s="174"/>
    </row>
    <row r="54" spans="1:19" s="38" customFormat="1" ht="9.6" customHeight="1" x14ac:dyDescent="0.25">
      <c r="A54" s="201" t="s">
        <v>54</v>
      </c>
      <c r="B54" s="395" t="str">
        <f>IF($E54="","",VLOOKUP($E54,'1MD ELO (5)'!$A$7:$O$80,14))</f>
        <v/>
      </c>
      <c r="C54" s="395" t="str">
        <f>IF($E54="","",VLOOKUP($E54,'1MD ELO (5)'!$A$7:$O$80,15))</f>
        <v/>
      </c>
      <c r="D54" s="451" t="str">
        <f>IF($E54="","",VLOOKUP($E54,'1MD ELO (5)'!$A$7:$O$80,5))</f>
        <v/>
      </c>
      <c r="E54" s="164"/>
      <c r="F54" s="165" t="str">
        <f>UPPER(IF($E54="","",VLOOKUP($E54,'1MD ELO (5)'!$A$7:$O$80,2)))</f>
        <v/>
      </c>
      <c r="G54" s="165" t="str">
        <f>IF($E54="","",VLOOKUP($E54,'1MD ELO (5)'!$A$7:$O$80,3))</f>
        <v/>
      </c>
      <c r="H54" s="165"/>
      <c r="I54" s="165" t="str">
        <f>IF($E54="","",VLOOKUP($E54,'1MD ELO (5)'!$A$7:$O$80,4))</f>
        <v/>
      </c>
      <c r="J54" s="260"/>
      <c r="K54" s="166"/>
      <c r="L54" s="191"/>
      <c r="M54" s="191"/>
      <c r="N54" s="265"/>
      <c r="O54" s="266" t="s">
        <v>136</v>
      </c>
      <c r="P54" s="255"/>
      <c r="Q54" s="182" t="str">
        <f>UPPER(IF(OR(P55="a",P55="as"),Q46,IF(OR(P55="b",P55="bs"),Q62,)))</f>
        <v/>
      </c>
      <c r="R54" s="256"/>
      <c r="S54" s="174"/>
    </row>
    <row r="55" spans="1:19" s="38" customFormat="1" ht="9.6" customHeight="1" x14ac:dyDescent="0.25">
      <c r="A55" s="162" t="s">
        <v>55</v>
      </c>
      <c r="B55" s="395" t="str">
        <f>IF($E55="","",VLOOKUP($E55,'1MD ELO (5)'!$A$7:$O$80,14))</f>
        <v/>
      </c>
      <c r="C55" s="395" t="str">
        <f>IF($E55="","",VLOOKUP($E55,'1MD ELO (5)'!$A$7:$O$80,15))</f>
        <v/>
      </c>
      <c r="D55" s="451" t="str">
        <f>IF($E55="","",VLOOKUP($E55,'1MD ELO (5)'!$A$7:$O$80,5))</f>
        <v/>
      </c>
      <c r="E55" s="164"/>
      <c r="F55" s="165" t="str">
        <f>UPPER(IF($E55="","",VLOOKUP($E55,'1MD ELO (5)'!$A$7:$O$80,2)))</f>
        <v/>
      </c>
      <c r="G55" s="165" t="str">
        <f>IF($E55="","",VLOOKUP($E55,'1MD ELO (5)'!$A$7:$O$80,3))</f>
        <v/>
      </c>
      <c r="H55" s="165"/>
      <c r="I55" s="165" t="str">
        <f>IF($E55="","",VLOOKUP($E55,'1MD ELO (5)'!$A$7:$O$80,4))</f>
        <v/>
      </c>
      <c r="J55" s="258"/>
      <c r="K55" s="182" t="str">
        <f>UPPER(IF(OR(J56="a",J56="as"),F55,IF(OR(J56="b",J56="bs"),F56,)))</f>
        <v/>
      </c>
      <c r="L55" s="190"/>
      <c r="M55" s="191"/>
      <c r="N55" s="191"/>
      <c r="O55" s="180" t="s">
        <v>0</v>
      </c>
      <c r="P55" s="257"/>
      <c r="Q55" s="166"/>
      <c r="R55" s="251"/>
      <c r="S55" s="174"/>
    </row>
    <row r="56" spans="1:19" s="38" customFormat="1" ht="9.6" customHeight="1" x14ac:dyDescent="0.25">
      <c r="A56" s="259" t="s">
        <v>56</v>
      </c>
      <c r="B56" s="395" t="str">
        <f>IF($E56="","",VLOOKUP($E56,'1MD ELO (5)'!$A$7:$O$80,14))</f>
        <v/>
      </c>
      <c r="C56" s="395" t="str">
        <f>IF($E56="","",VLOOKUP($E56,'1MD ELO (5)'!$A$7:$O$80,15))</f>
        <v/>
      </c>
      <c r="D56" s="451" t="str">
        <f>IF($E56="","",VLOOKUP($E56,'1MD ELO (5)'!$A$7:$O$80,5))</f>
        <v/>
      </c>
      <c r="E56" s="164"/>
      <c r="F56" s="492" t="str">
        <f>UPPER(IF($E56="","",VLOOKUP($E56,'1MD ELO (5)'!$A$7:$O$80,2)))</f>
        <v/>
      </c>
      <c r="G56" s="492" t="str">
        <f>IF($E56="","",VLOOKUP($E56,'1MD ELO (5)'!$A$7:$O$80,3))</f>
        <v/>
      </c>
      <c r="H56" s="492"/>
      <c r="I56" s="492" t="str">
        <f>IF($E56="","",VLOOKUP($E56,'1MD ELO (5)'!$A$7:$O$80,4))</f>
        <v/>
      </c>
      <c r="J56" s="260"/>
      <c r="K56" s="166"/>
      <c r="L56" s="181"/>
      <c r="M56" s="182" t="str">
        <f>UPPER(IF(OR(L56="a",L56="as"),K55,IF(OR(L56="b",L56="bs"),K57,)))</f>
        <v/>
      </c>
      <c r="N56" s="190"/>
      <c r="O56" s="191"/>
      <c r="P56" s="191"/>
      <c r="Q56" s="191"/>
      <c r="R56" s="193"/>
      <c r="S56" s="174"/>
    </row>
    <row r="57" spans="1:19" s="38" customFormat="1" ht="9.6" customHeight="1" x14ac:dyDescent="0.25">
      <c r="A57" s="176" t="s">
        <v>57</v>
      </c>
      <c r="B57" s="395" t="str">
        <f>IF($E57="","",VLOOKUP($E57,'1MD ELO (5)'!$A$7:$O$80,14))</f>
        <v/>
      </c>
      <c r="C57" s="395" t="str">
        <f>IF($E57="","",VLOOKUP($E57,'1MD ELO (5)'!$A$7:$O$80,15))</f>
        <v/>
      </c>
      <c r="D57" s="451" t="str">
        <f>IF($E57="","",VLOOKUP($E57,'1MD ELO (5)'!$A$7:$O$80,5))</f>
        <v/>
      </c>
      <c r="E57" s="164"/>
      <c r="F57" s="492" t="str">
        <f>UPPER(IF($E57="","",VLOOKUP($E57,'1MD ELO (5)'!$A$7:$O$80,2)))</f>
        <v/>
      </c>
      <c r="G57" s="492" t="str">
        <f>IF($E57="","",VLOOKUP($E57,'1MD ELO (5)'!$A$7:$O$80,3))</f>
        <v/>
      </c>
      <c r="H57" s="492"/>
      <c r="I57" s="492" t="str">
        <f>IF($E57="","",VLOOKUP($E57,'1MD ELO (5)'!$A$7:$O$80,4))</f>
        <v/>
      </c>
      <c r="J57" s="258"/>
      <c r="K57" s="182" t="str">
        <f>UPPER(IF(OR(J58="a",J58="as"),F57,IF(OR(J58="b",J58="bs"),F58,)))</f>
        <v/>
      </c>
      <c r="L57" s="261"/>
      <c r="M57" s="166"/>
      <c r="N57" s="193"/>
      <c r="O57" s="191"/>
      <c r="P57" s="191"/>
      <c r="Q57" s="824" t="str">
        <f>IF(Y3="","",CONCATENATE(AC1," pont"))</f>
        <v/>
      </c>
      <c r="R57" s="825"/>
      <c r="S57" s="174"/>
    </row>
    <row r="58" spans="1:19" s="38" customFormat="1" ht="9.6" customHeight="1" x14ac:dyDescent="0.25">
      <c r="A58" s="176" t="s">
        <v>58</v>
      </c>
      <c r="B58" s="395" t="str">
        <f>IF($E58="","",VLOOKUP($E58,'1MD ELO (5)'!$A$7:$O$80,14))</f>
        <v/>
      </c>
      <c r="C58" s="395" t="str">
        <f>IF($E58="","",VLOOKUP($E58,'1MD ELO (5)'!$A$7:$O$80,15))</f>
        <v/>
      </c>
      <c r="D58" s="451" t="str">
        <f>IF($E58="","",VLOOKUP($E58,'1MD ELO (5)'!$A$7:$O$80,5))</f>
        <v/>
      </c>
      <c r="E58" s="164"/>
      <c r="F58" s="492" t="str">
        <f>UPPER(IF($E58="","",VLOOKUP($E58,'1MD ELO (5)'!$A$7:$O$80,2)))</f>
        <v/>
      </c>
      <c r="G58" s="492" t="str">
        <f>IF($E58="","",VLOOKUP($E58,'1MD ELO (5)'!$A$7:$O$80,3))</f>
        <v/>
      </c>
      <c r="H58" s="492"/>
      <c r="I58" s="492" t="str">
        <f>IF($E58="","",VLOOKUP($E58,'1MD ELO (5)'!$A$7:$O$80,4))</f>
        <v/>
      </c>
      <c r="J58" s="260"/>
      <c r="K58" s="166"/>
      <c r="L58" s="191"/>
      <c r="M58" s="180" t="s">
        <v>0</v>
      </c>
      <c r="N58" s="189"/>
      <c r="O58" s="182" t="str">
        <f>UPPER(IF(OR(N58="a",N58="as"),M56,IF(OR(N58="b",N58="bs"),M60,)))</f>
        <v/>
      </c>
      <c r="P58" s="190"/>
      <c r="Q58" s="191"/>
      <c r="R58" s="193"/>
      <c r="S58" s="174"/>
    </row>
    <row r="59" spans="1:19" s="38" customFormat="1" ht="9.6" customHeight="1" x14ac:dyDescent="0.25">
      <c r="A59" s="176" t="s">
        <v>59</v>
      </c>
      <c r="B59" s="395" t="str">
        <f>IF($E59="","",VLOOKUP($E59,'1MD ELO (5)'!$A$7:$O$80,14))</f>
        <v/>
      </c>
      <c r="C59" s="395" t="str">
        <f>IF($E59="","",VLOOKUP($E59,'1MD ELO (5)'!$A$7:$O$80,15))</f>
        <v/>
      </c>
      <c r="D59" s="451" t="str">
        <f>IF($E59="","",VLOOKUP($E59,'1MD ELO (5)'!$A$7:$O$80,5))</f>
        <v/>
      </c>
      <c r="E59" s="164"/>
      <c r="F59" s="492" t="str">
        <f>UPPER(IF($E59="","",VLOOKUP($E59,'1MD ELO (5)'!$A$7:$O$80,2)))</f>
        <v/>
      </c>
      <c r="G59" s="492" t="str">
        <f>IF($E59="","",VLOOKUP($E59,'1MD ELO (5)'!$A$7:$O$80,3))</f>
        <v/>
      </c>
      <c r="H59" s="492"/>
      <c r="I59" s="492" t="str">
        <f>IF($E59="","",VLOOKUP($E59,'1MD ELO (5)'!$A$7:$O$80,4))</f>
        <v/>
      </c>
      <c r="J59" s="258"/>
      <c r="K59" s="182" t="str">
        <f>UPPER(IF(OR(J60="a",J60="as"),F59,IF(OR(J60="b",J60="bs"),F60,)))</f>
        <v/>
      </c>
      <c r="L59" s="190"/>
      <c r="M59" s="262"/>
      <c r="N59" s="263"/>
      <c r="O59" s="166"/>
      <c r="P59" s="193"/>
      <c r="Q59" s="191"/>
      <c r="R59" s="193"/>
      <c r="S59" s="174"/>
    </row>
    <row r="60" spans="1:19" s="38" customFormat="1" ht="9.6" customHeight="1" x14ac:dyDescent="0.25">
      <c r="A60" s="176" t="s">
        <v>60</v>
      </c>
      <c r="B60" s="395" t="str">
        <f>IF($E60="","",VLOOKUP($E60,'1MD ELO (5)'!$A$7:$O$80,14))</f>
        <v/>
      </c>
      <c r="C60" s="395" t="str">
        <f>IF($E60="","",VLOOKUP($E60,'1MD ELO (5)'!$A$7:$O$80,15))</f>
        <v/>
      </c>
      <c r="D60" s="451" t="str">
        <f>IF($E60="","",VLOOKUP($E60,'1MD ELO (5)'!$A$7:$O$80,5))</f>
        <v/>
      </c>
      <c r="E60" s="164"/>
      <c r="F60" s="492" t="str">
        <f>UPPER(IF($E60="","",VLOOKUP($E60,'1MD ELO (5)'!$A$7:$O$80,2)))</f>
        <v/>
      </c>
      <c r="G60" s="492" t="str">
        <f>IF($E60="","",VLOOKUP($E60,'1MD ELO (5)'!$A$7:$O$80,3))</f>
        <v/>
      </c>
      <c r="H60" s="492"/>
      <c r="I60" s="492" t="str">
        <f>IF($E60="","",VLOOKUP($E60,'1MD ELO (5)'!$A$7:$O$80,4))</f>
        <v/>
      </c>
      <c r="J60" s="260"/>
      <c r="K60" s="166"/>
      <c r="L60" s="181"/>
      <c r="M60" s="182" t="str">
        <f>UPPER(IF(OR(L60="a",L60="as"),K59,IF(OR(L60="b",L60="bs"),K61,)))</f>
        <v/>
      </c>
      <c r="N60" s="264"/>
      <c r="O60" s="191"/>
      <c r="P60" s="193"/>
      <c r="Q60" s="191"/>
      <c r="R60" s="193"/>
      <c r="S60" s="174"/>
    </row>
    <row r="61" spans="1:19" s="38" customFormat="1" ht="9.6" customHeight="1" x14ac:dyDescent="0.25">
      <c r="A61" s="259" t="s">
        <v>61</v>
      </c>
      <c r="B61" s="395" t="str">
        <f>IF($E61="","",VLOOKUP($E61,'1MD ELO (5)'!$A$7:$O$80,14))</f>
        <v/>
      </c>
      <c r="C61" s="395" t="str">
        <f>IF($E61="","",VLOOKUP($E61,'1MD ELO (5)'!$A$7:$O$80,15))</f>
        <v/>
      </c>
      <c r="D61" s="451" t="str">
        <f>IF($E61="","",VLOOKUP($E61,'1MD ELO (5)'!$A$7:$O$80,5))</f>
        <v/>
      </c>
      <c r="E61" s="164"/>
      <c r="F61" s="492" t="str">
        <f>UPPER(IF($E61="","",VLOOKUP($E61,'1MD ELO (5)'!$A$7:$O$80,2)))</f>
        <v/>
      </c>
      <c r="G61" s="492" t="str">
        <f>IF($E61="","",VLOOKUP($E61,'1MD ELO (5)'!$A$7:$O$80,3))</f>
        <v/>
      </c>
      <c r="H61" s="492"/>
      <c r="I61" s="492" t="str">
        <f>IF($E61="","",VLOOKUP($E61,'1MD ELO (5)'!$A$7:$O$80,4))</f>
        <v/>
      </c>
      <c r="J61" s="258"/>
      <c r="K61" s="182" t="str">
        <f>UPPER(IF(OR(J62="a",J62="as"),F61,IF(OR(J62="b",J62="bs"),F62,)))</f>
        <v/>
      </c>
      <c r="L61" s="199"/>
      <c r="M61" s="166"/>
      <c r="N61" s="191"/>
      <c r="O61" s="191"/>
      <c r="P61" s="193"/>
      <c r="Q61" s="191"/>
      <c r="R61" s="193"/>
      <c r="S61" s="174"/>
    </row>
    <row r="62" spans="1:19" s="38" customFormat="1" ht="9.6" customHeight="1" x14ac:dyDescent="0.25">
      <c r="A62" s="201" t="s">
        <v>62</v>
      </c>
      <c r="B62" s="395" t="str">
        <f>IF($E62="","",VLOOKUP($E62,'1MD ELO (5)'!$A$7:$O$80,14))</f>
        <v/>
      </c>
      <c r="C62" s="395" t="str">
        <f>IF($E62="","",VLOOKUP($E62,'1MD ELO (5)'!$A$7:$O$80,15))</f>
        <v/>
      </c>
      <c r="D62" s="451" t="str">
        <f>IF($E62="","",VLOOKUP($E62,'1MD ELO (5)'!$A$7:$O$80,5))</f>
        <v/>
      </c>
      <c r="E62" s="164"/>
      <c r="F62" s="165" t="str">
        <f>UPPER(IF($E62="","",VLOOKUP($E62,'1MD ELO (5)'!$A$7:$O$80,2)))</f>
        <v/>
      </c>
      <c r="G62" s="165" t="str">
        <f>IF($E62="","",VLOOKUP($E62,'1MD ELO (5)'!$A$7:$O$80,3))</f>
        <v/>
      </c>
      <c r="H62" s="165"/>
      <c r="I62" s="165" t="str">
        <f>IF($E62="","",VLOOKUP($E62,'1MD ELO (5)'!$A$7:$O$80,4))</f>
        <v/>
      </c>
      <c r="J62" s="260"/>
      <c r="K62" s="166"/>
      <c r="L62" s="191"/>
      <c r="M62" s="191"/>
      <c r="N62" s="265"/>
      <c r="O62" s="180" t="s">
        <v>0</v>
      </c>
      <c r="P62" s="189"/>
      <c r="Q62" s="182" t="str">
        <f>UPPER(IF(OR(P62="a",P62="as"),O58,IF(OR(P62="b",P62="bs"),O66,)))</f>
        <v/>
      </c>
      <c r="R62" s="199"/>
      <c r="S62" s="174"/>
    </row>
    <row r="63" spans="1:19" s="38" customFormat="1" ht="9.6" customHeight="1" x14ac:dyDescent="0.25">
      <c r="A63" s="162" t="s">
        <v>63</v>
      </c>
      <c r="B63" s="395" t="str">
        <f>IF($E63="","",VLOOKUP($E63,'1MD ELO (5)'!$A$7:$O$80,14))</f>
        <v/>
      </c>
      <c r="C63" s="395" t="str">
        <f>IF($E63="","",VLOOKUP($E63,'1MD ELO (5)'!$A$7:$O$80,15))</f>
        <v/>
      </c>
      <c r="D63" s="451" t="str">
        <f>IF($E63="","",VLOOKUP($E63,'1MD ELO (5)'!$A$7:$O$80,5))</f>
        <v/>
      </c>
      <c r="E63" s="164"/>
      <c r="F63" s="165" t="str">
        <f>UPPER(IF($E63="","",VLOOKUP($E63,'1MD ELO (5)'!$A$7:$O$80,2)))</f>
        <v/>
      </c>
      <c r="G63" s="165" t="str">
        <f>IF($E63="","",VLOOKUP($E63,'1MD ELO (5)'!$A$7:$O$80,3))</f>
        <v/>
      </c>
      <c r="H63" s="165"/>
      <c r="I63" s="165" t="str">
        <f>IF($E63="","",VLOOKUP($E63,'1MD ELO (5)'!$A$7:$O$80,4))</f>
        <v/>
      </c>
      <c r="J63" s="258"/>
      <c r="K63" s="182" t="str">
        <f>UPPER(IF(OR(J64="a",J64="as"),F63,IF(OR(J64="b",J64="bs"),F64,)))</f>
        <v/>
      </c>
      <c r="L63" s="190"/>
      <c r="M63" s="191"/>
      <c r="N63" s="191"/>
      <c r="O63" s="191"/>
      <c r="P63" s="193"/>
      <c r="Q63" s="166"/>
      <c r="R63" s="191"/>
      <c r="S63" s="174"/>
    </row>
    <row r="64" spans="1:19" s="38" customFormat="1" ht="9.6" customHeight="1" x14ac:dyDescent="0.25">
      <c r="A64" s="259" t="s">
        <v>64</v>
      </c>
      <c r="B64" s="395" t="str">
        <f>IF($E64="","",VLOOKUP($E64,'1MD ELO (5)'!$A$7:$O$80,14))</f>
        <v/>
      </c>
      <c r="C64" s="395" t="str">
        <f>IF($E64="","",VLOOKUP($E64,'1MD ELO (5)'!$A$7:$O$80,15))</f>
        <v/>
      </c>
      <c r="D64" s="451" t="str">
        <f>IF($E64="","",VLOOKUP($E64,'1MD ELO (5)'!$A$7:$O$80,5))</f>
        <v/>
      </c>
      <c r="E64" s="164"/>
      <c r="F64" s="492" t="str">
        <f>UPPER(IF($E64="","",VLOOKUP($E64,'1MD ELO (5)'!$A$7:$O$80,2)))</f>
        <v/>
      </c>
      <c r="G64" s="492" t="str">
        <f>IF($E64="","",VLOOKUP($E64,'1MD ELO (5)'!$A$7:$O$80,3))</f>
        <v/>
      </c>
      <c r="H64" s="492"/>
      <c r="I64" s="492" t="str">
        <f>IF($E64="","",VLOOKUP($E64,'1MD ELO (5)'!$A$7:$O$80,4))</f>
        <v/>
      </c>
      <c r="J64" s="260"/>
      <c r="K64" s="166"/>
      <c r="L64" s="181"/>
      <c r="M64" s="182" t="str">
        <f>UPPER(IF(OR(L64="a",L64="as"),K63,IF(OR(L64="b",L64="bs"),K65,)))</f>
        <v/>
      </c>
      <c r="N64" s="190"/>
      <c r="O64" s="191"/>
      <c r="P64" s="193"/>
      <c r="Q64" s="191"/>
      <c r="R64" s="191"/>
      <c r="S64" s="174"/>
    </row>
    <row r="65" spans="1:19" s="38" customFormat="1" ht="9.6" customHeight="1" x14ac:dyDescent="0.25">
      <c r="A65" s="176" t="s">
        <v>65</v>
      </c>
      <c r="B65" s="395" t="str">
        <f>IF($E65="","",VLOOKUP($E65,'1MD ELO (5)'!$A$7:$O$80,14))</f>
        <v/>
      </c>
      <c r="C65" s="395" t="str">
        <f>IF($E65="","",VLOOKUP($E65,'1MD ELO (5)'!$A$7:$O$80,15))</f>
        <v/>
      </c>
      <c r="D65" s="451" t="str">
        <f>IF($E65="","",VLOOKUP($E65,'1MD ELO (5)'!$A$7:$O$80,5))</f>
        <v/>
      </c>
      <c r="E65" s="164"/>
      <c r="F65" s="492" t="str">
        <f>UPPER(IF($E65="","",VLOOKUP($E65,'1MD ELO (5)'!$A$7:$O$80,2)))</f>
        <v/>
      </c>
      <c r="G65" s="492" t="str">
        <f>IF($E65="","",VLOOKUP($E65,'1MD ELO (5)'!$A$7:$O$80,3))</f>
        <v/>
      </c>
      <c r="H65" s="492"/>
      <c r="I65" s="492" t="str">
        <f>IF($E65="","",VLOOKUP($E65,'1MD ELO (5)'!$A$7:$O$80,4))</f>
        <v/>
      </c>
      <c r="J65" s="258"/>
      <c r="K65" s="182" t="str">
        <f>UPPER(IF(OR(J66="a",J66="as"),F65,IF(OR(J66="b",J66="bs"),F66,)))</f>
        <v/>
      </c>
      <c r="L65" s="261"/>
      <c r="M65" s="166"/>
      <c r="N65" s="193"/>
      <c r="O65" s="191"/>
      <c r="P65" s="193"/>
      <c r="Q65" s="191"/>
      <c r="R65" s="191"/>
      <c r="S65" s="174"/>
    </row>
    <row r="66" spans="1:19" s="38" customFormat="1" ht="9.6" customHeight="1" x14ac:dyDescent="0.25">
      <c r="A66" s="176" t="s">
        <v>66</v>
      </c>
      <c r="B66" s="395" t="str">
        <f>IF($E66="","",VLOOKUP($E66,'1MD ELO (5)'!$A$7:$O$80,14))</f>
        <v/>
      </c>
      <c r="C66" s="395" t="str">
        <f>IF($E66="","",VLOOKUP($E66,'1MD ELO (5)'!$A$7:$O$80,15))</f>
        <v/>
      </c>
      <c r="D66" s="451" t="str">
        <f>IF($E66="","",VLOOKUP($E66,'1MD ELO (5)'!$A$7:$O$80,5))</f>
        <v/>
      </c>
      <c r="E66" s="164"/>
      <c r="F66" s="492" t="str">
        <f>UPPER(IF($E66="","",VLOOKUP($E66,'1MD ELO (5)'!$A$7:$O$80,2)))</f>
        <v/>
      </c>
      <c r="G66" s="492" t="str">
        <f>IF($E66="","",VLOOKUP($E66,'1MD ELO (5)'!$A$7:$O$80,3))</f>
        <v/>
      </c>
      <c r="H66" s="492"/>
      <c r="I66" s="492" t="str">
        <f>IF($E66="","",VLOOKUP($E66,'1MD ELO (5)'!$A$7:$O$80,4))</f>
        <v/>
      </c>
      <c r="J66" s="260"/>
      <c r="K66" s="166"/>
      <c r="L66" s="191"/>
      <c r="M66" s="180" t="s">
        <v>0</v>
      </c>
      <c r="N66" s="189"/>
      <c r="O66" s="182" t="str">
        <f>UPPER(IF(OR(N66="a",N66="as"),M64,IF(OR(N66="b",N66="bs"),M68,)))</f>
        <v/>
      </c>
      <c r="P66" s="199"/>
      <c r="Q66" s="191"/>
      <c r="R66" s="191"/>
      <c r="S66" s="174"/>
    </row>
    <row r="67" spans="1:19" s="38" customFormat="1" ht="9.6" customHeight="1" x14ac:dyDescent="0.25">
      <c r="A67" s="176" t="s">
        <v>67</v>
      </c>
      <c r="B67" s="395" t="str">
        <f>IF($E67="","",VLOOKUP($E67,'1MD ELO (5)'!$A$7:$O$80,14))</f>
        <v/>
      </c>
      <c r="C67" s="395" t="str">
        <f>IF($E67="","",VLOOKUP($E67,'1MD ELO (5)'!$A$7:$O$80,15))</f>
        <v/>
      </c>
      <c r="D67" s="451" t="str">
        <f>IF($E67="","",VLOOKUP($E67,'1MD ELO (5)'!$A$7:$O$80,5))</f>
        <v/>
      </c>
      <c r="E67" s="164"/>
      <c r="F67" s="492" t="str">
        <f>UPPER(IF($E67="","",VLOOKUP($E67,'1MD ELO (5)'!$A$7:$O$80,2)))</f>
        <v/>
      </c>
      <c r="G67" s="492" t="str">
        <f>IF($E67="","",VLOOKUP($E67,'1MD ELO (5)'!$A$7:$O$80,3))</f>
        <v/>
      </c>
      <c r="H67" s="492"/>
      <c r="I67" s="492" t="str">
        <f>IF($E67="","",VLOOKUP($E67,'1MD ELO (5)'!$A$7:$O$80,4))</f>
        <v/>
      </c>
      <c r="J67" s="258"/>
      <c r="K67" s="182" t="str">
        <f>UPPER(IF(OR(J68="a",J68="as"),F67,IF(OR(J68="b",J68="bs"),F68,)))</f>
        <v/>
      </c>
      <c r="L67" s="190"/>
      <c r="M67" s="262"/>
      <c r="N67" s="263"/>
      <c r="O67" s="166"/>
      <c r="P67" s="191"/>
      <c r="Q67" s="191"/>
      <c r="R67" s="191"/>
      <c r="S67" s="174"/>
    </row>
    <row r="68" spans="1:19" s="38" customFormat="1" ht="9.6" customHeight="1" x14ac:dyDescent="0.25">
      <c r="A68" s="176" t="s">
        <v>68</v>
      </c>
      <c r="B68" s="395" t="str">
        <f>IF($E68="","",VLOOKUP($E68,'1MD ELO (5)'!$A$7:$O$80,14))</f>
        <v/>
      </c>
      <c r="C68" s="395" t="str">
        <f>IF($E68="","",VLOOKUP($E68,'1MD ELO (5)'!$A$7:$O$80,15))</f>
        <v/>
      </c>
      <c r="D68" s="451" t="str">
        <f>IF($E68="","",VLOOKUP($E68,'1MD ELO (5)'!$A$7:$O$80,5))</f>
        <v/>
      </c>
      <c r="E68" s="164"/>
      <c r="F68" s="492" t="str">
        <f>UPPER(IF($E68="","",VLOOKUP($E68,'1MD ELO (5)'!$A$7:$O$80,2)))</f>
        <v/>
      </c>
      <c r="G68" s="492" t="str">
        <f>IF($E68="","",VLOOKUP($E68,'1MD ELO (5)'!$A$7:$O$80,3))</f>
        <v/>
      </c>
      <c r="H68" s="492"/>
      <c r="I68" s="492" t="str">
        <f>IF($E68="","",VLOOKUP($E68,'1MD ELO (5)'!$A$7:$O$80,4))</f>
        <v/>
      </c>
      <c r="J68" s="260"/>
      <c r="K68" s="166"/>
      <c r="L68" s="181"/>
      <c r="M68" s="182" t="str">
        <f>UPPER(IF(OR(L68="a",L68="as"),K67,IF(OR(L68="b",L68="bs"),K69,)))</f>
        <v/>
      </c>
      <c r="N68" s="264"/>
      <c r="O68" s="191"/>
      <c r="P68" s="191"/>
      <c r="Q68" s="191"/>
      <c r="R68" s="191"/>
      <c r="S68" s="174"/>
    </row>
    <row r="69" spans="1:19" s="38" customFormat="1" ht="9.6" customHeight="1" x14ac:dyDescent="0.25">
      <c r="A69" s="259" t="s">
        <v>69</v>
      </c>
      <c r="B69" s="395" t="str">
        <f>IF($E69="","",VLOOKUP($E69,'1MD ELO (5)'!$A$7:$O$80,14))</f>
        <v/>
      </c>
      <c r="C69" s="395" t="str">
        <f>IF($E69="","",VLOOKUP($E69,'1MD ELO (5)'!$A$7:$O$80,15))</f>
        <v/>
      </c>
      <c r="D69" s="451" t="str">
        <f>IF($E69="","",VLOOKUP($E69,'1MD ELO (5)'!$A$7:$O$80,5))</f>
        <v/>
      </c>
      <c r="E69" s="164"/>
      <c r="F69" s="492" t="str">
        <f>UPPER(IF($E69="","",VLOOKUP($E69,'1MD ELO (5)'!$A$7:$O$80,2)))</f>
        <v/>
      </c>
      <c r="G69" s="492" t="str">
        <f>IF($E69="","",VLOOKUP($E69,'1MD ELO (5)'!$A$7:$O$80,3))</f>
        <v/>
      </c>
      <c r="H69" s="492"/>
      <c r="I69" s="492" t="str">
        <f>IF($E69="","",VLOOKUP($E69,'1MD ELO (5)'!$A$7:$O$80,4))</f>
        <v/>
      </c>
      <c r="J69" s="258"/>
      <c r="K69" s="182" t="str">
        <f>UPPER(IF(OR(J70="a",J70="as"),F69,IF(OR(J70="b",J70="bs"),F70,)))</f>
        <v/>
      </c>
      <c r="L69" s="199"/>
      <c r="M69" s="166"/>
      <c r="N69" s="191"/>
      <c r="O69" s="191"/>
      <c r="P69" s="191"/>
      <c r="Q69" s="191"/>
      <c r="R69" s="191"/>
      <c r="S69" s="174"/>
    </row>
    <row r="70" spans="1:19" s="38" customFormat="1" ht="9.6" customHeight="1" x14ac:dyDescent="0.25">
      <c r="A70" s="201" t="s">
        <v>70</v>
      </c>
      <c r="B70" s="395" t="str">
        <f>IF($E70="","",VLOOKUP($E70,'1MD ELO (5)'!$A$7:$O$80,14))</f>
        <v/>
      </c>
      <c r="C70" s="395" t="str">
        <f>IF($E70="","",VLOOKUP($E70,'1MD ELO (5)'!$A$7:$O$80,15))</f>
        <v/>
      </c>
      <c r="D70" s="451" t="str">
        <f>IF($E70="","",VLOOKUP($E70,'1MD ELO (5)'!$A$7:$O$80,5))</f>
        <v/>
      </c>
      <c r="E70" s="164"/>
      <c r="F70" s="165" t="str">
        <f>UPPER(IF($E70="","",VLOOKUP($E70,'1MD ELO (5)'!$A$7:$O$80,2)))</f>
        <v/>
      </c>
      <c r="G70" s="165" t="str">
        <f>IF($E70="","",VLOOKUP($E70,'1MD ELO (5)'!$A$7:$O$80,3))</f>
        <v/>
      </c>
      <c r="H70" s="165"/>
      <c r="I70" s="165" t="str">
        <f>IF($E70="","",VLOOKUP($E70,'1MD ELO (5)'!$A$7:$O$80,4))</f>
        <v/>
      </c>
      <c r="J70" s="260"/>
      <c r="K70" s="166"/>
      <c r="L70" s="191"/>
      <c r="M70" s="191"/>
      <c r="N70" s="265"/>
      <c r="O70" s="191"/>
      <c r="P70" s="191"/>
      <c r="Q70" s="191"/>
      <c r="R70" s="191"/>
      <c r="S70" s="174"/>
    </row>
    <row r="71" spans="1:19" s="38" customFormat="1" ht="6" customHeight="1" x14ac:dyDescent="0.25">
      <c r="A71" s="275"/>
      <c r="B71" s="276"/>
      <c r="C71" s="276"/>
      <c r="D71" s="276"/>
      <c r="E71" s="277"/>
      <c r="F71" s="278"/>
      <c r="G71" s="278"/>
      <c r="H71" s="279"/>
      <c r="I71" s="278"/>
      <c r="J71" s="280"/>
      <c r="K71" s="191"/>
      <c r="L71" s="191"/>
      <c r="M71" s="191"/>
      <c r="N71" s="265"/>
      <c r="O71" s="191"/>
      <c r="P71" s="191"/>
      <c r="Q71" s="191"/>
      <c r="R71" s="191"/>
      <c r="S71" s="174"/>
    </row>
    <row r="72" spans="1:19" s="18" customFormat="1" ht="10.5" customHeight="1" x14ac:dyDescent="0.25">
      <c r="A72" s="214" t="s">
        <v>105</v>
      </c>
      <c r="B72" s="215"/>
      <c r="C72" s="215"/>
      <c r="D72" s="456"/>
      <c r="E72" s="281" t="s">
        <v>6</v>
      </c>
      <c r="F72" s="218" t="s">
        <v>107</v>
      </c>
      <c r="G72" s="281" t="s">
        <v>6</v>
      </c>
      <c r="H72" s="480" t="s">
        <v>107</v>
      </c>
      <c r="I72" s="282"/>
      <c r="J72" s="281" t="s">
        <v>6</v>
      </c>
      <c r="K72" s="218" t="s">
        <v>125</v>
      </c>
      <c r="L72" s="221"/>
      <c r="M72" s="218" t="s">
        <v>126</v>
      </c>
      <c r="N72" s="222"/>
      <c r="O72" s="223" t="s">
        <v>127</v>
      </c>
      <c r="P72" s="223"/>
      <c r="Q72" s="224"/>
      <c r="R72" s="225"/>
    </row>
    <row r="73" spans="1:19" s="18" customFormat="1" ht="9" customHeight="1" x14ac:dyDescent="0.25">
      <c r="A73" s="457" t="s">
        <v>106</v>
      </c>
      <c r="B73" s="458"/>
      <c r="C73" s="459"/>
      <c r="D73" s="460"/>
      <c r="E73" s="229">
        <v>1</v>
      </c>
      <c r="F73" s="283" t="str">
        <f>IF(E73&gt;$R$80,,UPPER(VLOOKUP(E73,'1MD ELO (5)'!$A$7:$Q$134,2)))</f>
        <v/>
      </c>
      <c r="G73" s="229">
        <v>9</v>
      </c>
      <c r="H73" s="92" t="str">
        <f>IF(G73&gt;$R$80,,UPPER(VLOOKUP(G73,'1MD ELO (5)'!$A$7:$Q$134,2)))</f>
        <v/>
      </c>
      <c r="I73" s="91"/>
      <c r="J73" s="231" t="s">
        <v>7</v>
      </c>
      <c r="K73" s="226"/>
      <c r="L73" s="232"/>
      <c r="M73" s="226"/>
      <c r="N73" s="233"/>
      <c r="O73" s="234" t="s">
        <v>111</v>
      </c>
      <c r="P73" s="235"/>
      <c r="Q73" s="235"/>
      <c r="R73" s="236"/>
    </row>
    <row r="74" spans="1:19" s="18" customFormat="1" ht="9" customHeight="1" x14ac:dyDescent="0.25">
      <c r="A74" s="241" t="s">
        <v>124</v>
      </c>
      <c r="B74" s="239"/>
      <c r="C74" s="453"/>
      <c r="D74" s="242"/>
      <c r="E74" s="229">
        <v>2</v>
      </c>
      <c r="F74" s="283" t="str">
        <f>IF(E74&gt;$R$80,,UPPER(VLOOKUP(E74,'1MD ELO (5)'!$A$7:$Q$134,2)))</f>
        <v/>
      </c>
      <c r="G74" s="229">
        <v>10</v>
      </c>
      <c r="H74" s="92" t="str">
        <f>IF(G74&gt;$R$80,,UPPER(VLOOKUP(G74,'1MD ELO (5)'!$A$7:$Q$134,2)))</f>
        <v/>
      </c>
      <c r="I74" s="91"/>
      <c r="J74" s="231" t="s">
        <v>8</v>
      </c>
      <c r="K74" s="226"/>
      <c r="L74" s="232"/>
      <c r="M74" s="226"/>
      <c r="N74" s="233"/>
      <c r="O74" s="237"/>
      <c r="P74" s="238"/>
      <c r="Q74" s="239"/>
      <c r="R74" s="240"/>
    </row>
    <row r="75" spans="1:19" s="18" customFormat="1" ht="9" customHeight="1" x14ac:dyDescent="0.25">
      <c r="A75" s="384"/>
      <c r="B75" s="385"/>
      <c r="C75" s="454"/>
      <c r="D75" s="386"/>
      <c r="E75" s="229">
        <v>3</v>
      </c>
      <c r="F75" s="283" t="str">
        <f>IF(E75&gt;$R$80,,UPPER(VLOOKUP(E75,'1MD ELO (5)'!$A$7:$Q$134,2)))</f>
        <v/>
      </c>
      <c r="G75" s="229">
        <v>11</v>
      </c>
      <c r="H75" s="92" t="str">
        <f>IF(G75&gt;$R$80,,UPPER(VLOOKUP(G75,'1MD ELO (5)'!$A$7:$Q$134,2)))</f>
        <v/>
      </c>
      <c r="I75" s="91"/>
      <c r="J75" s="231" t="s">
        <v>9</v>
      </c>
      <c r="K75" s="226"/>
      <c r="L75" s="232"/>
      <c r="M75" s="226"/>
      <c r="N75" s="233"/>
      <c r="O75" s="234" t="s">
        <v>112</v>
      </c>
      <c r="P75" s="235"/>
      <c r="Q75" s="235"/>
      <c r="R75" s="236"/>
    </row>
    <row r="76" spans="1:19" s="18" customFormat="1" ht="9" customHeight="1" x14ac:dyDescent="0.25">
      <c r="A76" s="243"/>
      <c r="B76" s="448"/>
      <c r="C76" s="448"/>
      <c r="D76" s="244"/>
      <c r="E76" s="229">
        <v>4</v>
      </c>
      <c r="F76" s="283" t="str">
        <f>IF(E76&gt;$R$80,,UPPER(VLOOKUP(E76,'1MD ELO (5)'!$A$7:$Q$134,2)))</f>
        <v/>
      </c>
      <c r="G76" s="229">
        <v>12</v>
      </c>
      <c r="H76" s="92" t="str">
        <f>IF(G76&gt;$R$80,,UPPER(VLOOKUP(G76,'1MD ELO (5)'!$A$7:$Q$134,2)))</f>
        <v/>
      </c>
      <c r="I76" s="91"/>
      <c r="J76" s="231" t="s">
        <v>10</v>
      </c>
      <c r="K76" s="226"/>
      <c r="L76" s="232"/>
      <c r="M76" s="226"/>
      <c r="N76" s="233"/>
      <c r="O76" s="226"/>
      <c r="P76" s="232"/>
      <c r="Q76" s="226"/>
      <c r="R76" s="233"/>
    </row>
    <row r="77" spans="1:19" s="18" customFormat="1" ht="9" customHeight="1" x14ac:dyDescent="0.25">
      <c r="A77" s="371"/>
      <c r="B77" s="387"/>
      <c r="C77" s="387"/>
      <c r="D77" s="455"/>
      <c r="E77" s="229">
        <v>5</v>
      </c>
      <c r="F77" s="283" t="str">
        <f>IF(E77&gt;$R$80,,UPPER(VLOOKUP(E77,'1MD ELO (5)'!$A$7:$Q$134,2)))</f>
        <v/>
      </c>
      <c r="G77" s="229">
        <v>13</v>
      </c>
      <c r="H77" s="92" t="str">
        <f>IF(G77&gt;$R$80,,UPPER(VLOOKUP(G77,'1MD ELO (5)'!$A$7:$Q$134,2)))</f>
        <v/>
      </c>
      <c r="I77" s="91"/>
      <c r="J77" s="231" t="s">
        <v>11</v>
      </c>
      <c r="K77" s="226"/>
      <c r="L77" s="232"/>
      <c r="M77" s="226"/>
      <c r="N77" s="233"/>
      <c r="O77" s="239"/>
      <c r="P77" s="238"/>
      <c r="Q77" s="239"/>
      <c r="R77" s="240"/>
    </row>
    <row r="78" spans="1:19" s="18" customFormat="1" ht="9" customHeight="1" x14ac:dyDescent="0.25">
      <c r="A78" s="372"/>
      <c r="B78" s="393"/>
      <c r="C78" s="448"/>
      <c r="D78" s="244"/>
      <c r="E78" s="229">
        <v>6</v>
      </c>
      <c r="F78" s="283" t="str">
        <f>IF(E78&gt;$R$80,,UPPER(VLOOKUP(E78,'1MD ELO (5)'!$A$7:$Q$134,2)))</f>
        <v/>
      </c>
      <c r="G78" s="229">
        <v>14</v>
      </c>
      <c r="H78" s="92" t="str">
        <f>IF(G78&gt;$R$80,,UPPER(VLOOKUP(G78,'1MD ELO (5)'!$A$7:$Q$134,2)))</f>
        <v/>
      </c>
      <c r="I78" s="91"/>
      <c r="J78" s="231" t="s">
        <v>12</v>
      </c>
      <c r="K78" s="226"/>
      <c r="L78" s="232"/>
      <c r="M78" s="226"/>
      <c r="N78" s="233"/>
      <c r="O78" s="234" t="s">
        <v>92</v>
      </c>
      <c r="P78" s="235"/>
      <c r="Q78" s="235"/>
      <c r="R78" s="236"/>
    </row>
    <row r="79" spans="1:19" s="18" customFormat="1" ht="9" customHeight="1" x14ac:dyDescent="0.25">
      <c r="A79" s="372"/>
      <c r="B79" s="393"/>
      <c r="C79" s="449"/>
      <c r="D79" s="382"/>
      <c r="E79" s="229">
        <v>7</v>
      </c>
      <c r="F79" s="283" t="str">
        <f>IF(E79&gt;$R$80,,UPPER(VLOOKUP(E79,'1MD ELO (5)'!$A$7:$Q$134,2)))</f>
        <v/>
      </c>
      <c r="G79" s="229">
        <v>15</v>
      </c>
      <c r="H79" s="92" t="str">
        <f>IF(G79&gt;$R$80,,UPPER(VLOOKUP(G79,'1MD ELO (5)'!$A$7:$Q$134,2)))</f>
        <v/>
      </c>
      <c r="I79" s="91"/>
      <c r="J79" s="231" t="s">
        <v>13</v>
      </c>
      <c r="K79" s="226"/>
      <c r="L79" s="232"/>
      <c r="M79" s="226"/>
      <c r="N79" s="233"/>
      <c r="O79" s="226"/>
      <c r="P79" s="232"/>
      <c r="Q79" s="226"/>
      <c r="R79" s="233"/>
    </row>
    <row r="80" spans="1:19" s="18" customFormat="1" ht="9" customHeight="1" x14ac:dyDescent="0.25">
      <c r="A80" s="373"/>
      <c r="B80" s="370"/>
      <c r="C80" s="450"/>
      <c r="D80" s="383"/>
      <c r="E80" s="245">
        <v>8</v>
      </c>
      <c r="F80" s="284" t="str">
        <f>IF(E80&gt;$R$80,,UPPER(VLOOKUP(E80,'1MD ELO (5)'!$A$7:$Q$134,2)))</f>
        <v/>
      </c>
      <c r="G80" s="245">
        <v>16</v>
      </c>
      <c r="H80" s="246" t="str">
        <f>IF(G80&gt;$R$80,,UPPER(VLOOKUP(G80,'1MD ELO (5)'!$A$7:$Q$134,2)))</f>
        <v/>
      </c>
      <c r="I80" s="248"/>
      <c r="J80" s="249" t="s">
        <v>14</v>
      </c>
      <c r="K80" s="239"/>
      <c r="L80" s="238"/>
      <c r="M80" s="239"/>
      <c r="N80" s="240"/>
      <c r="O80" s="239" t="str">
        <f>R4</f>
        <v>Lakatosné Klopcsik Diana</v>
      </c>
      <c r="P80" s="238"/>
      <c r="Q80" s="239"/>
      <c r="R80" s="250">
        <f>MIN(16,'1MD ELO (5)'!Q5)</f>
        <v>16</v>
      </c>
    </row>
    <row r="81" ht="15.75" customHeight="1" x14ac:dyDescent="0.25"/>
    <row r="82" ht="9" customHeight="1" x14ac:dyDescent="0.25"/>
  </sheetData>
  <mergeCells count="4">
    <mergeCell ref="A4:C4"/>
    <mergeCell ref="Q25:R25"/>
    <mergeCell ref="Q41:R41"/>
    <mergeCell ref="Q57:R57"/>
  </mergeCells>
  <conditionalFormatting sqref="H7:H70">
    <cfRule type="expression" dxfId="70" priority="15" stopIfTrue="1">
      <formula>AND($E7&lt;9,$C7&gt;0)</formula>
    </cfRule>
  </conditionalFormatting>
  <conditionalFormatting sqref="G7:G70 I7:I70">
    <cfRule type="expression" dxfId="69" priority="14" stopIfTrue="1">
      <formula>AND($E7&lt;17,$C7&gt;0)</formula>
    </cfRule>
  </conditionalFormatting>
  <conditionalFormatting sqref="M58 M42 M26 M10 M50 M34 M18 M66 O14 O30 O46 O62 O55 O23 O38">
    <cfRule type="expression" dxfId="68" priority="11" stopIfTrue="1">
      <formula>AND($O$1="CU",M10="Umpire")</formula>
    </cfRule>
    <cfRule type="expression" dxfId="67" priority="12" stopIfTrue="1">
      <formula>AND($O$1="CU",M10&lt;&gt;"Umpire",N10&lt;&gt;"")</formula>
    </cfRule>
    <cfRule type="expression" dxfId="66" priority="13" stopIfTrue="1">
      <formula>AND($O$1="CU",M10&lt;&gt;"Umpire")</formula>
    </cfRule>
  </conditionalFormatting>
  <conditionalFormatting sqref="M8 M12 M16 M20 M24 M28 M32 M36 M40 M44 M48 M52 M56 M60 M64 M68 O18 O26 O34 O42 O50 O58 O66 Q14 Q30 Q46 Q62 O10 Q38">
    <cfRule type="expression" dxfId="65" priority="9" stopIfTrue="1">
      <formula>L8="as"</formula>
    </cfRule>
    <cfRule type="expression" dxfId="64" priority="10" stopIfTrue="1">
      <formula>L8="bs"</formula>
    </cfRule>
  </conditionalFormatting>
  <conditionalFormatting sqref="K7 K9 K11 K13 K15 K17 K19 K21 K23 K25 K27 K29 K31 K33 K35 K37 K39 K41 K43 K45 K47 K49 K51 K53 K55 K57 K59 K61 K63 K65 K67 K69 Q22 Q54">
    <cfRule type="expression" dxfId="63" priority="7" stopIfTrue="1">
      <formula>J8="as"</formula>
    </cfRule>
    <cfRule type="expression" dxfId="62" priority="8" stopIfTrue="1">
      <formula>J8="bs"</formula>
    </cfRule>
  </conditionalFormatting>
  <conditionalFormatting sqref="J8 J10 J12 J14 J16 J18 J20 J22 J24 J26 J28 J30 J32 J34 J36 J38 J40 J42 J44 J46 J48 J50 J52 J54 J56 J58 J60 J62 J64 J66 J68 J70 L68 L64 L60 L56 L52 L48 L44 L40 L36 L32 L28 L24 L20 L16 L12 L8 N10 N18 N26 N34 N42 N50 N58 N66 R80 P62 P46 P30 P14 P23 P55 P38">
    <cfRule type="expression" dxfId="61" priority="6" stopIfTrue="1">
      <formula>$O$1="CU"</formula>
    </cfRule>
  </conditionalFormatting>
  <conditionalFormatting sqref="E7:E70">
    <cfRule type="expression" dxfId="60" priority="5" stopIfTrue="1">
      <formula>$E7&lt;17</formula>
    </cfRule>
  </conditionalFormatting>
  <conditionalFormatting sqref="O37">
    <cfRule type="expression" dxfId="59" priority="3" stopIfTrue="1">
      <formula>P23="as"</formula>
    </cfRule>
    <cfRule type="expression" dxfId="58" priority="4" stopIfTrue="1">
      <formula>P23="bs"</formula>
    </cfRule>
  </conditionalFormatting>
  <conditionalFormatting sqref="O39">
    <cfRule type="expression" dxfId="57" priority="1" stopIfTrue="1">
      <formula>P55="as"</formula>
    </cfRule>
    <cfRule type="expression" dxfId="56" priority="2" stopIfTrue="1">
      <formula>P55="bs"</formula>
    </cfRule>
  </conditionalFormatting>
  <dataValidations count="1">
    <dataValidation type="list" allowBlank="1" showInputMessage="1" sqref="M10 M18 M26 M34 M42 M50 M58 M66 O14 O30 O46 O62 O55 O23 O38" xr:uid="{E96A6A7D-77DF-42F4-AFDA-19AA0D133B6D}">
      <formula1>$U$7:$U$16</formula1>
    </dataValidation>
  </dataValidations>
  <printOptions horizontalCentered="1"/>
  <pageMargins left="0.35" right="0.35" top="0.35" bottom="0.35" header="0" footer="0"/>
  <pageSetup paperSize="9" orientation="portrait" horizontalDpi="360" verticalDpi="200" r:id="rId1"/>
  <headerFooter alignWithMargins="0"/>
  <rowBreaks count="1" manualBreakCount="1">
    <brk id="80" max="65535" man="1"/>
  </rowBreaks>
  <drawing r:id="rId2"/>
  <legacyDrawing r:id="rId3"/>
  <mc:AlternateContent xmlns:mc="http://schemas.openxmlformats.org/markup-compatibility/2006">
    <mc:Choice Requires="x14">
      <controls>
        <mc:AlternateContent xmlns:mc="http://schemas.openxmlformats.org/markup-compatibility/2006">
          <mc:Choice Requires="x14">
            <control shapeId="718849" r:id="rId4" name="Button 1">
              <controlPr defaultSize="0" print="0" autoFill="0" autoPict="0" macro="[0]!Jun_Show_CU">
                <anchor moveWithCells="1" sizeWithCells="1">
                  <from>
                    <xdr:col>12</xdr:col>
                    <xdr:colOff>548640</xdr:colOff>
                    <xdr:row>0</xdr:row>
                    <xdr:rowOff>7620</xdr:rowOff>
                  </from>
                  <to>
                    <xdr:col>14</xdr:col>
                    <xdr:colOff>388620</xdr:colOff>
                    <xdr:row>0</xdr:row>
                    <xdr:rowOff>175260</xdr:rowOff>
                  </to>
                </anchor>
              </controlPr>
            </control>
          </mc:Choice>
        </mc:AlternateContent>
        <mc:AlternateContent xmlns:mc="http://schemas.openxmlformats.org/markup-compatibility/2006">
          <mc:Choice Requires="x14">
            <control shapeId="718850" r:id="rId5" name="Button 2">
              <controlPr defaultSize="0" print="0" autoFill="0" autoPict="0" macro="[0]!Jun_Hide_CU">
                <anchor moveWithCells="1" sizeWithCells="1">
                  <from>
                    <xdr:col>12</xdr:col>
                    <xdr:colOff>533400</xdr:colOff>
                    <xdr:row>0</xdr:row>
                    <xdr:rowOff>182880</xdr:rowOff>
                  </from>
                  <to>
                    <xdr:col>14</xdr:col>
                    <xdr:colOff>388620</xdr:colOff>
                    <xdr:row>1</xdr:row>
                    <xdr:rowOff>60960</xdr:rowOff>
                  </to>
                </anchor>
              </controlPr>
            </control>
          </mc:Choice>
        </mc:AlternateContent>
      </controls>
    </mc:Choice>
  </mc:AlternateContent>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05A5D8-DD5A-46AC-9124-1BA8A5880252}">
  <sheetPr codeName="Sheet46">
    <tabColor indexed="42"/>
  </sheetPr>
  <dimension ref="A1:P87"/>
  <sheetViews>
    <sheetView showGridLines="0" showZeros="0" zoomScale="86" workbookViewId="0">
      <pane ySplit="7" topLeftCell="A8" activePane="bottomLeft" state="frozen"/>
      <selection activeCell="F2" sqref="F2"/>
      <selection pane="bottomLeft" activeCell="O8" sqref="O8"/>
    </sheetView>
  </sheetViews>
  <sheetFormatPr defaultRowHeight="13.2" x14ac:dyDescent="0.25"/>
  <cols>
    <col min="1" max="1" width="4.33203125" customWidth="1"/>
    <col min="2" max="2" width="12.44140625" customWidth="1"/>
    <col min="3" max="3" width="12.6640625" customWidth="1"/>
    <col min="4" max="4" width="10.5546875" style="45" customWidth="1"/>
    <col min="5" max="5" width="11.6640625" style="45" customWidth="1"/>
    <col min="6" max="6" width="5.88671875" style="45" customWidth="1"/>
    <col min="7" max="7" width="1.6640625" style="45" customWidth="1"/>
    <col min="8" max="8" width="12.33203125" style="102" customWidth="1"/>
    <col min="9" max="9" width="12.5546875" style="45" customWidth="1"/>
    <col min="10" max="10" width="12.88671875" style="45" customWidth="1"/>
    <col min="11" max="11" width="10.88671875" style="45" customWidth="1"/>
    <col min="12" max="12" width="6.5546875" style="45" customWidth="1"/>
    <col min="13" max="13" width="6" style="45" customWidth="1"/>
    <col min="14" max="16" width="5.88671875" style="45" customWidth="1"/>
  </cols>
  <sheetData>
    <row r="1" spans="1:16" ht="24.6" x14ac:dyDescent="0.4">
      <c r="A1" s="93" t="str">
        <f>Altalanos!$A$6</f>
        <v xml:space="preserve">Diákolimpia Tolna megye - Paks </v>
      </c>
      <c r="B1" s="93"/>
      <c r="C1" s="93"/>
      <c r="D1" s="94"/>
      <c r="E1" s="94"/>
      <c r="F1" s="390"/>
      <c r="G1" s="390"/>
      <c r="H1" s="443" t="s">
        <v>137</v>
      </c>
      <c r="I1" s="94"/>
      <c r="J1" s="95"/>
      <c r="K1" s="95"/>
      <c r="L1" s="95"/>
      <c r="M1" s="95"/>
      <c r="N1" s="95"/>
      <c r="O1" s="291"/>
      <c r="P1" s="109"/>
    </row>
    <row r="2" spans="1:16" ht="13.8" thickBot="1" x14ac:dyDescent="0.3">
      <c r="A2" s="96">
        <f>Altalanos!$A$8</f>
        <v>0</v>
      </c>
      <c r="B2" s="96" t="s">
        <v>122</v>
      </c>
      <c r="C2" s="470">
        <f>Altalanos!$E$8</f>
        <v>0</v>
      </c>
      <c r="D2" s="292"/>
      <c r="E2" s="292"/>
      <c r="F2" s="292"/>
      <c r="G2" s="292"/>
      <c r="H2" s="443" t="s">
        <v>138</v>
      </c>
      <c r="I2" s="103"/>
      <c r="J2" s="103"/>
      <c r="K2" s="86"/>
      <c r="L2" s="86"/>
      <c r="M2" s="86"/>
      <c r="N2" s="86"/>
      <c r="O2" s="293"/>
      <c r="P2" s="111"/>
    </row>
    <row r="3" spans="1:16" s="2" customFormat="1" x14ac:dyDescent="0.25">
      <c r="A3" s="482" t="s">
        <v>144</v>
      </c>
      <c r="B3" s="483"/>
      <c r="C3" s="484"/>
      <c r="D3" s="485"/>
      <c r="E3" s="486"/>
      <c r="F3" s="23"/>
      <c r="G3" s="23"/>
      <c r="H3" s="121"/>
      <c r="I3" s="23"/>
      <c r="J3" s="30"/>
      <c r="K3" s="30"/>
      <c r="L3" s="30"/>
      <c r="M3" s="294" t="s">
        <v>92</v>
      </c>
      <c r="N3" s="124"/>
      <c r="O3" s="124"/>
      <c r="P3" s="295"/>
    </row>
    <row r="4" spans="1:16" s="2" customFormat="1" x14ac:dyDescent="0.25">
      <c r="A4" s="55" t="s">
        <v>82</v>
      </c>
      <c r="B4" s="55"/>
      <c r="C4" s="53" t="s">
        <v>79</v>
      </c>
      <c r="D4" s="53"/>
      <c r="E4" s="53"/>
      <c r="F4" s="53"/>
      <c r="G4" s="53"/>
      <c r="H4" s="53" t="s">
        <v>87</v>
      </c>
      <c r="I4" s="55"/>
      <c r="J4" s="56"/>
      <c r="K4" s="56"/>
      <c r="L4" s="56" t="s">
        <v>88</v>
      </c>
      <c r="M4" s="288"/>
      <c r="N4" s="296"/>
      <c r="O4" s="296"/>
      <c r="P4" s="128"/>
    </row>
    <row r="5" spans="1:16" s="2" customFormat="1" ht="13.8" thickBot="1" x14ac:dyDescent="0.3">
      <c r="A5" s="821" t="str">
        <f>Altalanos!$A$10</f>
        <v>2025.04.28-29</v>
      </c>
      <c r="B5" s="821"/>
      <c r="C5" s="146" t="str">
        <f>Altalanos!$C$10</f>
        <v>Paks</v>
      </c>
      <c r="D5" s="98"/>
      <c r="E5" s="98"/>
      <c r="F5" s="98"/>
      <c r="G5" s="98"/>
      <c r="H5" s="148"/>
      <c r="I5" s="104"/>
      <c r="J5" s="89"/>
      <c r="K5" s="89"/>
      <c r="L5" s="89" t="str">
        <f>Altalanos!$E$10</f>
        <v>Lakatosné Klopcsik Diana</v>
      </c>
      <c r="M5" s="129"/>
      <c r="N5" s="104"/>
      <c r="O5" s="104"/>
      <c r="P5" s="130">
        <f>COUNTA(P8:P87)</f>
        <v>0</v>
      </c>
    </row>
    <row r="6" spans="1:16" s="297" customFormat="1" ht="12" customHeight="1" x14ac:dyDescent="0.25">
      <c r="A6" s="298"/>
      <c r="B6" s="826" t="s">
        <v>139</v>
      </c>
      <c r="C6" s="827"/>
      <c r="D6" s="827"/>
      <c r="E6" s="827"/>
      <c r="F6" s="827"/>
      <c r="G6" s="699"/>
      <c r="H6" s="828" t="s">
        <v>140</v>
      </c>
      <c r="I6" s="827"/>
      <c r="J6" s="827"/>
      <c r="K6" s="827"/>
      <c r="L6" s="829"/>
      <c r="M6" s="828" t="s">
        <v>141</v>
      </c>
      <c r="N6" s="827"/>
      <c r="O6" s="827"/>
      <c r="P6" s="829"/>
    </row>
    <row r="7" spans="1:16" ht="47.25" customHeight="1" thickBot="1" x14ac:dyDescent="0.3">
      <c r="A7" s="114" t="s">
        <v>89</v>
      </c>
      <c r="B7" s="115" t="s">
        <v>85</v>
      </c>
      <c r="C7" s="115" t="s">
        <v>86</v>
      </c>
      <c r="D7" s="115" t="s">
        <v>90</v>
      </c>
      <c r="E7" s="115" t="s">
        <v>91</v>
      </c>
      <c r="F7" s="759" t="s">
        <v>214</v>
      </c>
      <c r="G7" s="497" t="s">
        <v>213</v>
      </c>
      <c r="H7" s="114" t="s">
        <v>85</v>
      </c>
      <c r="I7" s="115" t="s">
        <v>86</v>
      </c>
      <c r="J7" s="115" t="s">
        <v>90</v>
      </c>
      <c r="K7" s="115" t="s">
        <v>91</v>
      </c>
      <c r="L7" s="116" t="s">
        <v>215</v>
      </c>
      <c r="M7" s="114" t="s">
        <v>213</v>
      </c>
      <c r="N7" s="289" t="s">
        <v>142</v>
      </c>
      <c r="O7" s="115" t="s">
        <v>143</v>
      </c>
      <c r="P7" s="116" t="s">
        <v>100</v>
      </c>
    </row>
    <row r="8" spans="1:16" s="11" customFormat="1" ht="18.899999999999999" customHeight="1" x14ac:dyDescent="0.25">
      <c r="A8" s="766">
        <v>1</v>
      </c>
      <c r="B8" s="501"/>
      <c r="C8" s="105"/>
      <c r="D8" s="106"/>
      <c r="E8" s="106"/>
      <c r="F8" s="119"/>
      <c r="G8" s="757"/>
      <c r="H8" s="498"/>
      <c r="I8" s="300"/>
      <c r="J8" s="106"/>
      <c r="K8" s="106"/>
      <c r="L8" s="107"/>
      <c r="M8" s="106"/>
      <c r="N8" s="107"/>
      <c r="O8" s="496">
        <f t="shared" ref="O8:O26" si="0">SUM(F8,L8)</f>
        <v>0</v>
      </c>
      <c r="P8" s="107"/>
    </row>
    <row r="9" spans="1:16" s="11" customFormat="1" ht="18.899999999999999" customHeight="1" x14ac:dyDescent="0.25">
      <c r="A9" s="767">
        <v>2</v>
      </c>
      <c r="B9" s="501"/>
      <c r="C9" s="105"/>
      <c r="D9" s="106"/>
      <c r="E9" s="106"/>
      <c r="F9" s="119"/>
      <c r="G9" s="757"/>
      <c r="H9" s="498"/>
      <c r="I9" s="300"/>
      <c r="J9" s="106"/>
      <c r="K9" s="106"/>
      <c r="L9" s="119"/>
      <c r="M9" s="106"/>
      <c r="N9" s="107"/>
      <c r="O9" s="496">
        <f t="shared" si="0"/>
        <v>0</v>
      </c>
      <c r="P9" s="107"/>
    </row>
    <row r="10" spans="1:16" s="11" customFormat="1" ht="18.899999999999999" customHeight="1" x14ac:dyDescent="0.25">
      <c r="A10" s="767">
        <v>3</v>
      </c>
      <c r="B10" s="501"/>
      <c r="C10" s="105"/>
      <c r="D10" s="106"/>
      <c r="E10" s="106"/>
      <c r="F10" s="119"/>
      <c r="G10" s="757"/>
      <c r="H10" s="498"/>
      <c r="I10" s="300"/>
      <c r="J10" s="106"/>
      <c r="K10" s="106"/>
      <c r="L10" s="119"/>
      <c r="M10" s="106"/>
      <c r="N10" s="107"/>
      <c r="O10" s="496">
        <f t="shared" si="0"/>
        <v>0</v>
      </c>
      <c r="P10" s="107"/>
    </row>
    <row r="11" spans="1:16" s="11" customFormat="1" ht="18.899999999999999" customHeight="1" x14ac:dyDescent="0.25">
      <c r="A11" s="767">
        <v>4</v>
      </c>
      <c r="B11" s="501"/>
      <c r="C11" s="105"/>
      <c r="D11" s="106"/>
      <c r="E11" s="783"/>
      <c r="F11" s="107"/>
      <c r="G11" s="757"/>
      <c r="H11" s="501"/>
      <c r="I11" s="105"/>
      <c r="J11" s="106"/>
      <c r="K11" s="783"/>
      <c r="L11" s="107"/>
      <c r="M11" s="106"/>
      <c r="N11" s="107"/>
      <c r="O11" s="496">
        <f t="shared" si="0"/>
        <v>0</v>
      </c>
      <c r="P11" s="107"/>
    </row>
    <row r="12" spans="1:16" s="11" customFormat="1" ht="18.899999999999999" customHeight="1" x14ac:dyDescent="0.25">
      <c r="A12" s="767">
        <v>5</v>
      </c>
      <c r="B12" s="501"/>
      <c r="C12" s="105"/>
      <c r="D12" s="106"/>
      <c r="E12" s="106"/>
      <c r="F12" s="119"/>
      <c r="G12" s="757"/>
      <c r="H12" s="498"/>
      <c r="I12" s="300"/>
      <c r="J12" s="106"/>
      <c r="K12" s="106"/>
      <c r="L12" s="119"/>
      <c r="M12" s="106"/>
      <c r="N12" s="107"/>
      <c r="O12" s="496">
        <f t="shared" si="0"/>
        <v>0</v>
      </c>
      <c r="P12" s="107"/>
    </row>
    <row r="13" spans="1:16" s="11" customFormat="1" ht="18.899999999999999" customHeight="1" x14ac:dyDescent="0.25">
      <c r="A13" s="767">
        <v>6</v>
      </c>
      <c r="B13" s="501"/>
      <c r="C13" s="105"/>
      <c r="D13" s="106"/>
      <c r="E13" s="783"/>
      <c r="F13" s="107"/>
      <c r="G13" s="757"/>
      <c r="H13" s="501"/>
      <c r="I13" s="105"/>
      <c r="J13" s="106"/>
      <c r="K13" s="783"/>
      <c r="L13" s="107"/>
      <c r="M13" s="106"/>
      <c r="N13" s="107"/>
      <c r="O13" s="496">
        <f t="shared" si="0"/>
        <v>0</v>
      </c>
      <c r="P13" s="107"/>
    </row>
    <row r="14" spans="1:16" s="11" customFormat="1" ht="18.899999999999999" customHeight="1" x14ac:dyDescent="0.25">
      <c r="A14" s="767">
        <v>7</v>
      </c>
      <c r="B14" s="501"/>
      <c r="C14" s="105"/>
      <c r="D14" s="106"/>
      <c r="E14" s="783"/>
      <c r="F14" s="107"/>
      <c r="G14" s="757"/>
      <c r="H14" s="501"/>
      <c r="I14" s="105"/>
      <c r="J14" s="106"/>
      <c r="K14" s="783"/>
      <c r="L14" s="107"/>
      <c r="M14" s="106"/>
      <c r="N14" s="107"/>
      <c r="O14" s="496">
        <f t="shared" si="0"/>
        <v>0</v>
      </c>
      <c r="P14" s="107"/>
    </row>
    <row r="15" spans="1:16" s="11" customFormat="1" ht="18.899999999999999" customHeight="1" x14ac:dyDescent="0.25">
      <c r="A15" s="767">
        <v>8</v>
      </c>
      <c r="B15" s="501"/>
      <c r="C15" s="105"/>
      <c r="D15" s="106"/>
      <c r="E15" s="783"/>
      <c r="F15" s="107"/>
      <c r="G15" s="757"/>
      <c r="H15" s="501"/>
      <c r="I15" s="105"/>
      <c r="J15" s="106"/>
      <c r="K15" s="783"/>
      <c r="L15" s="107"/>
      <c r="M15" s="106"/>
      <c r="N15" s="107"/>
      <c r="O15" s="496">
        <f t="shared" si="0"/>
        <v>0</v>
      </c>
      <c r="P15" s="107"/>
    </row>
    <row r="16" spans="1:16" s="11" customFormat="1" ht="18.899999999999999" customHeight="1" x14ac:dyDescent="0.25">
      <c r="A16" s="767">
        <v>9</v>
      </c>
      <c r="B16" s="501"/>
      <c r="C16" s="105"/>
      <c r="D16" s="106"/>
      <c r="E16" s="783"/>
      <c r="F16" s="107"/>
      <c r="G16" s="757"/>
      <c r="H16" s="501"/>
      <c r="I16" s="105"/>
      <c r="J16" s="106"/>
      <c r="K16" s="783"/>
      <c r="L16" s="107"/>
      <c r="M16" s="106"/>
      <c r="N16" s="301"/>
      <c r="O16" s="496">
        <f t="shared" si="0"/>
        <v>0</v>
      </c>
      <c r="P16" s="107"/>
    </row>
    <row r="17" spans="1:16" s="11" customFormat="1" ht="18.899999999999999" customHeight="1" x14ac:dyDescent="0.25">
      <c r="A17" s="767">
        <v>10</v>
      </c>
      <c r="B17" s="501"/>
      <c r="C17" s="105"/>
      <c r="D17" s="106"/>
      <c r="E17" s="783"/>
      <c r="F17" s="107"/>
      <c r="G17" s="757"/>
      <c r="H17" s="501"/>
      <c r="I17" s="105"/>
      <c r="J17" s="106"/>
      <c r="K17" s="783"/>
      <c r="L17" s="107"/>
      <c r="M17" s="106"/>
      <c r="N17" s="107"/>
      <c r="O17" s="496">
        <f t="shared" si="0"/>
        <v>0</v>
      </c>
      <c r="P17" s="107"/>
    </row>
    <row r="18" spans="1:16" s="11" customFormat="1" ht="18.899999999999999" customHeight="1" x14ac:dyDescent="0.25">
      <c r="A18" s="767">
        <v>11</v>
      </c>
      <c r="B18" s="501"/>
      <c r="C18" s="105"/>
      <c r="D18" s="106"/>
      <c r="E18" s="783"/>
      <c r="F18" s="107"/>
      <c r="G18" s="757"/>
      <c r="H18" s="501"/>
      <c r="I18" s="105"/>
      <c r="J18" s="106"/>
      <c r="K18" s="784"/>
      <c r="L18" s="107"/>
      <c r="M18" s="106"/>
      <c r="N18" s="107"/>
      <c r="O18" s="496">
        <f t="shared" si="0"/>
        <v>0</v>
      </c>
      <c r="P18" s="107"/>
    </row>
    <row r="19" spans="1:16" s="11" customFormat="1" ht="18.899999999999999" customHeight="1" x14ac:dyDescent="0.25">
      <c r="A19" s="767">
        <v>12</v>
      </c>
      <c r="B19" s="501"/>
      <c r="C19" s="105"/>
      <c r="D19" s="106"/>
      <c r="E19" s="783"/>
      <c r="F19" s="107"/>
      <c r="G19" s="757"/>
      <c r="H19" s="501"/>
      <c r="I19" s="105"/>
      <c r="J19" s="106"/>
      <c r="K19" s="783"/>
      <c r="L19" s="107"/>
      <c r="M19" s="106"/>
      <c r="N19" s="107"/>
      <c r="O19" s="496">
        <f t="shared" si="0"/>
        <v>0</v>
      </c>
      <c r="P19" s="107"/>
    </row>
    <row r="20" spans="1:16" s="11" customFormat="1" ht="18.899999999999999" customHeight="1" x14ac:dyDescent="0.25">
      <c r="A20" s="767">
        <v>13</v>
      </c>
      <c r="B20" s="501"/>
      <c r="C20" s="105"/>
      <c r="D20" s="106"/>
      <c r="E20" s="783"/>
      <c r="F20" s="107"/>
      <c r="G20" s="757"/>
      <c r="H20" s="501"/>
      <c r="I20" s="105"/>
      <c r="J20" s="106"/>
      <c r="K20" s="783"/>
      <c r="L20" s="107"/>
      <c r="M20" s="106"/>
      <c r="N20" s="107"/>
      <c r="O20" s="496">
        <f t="shared" si="0"/>
        <v>0</v>
      </c>
      <c r="P20" s="107"/>
    </row>
    <row r="21" spans="1:16" s="11" customFormat="1" ht="18.899999999999999" customHeight="1" x14ac:dyDescent="0.25">
      <c r="A21" s="767">
        <v>14</v>
      </c>
      <c r="B21" s="501"/>
      <c r="C21" s="105"/>
      <c r="D21" s="106"/>
      <c r="E21" s="783"/>
      <c r="F21" s="107"/>
      <c r="G21" s="757"/>
      <c r="H21" s="501"/>
      <c r="I21" s="105"/>
      <c r="J21" s="106"/>
      <c r="K21" s="785"/>
      <c r="L21" s="107"/>
      <c r="M21" s="106"/>
      <c r="N21" s="107"/>
      <c r="O21" s="496">
        <f t="shared" si="0"/>
        <v>0</v>
      </c>
      <c r="P21" s="107"/>
    </row>
    <row r="22" spans="1:16" s="11" customFormat="1" ht="18.899999999999999" customHeight="1" x14ac:dyDescent="0.25">
      <c r="A22" s="767">
        <v>15</v>
      </c>
      <c r="B22" s="501"/>
      <c r="C22" s="105"/>
      <c r="D22" s="106"/>
      <c r="E22" s="783"/>
      <c r="F22" s="107"/>
      <c r="G22" s="757"/>
      <c r="H22" s="501"/>
      <c r="I22" s="105"/>
      <c r="J22" s="106"/>
      <c r="K22" s="783"/>
      <c r="L22" s="107"/>
      <c r="M22" s="106"/>
      <c r="N22" s="107"/>
      <c r="O22" s="496">
        <f t="shared" si="0"/>
        <v>0</v>
      </c>
      <c r="P22" s="107"/>
    </row>
    <row r="23" spans="1:16" s="11" customFormat="1" ht="18.899999999999999" customHeight="1" x14ac:dyDescent="0.25">
      <c r="A23" s="500">
        <v>16</v>
      </c>
      <c r="B23" s="501"/>
      <c r="C23" s="105"/>
      <c r="D23" s="106"/>
      <c r="E23" s="783"/>
      <c r="F23" s="107"/>
      <c r="G23" s="757"/>
      <c r="H23" s="501"/>
      <c r="I23" s="105"/>
      <c r="J23" s="106"/>
      <c r="K23" s="783"/>
      <c r="L23" s="107"/>
      <c r="M23" s="106"/>
      <c r="N23" s="107"/>
      <c r="O23" s="496">
        <f t="shared" si="0"/>
        <v>0</v>
      </c>
      <c r="P23" s="107"/>
    </row>
    <row r="24" spans="1:16" s="35" customFormat="1" ht="18.899999999999999" customHeight="1" x14ac:dyDescent="0.2">
      <c r="A24" s="500">
        <v>17</v>
      </c>
      <c r="B24" s="501"/>
      <c r="C24" s="105"/>
      <c r="D24" s="106"/>
      <c r="E24" s="783"/>
      <c r="F24" s="107"/>
      <c r="G24" s="757"/>
      <c r="H24" s="501"/>
      <c r="I24" s="105"/>
      <c r="J24" s="106"/>
      <c r="K24" s="783"/>
      <c r="L24" s="107"/>
      <c r="M24" s="106"/>
      <c r="N24" s="107"/>
      <c r="O24" s="496">
        <f t="shared" si="0"/>
        <v>0</v>
      </c>
      <c r="P24" s="107"/>
    </row>
    <row r="25" spans="1:16" s="35" customFormat="1" ht="18.899999999999999" customHeight="1" x14ac:dyDescent="0.2">
      <c r="A25" s="500">
        <v>18</v>
      </c>
      <c r="B25" s="501"/>
      <c r="C25" s="105"/>
      <c r="D25" s="106"/>
      <c r="E25" s="783"/>
      <c r="F25" s="107"/>
      <c r="G25" s="757"/>
      <c r="H25" s="501"/>
      <c r="I25" s="105"/>
      <c r="J25" s="106"/>
      <c r="K25" s="783"/>
      <c r="L25" s="107"/>
      <c r="M25" s="106"/>
      <c r="N25" s="107"/>
      <c r="O25" s="496">
        <f t="shared" si="0"/>
        <v>0</v>
      </c>
      <c r="P25" s="107"/>
    </row>
    <row r="26" spans="1:16" s="35" customFormat="1" ht="18.899999999999999" customHeight="1" x14ac:dyDescent="0.2">
      <c r="A26" s="500">
        <v>19</v>
      </c>
      <c r="B26" s="501"/>
      <c r="C26" s="105"/>
      <c r="D26" s="106"/>
      <c r="E26" s="783"/>
      <c r="F26" s="107"/>
      <c r="G26" s="757"/>
      <c r="H26" s="501"/>
      <c r="I26" s="105"/>
      <c r="J26" s="106"/>
      <c r="K26" s="783"/>
      <c r="L26" s="107"/>
      <c r="M26" s="106"/>
      <c r="N26" s="107"/>
      <c r="O26" s="496">
        <f t="shared" si="0"/>
        <v>0</v>
      </c>
      <c r="P26" s="107"/>
    </row>
    <row r="27" spans="1:16" s="35" customFormat="1" ht="18.899999999999999" customHeight="1" x14ac:dyDescent="0.2">
      <c r="A27" s="500">
        <v>20</v>
      </c>
      <c r="B27" s="501"/>
      <c r="C27" s="105"/>
      <c r="D27" s="106"/>
      <c r="E27" s="106"/>
      <c r="F27" s="119"/>
      <c r="G27" s="757"/>
      <c r="H27" s="498"/>
      <c r="I27" s="300"/>
      <c r="J27" s="106"/>
      <c r="K27" s="106"/>
      <c r="L27" s="119"/>
      <c r="M27" s="106"/>
      <c r="N27" s="107"/>
      <c r="O27" s="496"/>
      <c r="P27" s="107"/>
    </row>
    <row r="28" spans="1:16" s="35" customFormat="1" ht="18.899999999999999" customHeight="1" thickBot="1" x14ac:dyDescent="0.25">
      <c r="A28" s="500">
        <v>21</v>
      </c>
      <c r="B28" s="501"/>
      <c r="C28" s="105"/>
      <c r="D28" s="106"/>
      <c r="E28" s="106"/>
      <c r="F28" s="119"/>
      <c r="G28" s="757"/>
      <c r="H28" s="498"/>
      <c r="I28" s="300"/>
      <c r="J28" s="106"/>
      <c r="K28" s="106"/>
      <c r="L28" s="119"/>
      <c r="M28" s="106"/>
      <c r="N28" s="107"/>
      <c r="O28" s="496"/>
      <c r="P28" s="107"/>
    </row>
    <row r="29" spans="1:16" s="35" customFormat="1" ht="18.899999999999999" customHeight="1" x14ac:dyDescent="0.2">
      <c r="A29" s="766">
        <v>22</v>
      </c>
      <c r="B29" s="501"/>
      <c r="C29" s="105"/>
      <c r="D29" s="106"/>
      <c r="E29" s="106"/>
      <c r="F29" s="119"/>
      <c r="G29" s="757"/>
      <c r="H29" s="498"/>
      <c r="I29" s="300"/>
      <c r="J29" s="106"/>
      <c r="K29" s="106"/>
      <c r="L29" s="119"/>
      <c r="M29" s="106"/>
      <c r="N29" s="107"/>
      <c r="O29" s="496"/>
      <c r="P29" s="107"/>
    </row>
    <row r="30" spans="1:16" s="35" customFormat="1" ht="18.899999999999999" customHeight="1" x14ac:dyDescent="0.2">
      <c r="A30" s="767">
        <v>23</v>
      </c>
      <c r="B30" s="501"/>
      <c r="C30" s="105"/>
      <c r="D30" s="106"/>
      <c r="E30" s="106"/>
      <c r="F30" s="119"/>
      <c r="G30" s="757"/>
      <c r="H30" s="498"/>
      <c r="I30" s="300"/>
      <c r="J30" s="106"/>
      <c r="K30" s="106"/>
      <c r="L30" s="119"/>
      <c r="M30" s="106"/>
      <c r="N30" s="107"/>
      <c r="O30" s="496"/>
      <c r="P30" s="107"/>
    </row>
    <row r="31" spans="1:16" s="35" customFormat="1" ht="18.899999999999999" customHeight="1" x14ac:dyDescent="0.2">
      <c r="A31" s="767">
        <v>24</v>
      </c>
      <c r="B31" s="501"/>
      <c r="C31" s="105"/>
      <c r="D31" s="106"/>
      <c r="E31" s="106"/>
      <c r="F31" s="119"/>
      <c r="G31" s="757"/>
      <c r="H31" s="498"/>
      <c r="I31" s="300"/>
      <c r="J31" s="106"/>
      <c r="K31" s="106"/>
      <c r="L31" s="119"/>
      <c r="M31" s="106"/>
      <c r="N31" s="107"/>
      <c r="O31" s="496"/>
      <c r="P31" s="107"/>
    </row>
    <row r="32" spans="1:16" ht="18.899999999999999" customHeight="1" thickBot="1" x14ac:dyDescent="0.3">
      <c r="A32" s="767">
        <v>25</v>
      </c>
      <c r="B32" s="501"/>
      <c r="C32" s="105"/>
      <c r="D32" s="106"/>
      <c r="E32" s="106"/>
      <c r="F32" s="119"/>
      <c r="G32" s="757"/>
      <c r="H32" s="498"/>
      <c r="I32" s="300"/>
      <c r="J32" s="106"/>
      <c r="K32" s="106"/>
      <c r="L32" s="119"/>
      <c r="M32" s="106"/>
      <c r="N32" s="107"/>
      <c r="O32" s="496"/>
      <c r="P32" s="107"/>
    </row>
    <row r="33" spans="1:16" ht="18.899999999999999" customHeight="1" x14ac:dyDescent="0.25">
      <c r="A33" s="766">
        <v>26</v>
      </c>
      <c r="B33" s="501"/>
      <c r="C33" s="105"/>
      <c r="D33" s="106"/>
      <c r="E33" s="106"/>
      <c r="F33" s="119"/>
      <c r="G33" s="757"/>
      <c r="H33" s="498"/>
      <c r="I33" s="300"/>
      <c r="J33" s="106"/>
      <c r="K33" s="106"/>
      <c r="L33" s="119"/>
      <c r="M33" s="106"/>
      <c r="N33" s="107"/>
      <c r="O33" s="496"/>
      <c r="P33" s="107"/>
    </row>
    <row r="34" spans="1:16" ht="18.899999999999999" customHeight="1" x14ac:dyDescent="0.25">
      <c r="A34" s="767">
        <v>27</v>
      </c>
      <c r="B34" s="501"/>
      <c r="C34" s="105"/>
      <c r="D34" s="106"/>
      <c r="E34" s="106"/>
      <c r="F34" s="119"/>
      <c r="G34" s="757"/>
      <c r="H34" s="498"/>
      <c r="I34" s="300"/>
      <c r="J34" s="106"/>
      <c r="K34" s="106"/>
      <c r="L34" s="119"/>
      <c r="M34" s="106"/>
      <c r="N34" s="107"/>
      <c r="O34" s="496"/>
      <c r="P34" s="107"/>
    </row>
    <row r="35" spans="1:16" ht="18.899999999999999" customHeight="1" x14ac:dyDescent="0.25">
      <c r="A35" s="767">
        <v>28</v>
      </c>
      <c r="B35" s="501"/>
      <c r="C35" s="105"/>
      <c r="D35" s="106"/>
      <c r="E35" s="106"/>
      <c r="F35" s="119"/>
      <c r="G35" s="757"/>
      <c r="H35" s="498"/>
      <c r="I35" s="300"/>
      <c r="J35" s="106"/>
      <c r="K35" s="106"/>
      <c r="L35" s="119"/>
      <c r="M35" s="106"/>
      <c r="N35" s="107"/>
      <c r="O35" s="496"/>
      <c r="P35" s="107"/>
    </row>
    <row r="36" spans="1:16" ht="18.899999999999999" customHeight="1" x14ac:dyDescent="0.25">
      <c r="A36" s="767">
        <v>29</v>
      </c>
      <c r="B36" s="501"/>
      <c r="C36" s="105"/>
      <c r="D36" s="106"/>
      <c r="E36" s="106"/>
      <c r="F36" s="119"/>
      <c r="G36" s="757"/>
      <c r="H36" s="498"/>
      <c r="I36" s="300"/>
      <c r="J36" s="106"/>
      <c r="K36" s="106"/>
      <c r="L36" s="119"/>
      <c r="M36" s="106"/>
      <c r="N36" s="107"/>
      <c r="O36" s="496"/>
      <c r="P36" s="107"/>
    </row>
    <row r="37" spans="1:16" ht="18.899999999999999" customHeight="1" x14ac:dyDescent="0.25">
      <c r="A37" s="767">
        <v>30</v>
      </c>
      <c r="B37" s="501"/>
      <c r="C37" s="105"/>
      <c r="D37" s="106"/>
      <c r="E37" s="106"/>
      <c r="F37" s="119"/>
      <c r="G37" s="757"/>
      <c r="H37" s="498"/>
      <c r="I37" s="300"/>
      <c r="J37" s="106"/>
      <c r="K37" s="106"/>
      <c r="L37" s="119"/>
      <c r="M37" s="106"/>
      <c r="N37" s="107"/>
      <c r="O37" s="496"/>
      <c r="P37" s="107"/>
    </row>
    <row r="38" spans="1:16" ht="18.899999999999999" customHeight="1" x14ac:dyDescent="0.25">
      <c r="A38" s="767">
        <v>31</v>
      </c>
      <c r="B38" s="501"/>
      <c r="C38" s="105"/>
      <c r="D38" s="106"/>
      <c r="E38" s="106"/>
      <c r="F38" s="119"/>
      <c r="G38" s="757"/>
      <c r="H38" s="498"/>
      <c r="I38" s="300"/>
      <c r="J38" s="106"/>
      <c r="K38" s="106"/>
      <c r="L38" s="119"/>
      <c r="M38" s="106"/>
      <c r="N38" s="107"/>
      <c r="O38" s="496"/>
      <c r="P38" s="107"/>
    </row>
    <row r="39" spans="1:16" ht="18.899999999999999" customHeight="1" x14ac:dyDescent="0.25">
      <c r="A39" s="767">
        <v>32</v>
      </c>
      <c r="B39" s="501"/>
      <c r="C39" s="105"/>
      <c r="D39" s="106"/>
      <c r="E39" s="106"/>
      <c r="F39" s="119"/>
      <c r="G39" s="757"/>
      <c r="H39" s="498"/>
      <c r="I39" s="300"/>
      <c r="J39" s="106"/>
      <c r="K39" s="106"/>
      <c r="L39" s="119"/>
      <c r="M39" s="106"/>
      <c r="N39" s="107"/>
      <c r="O39" s="496"/>
      <c r="P39" s="107"/>
    </row>
    <row r="40" spans="1:16" ht="18.899999999999999" customHeight="1" x14ac:dyDescent="0.25">
      <c r="A40" s="500"/>
      <c r="B40" s="501"/>
      <c r="C40" s="105"/>
      <c r="D40" s="106"/>
      <c r="E40" s="106"/>
      <c r="F40" s="119"/>
      <c r="G40" s="757"/>
      <c r="H40" s="498"/>
      <c r="I40" s="300"/>
      <c r="J40" s="106"/>
      <c r="K40" s="106"/>
      <c r="L40" s="119"/>
      <c r="M40" s="106"/>
      <c r="N40" s="107"/>
      <c r="O40" s="496"/>
      <c r="P40" s="107"/>
    </row>
    <row r="41" spans="1:16" ht="18.899999999999999" customHeight="1" x14ac:dyDescent="0.25">
      <c r="A41" s="500"/>
      <c r="B41" s="501"/>
      <c r="C41" s="105"/>
      <c r="D41" s="106"/>
      <c r="E41" s="106"/>
      <c r="F41" s="119"/>
      <c r="G41" s="757"/>
      <c r="H41" s="498"/>
      <c r="I41" s="300"/>
      <c r="J41" s="106"/>
      <c r="K41" s="106"/>
      <c r="L41" s="119"/>
      <c r="M41" s="106"/>
      <c r="N41" s="107"/>
      <c r="O41" s="496"/>
      <c r="P41" s="107"/>
    </row>
    <row r="42" spans="1:16" ht="18.899999999999999" customHeight="1" x14ac:dyDescent="0.25">
      <c r="A42" s="500"/>
      <c r="B42" s="501"/>
      <c r="C42" s="105"/>
      <c r="D42" s="106"/>
      <c r="E42" s="106"/>
      <c r="F42" s="119"/>
      <c r="G42" s="757"/>
      <c r="H42" s="498"/>
      <c r="I42" s="300"/>
      <c r="J42" s="106"/>
      <c r="K42" s="106"/>
      <c r="L42" s="119"/>
      <c r="M42" s="106"/>
      <c r="N42" s="107"/>
      <c r="O42" s="496"/>
      <c r="P42" s="107"/>
    </row>
    <row r="43" spans="1:16" ht="18.899999999999999" customHeight="1" x14ac:dyDescent="0.25">
      <c r="A43" s="500"/>
      <c r="B43" s="501"/>
      <c r="C43" s="105"/>
      <c r="D43" s="106"/>
      <c r="E43" s="106"/>
      <c r="F43" s="119"/>
      <c r="G43" s="757"/>
      <c r="H43" s="498"/>
      <c r="I43" s="300"/>
      <c r="J43" s="106"/>
      <c r="K43" s="106"/>
      <c r="L43" s="119"/>
      <c r="M43" s="106"/>
      <c r="N43" s="107"/>
      <c r="O43" s="496"/>
      <c r="P43" s="107"/>
    </row>
    <row r="44" spans="1:16" ht="18.899999999999999" customHeight="1" x14ac:dyDescent="0.25">
      <c r="A44" s="500"/>
      <c r="B44" s="501"/>
      <c r="C44" s="105"/>
      <c r="D44" s="106"/>
      <c r="E44" s="106"/>
      <c r="F44" s="119"/>
      <c r="G44" s="757"/>
      <c r="H44" s="498"/>
      <c r="I44" s="300"/>
      <c r="J44" s="106"/>
      <c r="K44" s="106"/>
      <c r="L44" s="119"/>
      <c r="M44" s="106"/>
      <c r="N44" s="107"/>
      <c r="O44" s="496"/>
      <c r="P44" s="107"/>
    </row>
    <row r="45" spans="1:16" ht="18.899999999999999" customHeight="1" x14ac:dyDescent="0.25">
      <c r="A45" s="500"/>
      <c r="B45" s="501"/>
      <c r="C45" s="105"/>
      <c r="D45" s="106"/>
      <c r="E45" s="106"/>
      <c r="F45" s="119"/>
      <c r="G45" s="757"/>
      <c r="H45" s="498"/>
      <c r="I45" s="300"/>
      <c r="J45" s="106"/>
      <c r="K45" s="106"/>
      <c r="L45" s="119"/>
      <c r="M45" s="106"/>
      <c r="N45" s="107"/>
      <c r="O45" s="496"/>
      <c r="P45" s="107"/>
    </row>
    <row r="46" spans="1:16" ht="18.899999999999999" customHeight="1" x14ac:dyDescent="0.25">
      <c r="A46" s="500"/>
      <c r="B46" s="501"/>
      <c r="C46" s="105"/>
      <c r="D46" s="106"/>
      <c r="E46" s="106"/>
      <c r="F46" s="119"/>
      <c r="G46" s="757"/>
      <c r="H46" s="498"/>
      <c r="I46" s="300"/>
      <c r="J46" s="106"/>
      <c r="K46" s="106"/>
      <c r="L46" s="119"/>
      <c r="M46" s="106"/>
      <c r="N46" s="107"/>
      <c r="O46" s="496"/>
      <c r="P46" s="107"/>
    </row>
    <row r="47" spans="1:16" ht="18.899999999999999" customHeight="1" x14ac:dyDescent="0.25">
      <c r="A47" s="500"/>
      <c r="B47" s="501"/>
      <c r="C47" s="105"/>
      <c r="D47" s="106"/>
      <c r="E47" s="106"/>
      <c r="F47" s="119"/>
      <c r="G47" s="757"/>
      <c r="H47" s="498"/>
      <c r="I47" s="300"/>
      <c r="J47" s="106"/>
      <c r="K47" s="106"/>
      <c r="L47" s="119"/>
      <c r="M47" s="106"/>
      <c r="N47" s="107"/>
      <c r="O47" s="496"/>
      <c r="P47" s="107"/>
    </row>
    <row r="48" spans="1:16" ht="18.899999999999999" customHeight="1" x14ac:dyDescent="0.25">
      <c r="A48" s="500"/>
      <c r="B48" s="501"/>
      <c r="C48" s="105"/>
      <c r="D48" s="106"/>
      <c r="E48" s="106"/>
      <c r="F48" s="119"/>
      <c r="G48" s="757"/>
      <c r="H48" s="498"/>
      <c r="I48" s="300"/>
      <c r="J48" s="106"/>
      <c r="K48" s="106"/>
      <c r="L48" s="119"/>
      <c r="M48" s="106"/>
      <c r="N48" s="107"/>
      <c r="O48" s="496"/>
      <c r="P48" s="107"/>
    </row>
    <row r="49" spans="1:16" ht="18.899999999999999" customHeight="1" x14ac:dyDescent="0.25">
      <c r="A49" s="500"/>
      <c r="B49" s="501"/>
      <c r="C49" s="105"/>
      <c r="D49" s="106"/>
      <c r="E49" s="106"/>
      <c r="F49" s="119"/>
      <c r="G49" s="757"/>
      <c r="H49" s="498"/>
      <c r="I49" s="300"/>
      <c r="J49" s="106"/>
      <c r="K49" s="106"/>
      <c r="L49" s="119"/>
      <c r="M49" s="106"/>
      <c r="N49" s="107"/>
      <c r="O49" s="496"/>
      <c r="P49" s="107"/>
    </row>
    <row r="50" spans="1:16" ht="18.899999999999999" customHeight="1" x14ac:dyDescent="0.25">
      <c r="A50" s="500"/>
      <c r="B50" s="501"/>
      <c r="C50" s="105"/>
      <c r="D50" s="106"/>
      <c r="E50" s="106"/>
      <c r="F50" s="119"/>
      <c r="G50" s="757"/>
      <c r="H50" s="498"/>
      <c r="I50" s="300"/>
      <c r="J50" s="106"/>
      <c r="K50" s="106"/>
      <c r="L50" s="119"/>
      <c r="M50" s="106"/>
      <c r="N50" s="107"/>
      <c r="O50" s="496"/>
      <c r="P50" s="107"/>
    </row>
    <row r="51" spans="1:16" ht="18.899999999999999" customHeight="1" x14ac:dyDescent="0.25">
      <c r="A51" s="500"/>
      <c r="B51" s="501"/>
      <c r="C51" s="105"/>
      <c r="D51" s="106"/>
      <c r="E51" s="106"/>
      <c r="F51" s="119"/>
      <c r="G51" s="757"/>
      <c r="H51" s="498"/>
      <c r="I51" s="300"/>
      <c r="J51" s="106"/>
      <c r="K51" s="106"/>
      <c r="L51" s="119"/>
      <c r="M51" s="106"/>
      <c r="N51" s="107"/>
      <c r="O51" s="496"/>
      <c r="P51" s="107"/>
    </row>
    <row r="52" spans="1:16" ht="18.899999999999999" customHeight="1" x14ac:dyDescent="0.25">
      <c r="A52" s="500"/>
      <c r="B52" s="501"/>
      <c r="C52" s="105"/>
      <c r="D52" s="106"/>
      <c r="E52" s="106"/>
      <c r="F52" s="119"/>
      <c r="G52" s="757"/>
      <c r="H52" s="498"/>
      <c r="I52" s="300"/>
      <c r="J52" s="106"/>
      <c r="K52" s="106"/>
      <c r="L52" s="119"/>
      <c r="M52" s="106"/>
      <c r="N52" s="107"/>
      <c r="O52" s="496"/>
      <c r="P52" s="107"/>
    </row>
    <row r="53" spans="1:16" ht="18.899999999999999" customHeight="1" x14ac:dyDescent="0.25">
      <c r="A53" s="500"/>
      <c r="B53" s="501"/>
      <c r="C53" s="105"/>
      <c r="D53" s="106"/>
      <c r="E53" s="106"/>
      <c r="F53" s="119"/>
      <c r="G53" s="757"/>
      <c r="H53" s="498"/>
      <c r="I53" s="300"/>
      <c r="J53" s="106"/>
      <c r="K53" s="106"/>
      <c r="L53" s="119"/>
      <c r="M53" s="106"/>
      <c r="N53" s="107"/>
      <c r="O53" s="496"/>
      <c r="P53" s="107"/>
    </row>
    <row r="54" spans="1:16" ht="18.899999999999999" customHeight="1" x14ac:dyDescent="0.25">
      <c r="A54" s="500"/>
      <c r="B54" s="501"/>
      <c r="C54" s="105"/>
      <c r="D54" s="106"/>
      <c r="E54" s="106"/>
      <c r="F54" s="119"/>
      <c r="G54" s="757"/>
      <c r="H54" s="498"/>
      <c r="I54" s="300"/>
      <c r="J54" s="106"/>
      <c r="K54" s="106"/>
      <c r="L54" s="119"/>
      <c r="M54" s="106"/>
      <c r="N54" s="107"/>
      <c r="O54" s="496"/>
      <c r="P54" s="107"/>
    </row>
    <row r="55" spans="1:16" ht="18.899999999999999" customHeight="1" x14ac:dyDescent="0.25">
      <c r="A55" s="500"/>
      <c r="B55" s="501"/>
      <c r="C55" s="105"/>
      <c r="D55" s="106"/>
      <c r="E55" s="106"/>
      <c r="F55" s="119"/>
      <c r="G55" s="757"/>
      <c r="H55" s="498"/>
      <c r="I55" s="300"/>
      <c r="J55" s="106"/>
      <c r="K55" s="106"/>
      <c r="L55" s="107"/>
      <c r="M55" s="106"/>
      <c r="N55" s="107"/>
      <c r="O55" s="496"/>
      <c r="P55" s="107"/>
    </row>
    <row r="56" spans="1:16" ht="18.899999999999999" customHeight="1" x14ac:dyDescent="0.25">
      <c r="A56" s="500"/>
      <c r="B56" s="501"/>
      <c r="C56" s="105"/>
      <c r="D56" s="106"/>
      <c r="E56" s="783"/>
      <c r="F56" s="107"/>
      <c r="G56" s="757"/>
      <c r="H56" s="501"/>
      <c r="I56" s="105"/>
      <c r="J56" s="106"/>
      <c r="K56" s="783"/>
      <c r="L56" s="107"/>
      <c r="M56" s="106"/>
      <c r="N56" s="107"/>
      <c r="O56" s="496"/>
      <c r="P56" s="107"/>
    </row>
    <row r="57" spans="1:16" ht="18.899999999999999" customHeight="1" x14ac:dyDescent="0.25">
      <c r="A57" s="500"/>
      <c r="B57" s="501"/>
      <c r="C57" s="105"/>
      <c r="D57" s="106"/>
      <c r="E57" s="106"/>
      <c r="F57" s="119"/>
      <c r="G57" s="757"/>
      <c r="H57" s="498"/>
      <c r="I57" s="300"/>
      <c r="J57" s="106"/>
      <c r="K57" s="106"/>
      <c r="L57" s="119"/>
      <c r="M57" s="106"/>
      <c r="N57" s="107"/>
      <c r="O57" s="496"/>
      <c r="P57" s="107"/>
    </row>
    <row r="58" spans="1:16" ht="18.899999999999999" customHeight="1" x14ac:dyDescent="0.25">
      <c r="A58" s="500"/>
      <c r="B58" s="501"/>
      <c r="C58" s="105"/>
      <c r="D58" s="106"/>
      <c r="E58" s="783"/>
      <c r="F58" s="107"/>
      <c r="G58" s="757"/>
      <c r="H58" s="501"/>
      <c r="I58" s="105"/>
      <c r="J58" s="106"/>
      <c r="K58" s="783"/>
      <c r="L58" s="107"/>
      <c r="M58" s="106"/>
      <c r="N58" s="107"/>
      <c r="O58" s="496"/>
      <c r="P58" s="107"/>
    </row>
    <row r="59" spans="1:16" ht="18.899999999999999" customHeight="1" x14ac:dyDescent="0.25">
      <c r="A59" s="500"/>
      <c r="B59" s="501"/>
      <c r="C59" s="105"/>
      <c r="D59" s="106"/>
      <c r="E59" s="783"/>
      <c r="F59" s="107"/>
      <c r="G59" s="757"/>
      <c r="H59" s="501"/>
      <c r="I59" s="105"/>
      <c r="J59" s="106"/>
      <c r="K59" s="783"/>
      <c r="L59" s="107"/>
      <c r="M59" s="106"/>
      <c r="N59" s="107"/>
      <c r="O59" s="496"/>
      <c r="P59" s="107"/>
    </row>
    <row r="60" spans="1:16" ht="18.899999999999999" customHeight="1" x14ac:dyDescent="0.25">
      <c r="A60" s="500"/>
      <c r="B60" s="501"/>
      <c r="C60" s="105"/>
      <c r="D60" s="106"/>
      <c r="E60" s="783"/>
      <c r="F60" s="107"/>
      <c r="G60" s="757"/>
      <c r="H60" s="501"/>
      <c r="I60" s="105"/>
      <c r="J60" s="106"/>
      <c r="K60" s="783"/>
      <c r="L60" s="107"/>
      <c r="M60" s="106"/>
      <c r="N60" s="107"/>
      <c r="O60" s="496"/>
      <c r="P60" s="107"/>
    </row>
    <row r="61" spans="1:16" ht="18.899999999999999" customHeight="1" x14ac:dyDescent="0.25">
      <c r="A61" s="500"/>
      <c r="B61" s="501"/>
      <c r="C61" s="105"/>
      <c r="D61" s="106"/>
      <c r="E61" s="783"/>
      <c r="F61" s="107"/>
      <c r="G61" s="757"/>
      <c r="H61" s="501"/>
      <c r="I61" s="105"/>
      <c r="J61" s="106"/>
      <c r="K61" s="783"/>
      <c r="L61" s="107"/>
      <c r="M61" s="106"/>
      <c r="N61" s="301"/>
      <c r="O61" s="496"/>
      <c r="P61" s="107"/>
    </row>
    <row r="62" spans="1:16" ht="18.899999999999999" customHeight="1" x14ac:dyDescent="0.25">
      <c r="A62" s="500"/>
      <c r="B62" s="501"/>
      <c r="C62" s="105"/>
      <c r="D62" s="106"/>
      <c r="E62" s="783"/>
      <c r="F62" s="107"/>
      <c r="G62" s="757"/>
      <c r="H62" s="501"/>
      <c r="I62" s="105"/>
      <c r="J62" s="106"/>
      <c r="K62" s="783"/>
      <c r="L62" s="107"/>
      <c r="M62" s="106"/>
      <c r="N62" s="107"/>
      <c r="O62" s="496"/>
      <c r="P62" s="107"/>
    </row>
    <row r="63" spans="1:16" ht="18.75" customHeight="1" x14ac:dyDescent="0.25">
      <c r="A63" s="500"/>
      <c r="B63" s="501"/>
      <c r="C63" s="105"/>
      <c r="D63" s="106"/>
      <c r="E63" s="783"/>
      <c r="F63" s="107"/>
      <c r="G63" s="757"/>
      <c r="H63" s="501"/>
      <c r="I63" s="105"/>
      <c r="J63" s="106"/>
      <c r="K63" s="784"/>
      <c r="L63" s="107"/>
      <c r="M63" s="106"/>
      <c r="N63" s="107"/>
      <c r="O63" s="496"/>
      <c r="P63" s="107"/>
    </row>
    <row r="64" spans="1:16" ht="18.899999999999999" customHeight="1" x14ac:dyDescent="0.25">
      <c r="A64" s="500"/>
      <c r="B64" s="501"/>
      <c r="C64" s="105"/>
      <c r="D64" s="106"/>
      <c r="E64" s="783"/>
      <c r="F64" s="107"/>
      <c r="G64" s="757"/>
      <c r="H64" s="501"/>
      <c r="I64" s="105"/>
      <c r="J64" s="106"/>
      <c r="K64" s="783"/>
      <c r="L64" s="107"/>
      <c r="M64" s="106"/>
      <c r="N64" s="107"/>
      <c r="O64" s="496"/>
      <c r="P64" s="107"/>
    </row>
    <row r="65" spans="1:16" ht="18.899999999999999" customHeight="1" x14ac:dyDescent="0.25">
      <c r="A65" s="500"/>
      <c r="B65" s="501"/>
      <c r="C65" s="105"/>
      <c r="D65" s="106"/>
      <c r="E65" s="783"/>
      <c r="F65" s="107"/>
      <c r="G65" s="757"/>
      <c r="H65" s="501"/>
      <c r="I65" s="105"/>
      <c r="J65" s="106"/>
      <c r="K65" s="783"/>
      <c r="L65" s="107"/>
      <c r="M65" s="106"/>
      <c r="N65" s="107"/>
      <c r="O65" s="496"/>
      <c r="P65" s="107"/>
    </row>
    <row r="66" spans="1:16" ht="18.899999999999999" customHeight="1" x14ac:dyDescent="0.25">
      <c r="A66" s="500"/>
      <c r="B66" s="501"/>
      <c r="C66" s="105"/>
      <c r="D66" s="106"/>
      <c r="E66" s="783"/>
      <c r="F66" s="107"/>
      <c r="G66" s="757"/>
      <c r="H66" s="501"/>
      <c r="I66" s="105"/>
      <c r="J66" s="106"/>
      <c r="K66" s="785"/>
      <c r="L66" s="107"/>
      <c r="M66" s="106"/>
      <c r="N66" s="107"/>
      <c r="O66" s="496"/>
      <c r="P66" s="107"/>
    </row>
    <row r="67" spans="1:16" ht="18.899999999999999" customHeight="1" x14ac:dyDescent="0.25">
      <c r="A67" s="500"/>
      <c r="B67" s="501"/>
      <c r="C67" s="105"/>
      <c r="D67" s="106"/>
      <c r="E67" s="783"/>
      <c r="F67" s="107"/>
      <c r="G67" s="757"/>
      <c r="H67" s="501"/>
      <c r="I67" s="105"/>
      <c r="J67" s="106"/>
      <c r="K67" s="783"/>
      <c r="L67" s="107"/>
      <c r="M67" s="106"/>
      <c r="N67" s="107"/>
      <c r="O67" s="496"/>
      <c r="P67" s="107"/>
    </row>
    <row r="68" spans="1:16" ht="19.5" customHeight="1" x14ac:dyDescent="0.25">
      <c r="A68" s="500"/>
      <c r="B68" s="501"/>
      <c r="C68" s="105"/>
      <c r="D68" s="106"/>
      <c r="E68" s="783"/>
      <c r="F68" s="107"/>
      <c r="G68" s="757"/>
      <c r="H68" s="501"/>
      <c r="I68" s="105"/>
      <c r="J68" s="106"/>
      <c r="K68" s="783"/>
      <c r="L68" s="107"/>
      <c r="M68" s="106"/>
      <c r="N68" s="107"/>
      <c r="O68" s="496"/>
      <c r="P68" s="107"/>
    </row>
    <row r="69" spans="1:16" ht="19.5" customHeight="1" x14ac:dyDescent="0.25">
      <c r="A69" s="500"/>
      <c r="B69" s="501"/>
      <c r="C69" s="105"/>
      <c r="D69" s="106"/>
      <c r="E69" s="783"/>
      <c r="F69" s="107"/>
      <c r="G69" s="757"/>
      <c r="H69" s="501"/>
      <c r="I69" s="105"/>
      <c r="J69" s="106"/>
      <c r="K69" s="783"/>
      <c r="L69" s="107"/>
      <c r="M69" s="106"/>
      <c r="N69" s="107"/>
      <c r="O69" s="496"/>
      <c r="P69" s="107"/>
    </row>
    <row r="70" spans="1:16" ht="19.5" customHeight="1" x14ac:dyDescent="0.25">
      <c r="A70" s="500"/>
      <c r="B70" s="501"/>
      <c r="C70" s="105"/>
      <c r="D70" s="106"/>
      <c r="E70" s="783"/>
      <c r="F70" s="107"/>
      <c r="G70" s="757"/>
      <c r="H70" s="501"/>
      <c r="I70" s="105"/>
      <c r="J70" s="106"/>
      <c r="K70" s="783"/>
      <c r="L70" s="107"/>
      <c r="M70" s="106"/>
      <c r="N70" s="107"/>
      <c r="O70" s="496"/>
      <c r="P70" s="107"/>
    </row>
    <row r="71" spans="1:16" ht="19.5" customHeight="1" x14ac:dyDescent="0.25">
      <c r="A71" s="500"/>
      <c r="B71" s="501"/>
      <c r="C71" s="105"/>
      <c r="D71" s="106"/>
      <c r="E71" s="783"/>
      <c r="F71" s="107"/>
      <c r="G71" s="757"/>
      <c r="H71" s="501"/>
      <c r="I71" s="105"/>
      <c r="J71" s="106"/>
      <c r="K71" s="783"/>
      <c r="L71" s="107"/>
      <c r="M71" s="106"/>
      <c r="N71" s="107"/>
      <c r="O71" s="496"/>
      <c r="P71" s="107"/>
    </row>
    <row r="72" spans="1:16" ht="19.5" customHeight="1" x14ac:dyDescent="0.25">
      <c r="A72" s="500"/>
      <c r="B72" s="501"/>
      <c r="C72" s="105"/>
      <c r="D72" s="106"/>
      <c r="E72" s="106"/>
      <c r="F72" s="119"/>
      <c r="G72" s="757"/>
      <c r="H72" s="498"/>
      <c r="I72" s="300"/>
      <c r="J72" s="106"/>
      <c r="K72" s="106"/>
      <c r="L72" s="107"/>
      <c r="M72" s="106"/>
      <c r="N72" s="107"/>
      <c r="O72" s="496"/>
      <c r="P72" s="107"/>
    </row>
    <row r="73" spans="1:16" ht="19.5" customHeight="1" x14ac:dyDescent="0.25">
      <c r="A73" s="500"/>
      <c r="B73" s="501"/>
      <c r="C73" s="105"/>
      <c r="D73" s="106"/>
      <c r="E73" s="783"/>
      <c r="F73" s="107"/>
      <c r="G73" s="757"/>
      <c r="H73" s="501"/>
      <c r="I73" s="105"/>
      <c r="J73" s="106"/>
      <c r="K73" s="783"/>
      <c r="L73" s="107"/>
      <c r="M73" s="106"/>
      <c r="N73" s="107"/>
      <c r="O73" s="496"/>
      <c r="P73" s="107"/>
    </row>
    <row r="74" spans="1:16" ht="19.5" customHeight="1" x14ac:dyDescent="0.25">
      <c r="A74" s="500"/>
      <c r="B74" s="501"/>
      <c r="C74" s="105"/>
      <c r="D74" s="106"/>
      <c r="E74" s="783"/>
      <c r="F74" s="107"/>
      <c r="G74" s="757"/>
      <c r="H74" s="501"/>
      <c r="I74" s="105"/>
      <c r="J74" s="106"/>
      <c r="K74" s="783"/>
      <c r="L74" s="107"/>
      <c r="M74" s="106"/>
      <c r="N74" s="107"/>
      <c r="O74" s="496"/>
      <c r="P74" s="107"/>
    </row>
    <row r="75" spans="1:16" ht="19.5" customHeight="1" x14ac:dyDescent="0.25">
      <c r="A75" s="500"/>
      <c r="B75" s="501"/>
      <c r="C75" s="105"/>
      <c r="D75" s="106"/>
      <c r="E75" s="783"/>
      <c r="F75" s="107"/>
      <c r="G75" s="757"/>
      <c r="H75" s="501"/>
      <c r="I75" s="105"/>
      <c r="J75" s="106"/>
      <c r="K75" s="783"/>
      <c r="L75" s="107"/>
      <c r="M75" s="106"/>
      <c r="N75" s="107"/>
      <c r="O75" s="496"/>
      <c r="P75" s="107"/>
    </row>
    <row r="76" spans="1:16" ht="19.5" customHeight="1" x14ac:dyDescent="0.25">
      <c r="A76" s="500"/>
      <c r="B76" s="501"/>
      <c r="C76" s="105"/>
      <c r="D76" s="106"/>
      <c r="E76" s="783"/>
      <c r="F76" s="107"/>
      <c r="G76" s="757"/>
      <c r="H76" s="501"/>
      <c r="I76" s="105"/>
      <c r="J76" s="106"/>
      <c r="K76" s="783"/>
      <c r="L76" s="107"/>
      <c r="M76" s="106"/>
      <c r="N76" s="107"/>
      <c r="O76" s="496"/>
      <c r="P76" s="107"/>
    </row>
    <row r="77" spans="1:16" ht="19.5" customHeight="1" x14ac:dyDescent="0.25">
      <c r="A77" s="500"/>
      <c r="B77" s="501"/>
      <c r="C77" s="105"/>
      <c r="D77" s="106"/>
      <c r="E77" s="783"/>
      <c r="F77" s="107"/>
      <c r="G77" s="757"/>
      <c r="H77" s="501"/>
      <c r="I77" s="105"/>
      <c r="J77" s="106"/>
      <c r="K77" s="783"/>
      <c r="L77" s="107"/>
      <c r="M77" s="106"/>
      <c r="N77" s="301"/>
      <c r="O77" s="496"/>
      <c r="P77" s="107"/>
    </row>
    <row r="78" spans="1:16" ht="19.5" customHeight="1" x14ac:dyDescent="0.25">
      <c r="A78" s="500"/>
      <c r="B78" s="501"/>
      <c r="C78" s="105"/>
      <c r="D78" s="106"/>
      <c r="E78" s="783"/>
      <c r="F78" s="107"/>
      <c r="G78" s="757"/>
      <c r="H78" s="501"/>
      <c r="I78" s="105"/>
      <c r="J78" s="106"/>
      <c r="K78" s="783"/>
      <c r="L78" s="107"/>
      <c r="M78" s="106"/>
      <c r="N78" s="107"/>
      <c r="O78" s="496"/>
      <c r="P78" s="107"/>
    </row>
    <row r="79" spans="1:16" ht="19.5" customHeight="1" x14ac:dyDescent="0.25">
      <c r="A79" s="500"/>
      <c r="B79" s="501"/>
      <c r="C79" s="105"/>
      <c r="D79" s="106"/>
      <c r="E79" s="783"/>
      <c r="F79" s="107"/>
      <c r="G79" s="757"/>
      <c r="H79" s="501"/>
      <c r="I79" s="105"/>
      <c r="J79" s="106"/>
      <c r="K79" s="784"/>
      <c r="L79" s="107"/>
      <c r="M79" s="106"/>
      <c r="N79" s="107"/>
      <c r="O79" s="496"/>
      <c r="P79" s="107"/>
    </row>
    <row r="80" spans="1:16" ht="19.5" customHeight="1" x14ac:dyDescent="0.25">
      <c r="A80" s="500"/>
      <c r="B80" s="501"/>
      <c r="C80" s="105"/>
      <c r="D80" s="106"/>
      <c r="E80" s="783"/>
      <c r="F80" s="107"/>
      <c r="G80" s="757"/>
      <c r="H80" s="501"/>
      <c r="I80" s="105"/>
      <c r="J80" s="106"/>
      <c r="K80" s="783"/>
      <c r="L80" s="107"/>
      <c r="M80" s="106"/>
      <c r="N80" s="107"/>
      <c r="O80" s="496"/>
      <c r="P80" s="107"/>
    </row>
    <row r="81" spans="1:16" ht="19.5" customHeight="1" x14ac:dyDescent="0.25">
      <c r="A81" s="500"/>
      <c r="B81" s="501"/>
      <c r="C81" s="105"/>
      <c r="D81" s="106"/>
      <c r="E81" s="783"/>
      <c r="F81" s="107"/>
      <c r="G81" s="757"/>
      <c r="H81" s="501"/>
      <c r="I81" s="105"/>
      <c r="J81" s="106"/>
      <c r="K81" s="783"/>
      <c r="L81" s="107"/>
      <c r="M81" s="106"/>
      <c r="N81" s="107"/>
      <c r="O81" s="496"/>
      <c r="P81" s="107"/>
    </row>
    <row r="82" spans="1:16" ht="19.5" customHeight="1" x14ac:dyDescent="0.25">
      <c r="A82" s="500"/>
      <c r="B82" s="501"/>
      <c r="C82" s="105"/>
      <c r="D82" s="106"/>
      <c r="E82" s="783"/>
      <c r="F82" s="107"/>
      <c r="G82" s="757"/>
      <c r="H82" s="501"/>
      <c r="I82" s="105"/>
      <c r="J82" s="106"/>
      <c r="K82" s="785"/>
      <c r="L82" s="107"/>
      <c r="M82" s="106"/>
      <c r="N82" s="107"/>
      <c r="O82" s="496"/>
      <c r="P82" s="107"/>
    </row>
    <row r="83" spans="1:16" ht="19.5" customHeight="1" x14ac:dyDescent="0.25">
      <c r="A83" s="500"/>
      <c r="B83" s="501"/>
      <c r="C83" s="105"/>
      <c r="D83" s="106"/>
      <c r="E83" s="783"/>
      <c r="F83" s="107"/>
      <c r="G83" s="757"/>
      <c r="H83" s="501"/>
      <c r="I83" s="105"/>
      <c r="J83" s="106"/>
      <c r="K83" s="783"/>
      <c r="L83" s="107"/>
      <c r="M83" s="106"/>
      <c r="N83" s="107"/>
      <c r="O83" s="496"/>
      <c r="P83" s="107"/>
    </row>
    <row r="84" spans="1:16" ht="19.5" customHeight="1" x14ac:dyDescent="0.25">
      <c r="A84" s="500"/>
      <c r="B84" s="501"/>
      <c r="C84" s="105"/>
      <c r="D84" s="106"/>
      <c r="E84" s="783"/>
      <c r="F84" s="107"/>
      <c r="G84" s="757"/>
      <c r="H84" s="501"/>
      <c r="I84" s="105"/>
      <c r="J84" s="106"/>
      <c r="K84" s="783"/>
      <c r="L84" s="107"/>
      <c r="M84" s="106"/>
      <c r="N84" s="107"/>
      <c r="O84" s="496"/>
      <c r="P84" s="107"/>
    </row>
    <row r="85" spans="1:16" ht="19.5" customHeight="1" x14ac:dyDescent="0.25">
      <c r="A85" s="500"/>
      <c r="B85" s="501"/>
      <c r="C85" s="105"/>
      <c r="D85" s="106"/>
      <c r="E85" s="783"/>
      <c r="F85" s="107"/>
      <c r="G85" s="757"/>
      <c r="H85" s="501"/>
      <c r="I85" s="105"/>
      <c r="J85" s="106"/>
      <c r="K85" s="783"/>
      <c r="L85" s="107"/>
      <c r="M85" s="106"/>
      <c r="N85" s="107"/>
      <c r="O85" s="496"/>
      <c r="P85" s="107"/>
    </row>
    <row r="86" spans="1:16" ht="19.5" customHeight="1" x14ac:dyDescent="0.25">
      <c r="A86" s="500"/>
      <c r="B86" s="501"/>
      <c r="C86" s="105"/>
      <c r="D86" s="106"/>
      <c r="E86" s="783"/>
      <c r="F86" s="107"/>
      <c r="G86" s="757"/>
      <c r="H86" s="501"/>
      <c r="I86" s="105"/>
      <c r="J86" s="106"/>
      <c r="K86" s="783"/>
      <c r="L86" s="107"/>
      <c r="M86" s="106"/>
      <c r="N86" s="107"/>
      <c r="O86" s="496"/>
      <c r="P86" s="107"/>
    </row>
    <row r="87" spans="1:16" ht="19.5" customHeight="1" thickBot="1" x14ac:dyDescent="0.3">
      <c r="A87" s="500"/>
      <c r="B87" s="502"/>
      <c r="C87" s="374"/>
      <c r="D87" s="499"/>
      <c r="E87" s="786"/>
      <c r="F87" s="787"/>
      <c r="G87" s="758"/>
      <c r="H87" s="502"/>
      <c r="I87" s="374"/>
      <c r="J87" s="499"/>
      <c r="K87" s="786"/>
      <c r="L87" s="787"/>
      <c r="M87" s="106"/>
      <c r="N87" s="107"/>
      <c r="O87" s="496"/>
      <c r="P87" s="107"/>
    </row>
  </sheetData>
  <mergeCells count="4">
    <mergeCell ref="A5:B5"/>
    <mergeCell ref="B6:F6"/>
    <mergeCell ref="H6:L6"/>
    <mergeCell ref="M6:P6"/>
  </mergeCells>
  <printOptions horizontalCentered="1"/>
  <pageMargins left="0.35" right="0.35" top="0.39" bottom="0.39" header="0" footer="0"/>
  <pageSetup paperSize="9" orientation="landscape" horizontalDpi="200" verticalDpi="200" r:id="rId1"/>
  <headerFooter alignWithMargins="0"/>
  <rowBreaks count="4" manualBreakCount="4">
    <brk id="27" max="16383" man="1"/>
    <brk id="47" max="16383" man="1"/>
    <brk id="67" max="16383" man="1"/>
    <brk id="8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719873" r:id="rId4" name="Button 1">
              <controlPr defaultSize="0" print="0" autoFill="0" autoPict="0" macro="[0]!páros_egyesített_rangsor">
                <anchor moveWithCells="1" sizeWithCells="1">
                  <from>
                    <xdr:col>9</xdr:col>
                    <xdr:colOff>281940</xdr:colOff>
                    <xdr:row>0</xdr:row>
                    <xdr:rowOff>91440</xdr:rowOff>
                  </from>
                  <to>
                    <xdr:col>12</xdr:col>
                    <xdr:colOff>45720</xdr:colOff>
                    <xdr:row>1</xdr:row>
                    <xdr:rowOff>137160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8CD8F-A261-4ED3-8E3F-88DA2394563C}">
  <sheetPr codeName="Munka56">
    <tabColor indexed="11"/>
  </sheetPr>
  <dimension ref="A1:AK54"/>
  <sheetViews>
    <sheetView workbookViewId="0">
      <selection activeCell="P19" sqref="P19"/>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6" width="5.33203125" customWidth="1"/>
    <col min="17" max="17" width="11.5546875" customWidth="1"/>
    <col min="25" max="25" width="10.33203125" hidden="1" customWidth="1"/>
    <col min="26" max="37" width="9.109375" hidden="1" customWidth="1"/>
  </cols>
  <sheetData>
    <row r="1" spans="1:37" ht="24.6" x14ac:dyDescent="0.25">
      <c r="A1" s="814" t="str">
        <f>Altalanos!$A$6</f>
        <v xml:space="preserve">Diákolimpia Tolna megye - Paks </v>
      </c>
      <c r="B1" s="814"/>
      <c r="C1" s="814"/>
      <c r="D1" s="814"/>
      <c r="E1" s="814"/>
      <c r="F1" s="814"/>
      <c r="G1" s="513"/>
      <c r="H1" s="516" t="s">
        <v>123</v>
      </c>
      <c r="I1" s="514"/>
      <c r="J1" s="515"/>
      <c r="L1" s="517"/>
      <c r="M1" s="591"/>
      <c r="N1" s="593"/>
      <c r="O1" s="593" t="s">
        <v>71</v>
      </c>
      <c r="P1" s="593"/>
      <c r="Q1" s="594"/>
      <c r="R1" s="593"/>
      <c r="S1" s="595"/>
      <c r="AB1" s="674" t="e">
        <f>IF(Y5=1,CONCATENATE(VLOOKUP(Y3,AA16:AH30,2)),CONCATENATE(VLOOKUP(Y3,AA2:AK13,2)))</f>
        <v>#N/A</v>
      </c>
      <c r="AC1" s="674" t="e">
        <f>IF(Y5=1,CONCATENATE(VLOOKUP(Y3,AA16:AK30,3)),CONCATENATE(VLOOKUP(Y3,AA2:AK13,3)))</f>
        <v>#N/A</v>
      </c>
      <c r="AD1" s="674" t="e">
        <f>IF(Y5=1,CONCATENATE(VLOOKUP(Y3,AA16:AK30,4)),CONCATENATE(VLOOKUP(Y3,AA2:AK13,4)))</f>
        <v>#N/A</v>
      </c>
      <c r="AE1" s="674" t="e">
        <f>IF(Y5=1,CONCATENATE(VLOOKUP(Y3,AA16:AK30,5)),CONCATENATE(VLOOKUP(Y3,AA2:AK13,5)))</f>
        <v>#N/A</v>
      </c>
      <c r="AF1" s="674" t="e">
        <f>IF(Y5=1,CONCATENATE(VLOOKUP(Y3,AA16:AK30,6)),CONCATENATE(VLOOKUP(Y3,AA2:AK13,6)))</f>
        <v>#N/A</v>
      </c>
      <c r="AG1" s="674" t="e">
        <f>IF(Y5=1,CONCATENATE(VLOOKUP(Y3,AA16:AK30,7)),CONCATENATE(VLOOKUP(Y3,AA2:AK13,7)))</f>
        <v>#N/A</v>
      </c>
      <c r="AH1" s="674" t="e">
        <f>IF(Y5=1,CONCATENATE(VLOOKUP(Y3,AA16:AK30,8)),CONCATENATE(VLOOKUP(Y3,AA2:AK13,8)))</f>
        <v>#N/A</v>
      </c>
      <c r="AI1" s="674" t="e">
        <f>IF(Y5=1,CONCATENATE(VLOOKUP(Y3,AA16:AK30,9)),CONCATENATE(VLOOKUP(Y3,AA2:AK13,9)))</f>
        <v>#N/A</v>
      </c>
      <c r="AJ1" s="674" t="e">
        <f>IF(Y5=1,CONCATENATE(VLOOKUP(Y3,AA16:AK30,10)),CONCATENATE(VLOOKUP(Y3,AA2:AK13,10)))</f>
        <v>#N/A</v>
      </c>
      <c r="AK1" s="674" t="e">
        <f>IF(Y5=1,CONCATENATE(VLOOKUP(Y3,AA16:AK30,11)),CONCATENATE(VLOOKUP(Y3,AA2:AK13,11)))</f>
        <v>#N/A</v>
      </c>
    </row>
    <row r="2" spans="1:37" x14ac:dyDescent="0.25">
      <c r="A2" s="519" t="s">
        <v>122</v>
      </c>
      <c r="B2" s="520"/>
      <c r="C2" s="520"/>
      <c r="D2" s="520"/>
      <c r="E2" s="520">
        <f>Altalanos!$A$8</f>
        <v>0</v>
      </c>
      <c r="F2" s="520"/>
      <c r="G2" s="521"/>
      <c r="H2" s="522"/>
      <c r="I2" s="522"/>
      <c r="J2" s="523"/>
      <c r="K2" s="517"/>
      <c r="L2" s="517"/>
      <c r="M2" s="592"/>
      <c r="N2" s="596"/>
      <c r="O2" s="597"/>
      <c r="P2" s="596"/>
      <c r="Q2" s="597"/>
      <c r="R2" s="596"/>
      <c r="S2" s="595"/>
      <c r="Y2" s="662"/>
      <c r="Z2" s="661"/>
      <c r="AA2" s="661" t="s">
        <v>164</v>
      </c>
      <c r="AB2" s="672">
        <v>150</v>
      </c>
      <c r="AC2" s="672">
        <v>120</v>
      </c>
      <c r="AD2" s="672">
        <v>100</v>
      </c>
      <c r="AE2" s="672">
        <v>80</v>
      </c>
      <c r="AF2" s="672">
        <v>70</v>
      </c>
      <c r="AG2" s="672">
        <v>60</v>
      </c>
      <c r="AH2" s="672">
        <v>55</v>
      </c>
      <c r="AI2" s="672">
        <v>50</v>
      </c>
      <c r="AJ2" s="672">
        <v>45</v>
      </c>
      <c r="AK2" s="672">
        <v>40</v>
      </c>
    </row>
    <row r="3" spans="1:37" x14ac:dyDescent="0.25">
      <c r="A3" s="55" t="s">
        <v>82</v>
      </c>
      <c r="B3" s="55"/>
      <c r="C3" s="55"/>
      <c r="D3" s="55"/>
      <c r="E3" s="55" t="s">
        <v>79</v>
      </c>
      <c r="F3" s="55"/>
      <c r="G3" s="55"/>
      <c r="H3" s="55" t="s">
        <v>87</v>
      </c>
      <c r="I3" s="55"/>
      <c r="J3" s="144"/>
      <c r="K3" s="55"/>
      <c r="L3" s="56" t="s">
        <v>88</v>
      </c>
      <c r="M3" s="55"/>
      <c r="N3" s="599"/>
      <c r="O3" s="598"/>
      <c r="P3" s="599"/>
      <c r="Q3" s="649" t="s">
        <v>178</v>
      </c>
      <c r="R3" s="650" t="s">
        <v>184</v>
      </c>
      <c r="S3" s="650" t="s">
        <v>179</v>
      </c>
      <c r="Y3" s="661">
        <f>IF(H4="OB","A",IF(H4="IX","W",H4))</f>
        <v>0</v>
      </c>
      <c r="Z3" s="661"/>
      <c r="AA3" s="661" t="s">
        <v>194</v>
      </c>
      <c r="AB3" s="672">
        <v>120</v>
      </c>
      <c r="AC3" s="672">
        <v>90</v>
      </c>
      <c r="AD3" s="672">
        <v>65</v>
      </c>
      <c r="AE3" s="672">
        <v>55</v>
      </c>
      <c r="AF3" s="672">
        <v>50</v>
      </c>
      <c r="AG3" s="672">
        <v>45</v>
      </c>
      <c r="AH3" s="672">
        <v>40</v>
      </c>
      <c r="AI3" s="672">
        <v>35</v>
      </c>
      <c r="AJ3" s="672">
        <v>25</v>
      </c>
      <c r="AK3" s="672">
        <v>20</v>
      </c>
    </row>
    <row r="4" spans="1:37" ht="13.8" thickBot="1" x14ac:dyDescent="0.3">
      <c r="A4" s="815" t="str">
        <f>Altalanos!$A$10</f>
        <v>2025.04.28-29</v>
      </c>
      <c r="B4" s="815"/>
      <c r="C4" s="815"/>
      <c r="D4" s="524"/>
      <c r="E4" s="525" t="str">
        <f>Altalanos!$C$10</f>
        <v>Paks</v>
      </c>
      <c r="F4" s="525"/>
      <c r="G4" s="525"/>
      <c r="H4" s="528"/>
      <c r="I4" s="525"/>
      <c r="J4" s="527"/>
      <c r="K4" s="528"/>
      <c r="L4" s="530" t="str">
        <f>Altalanos!$E$10</f>
        <v>Lakatosné Klopcsik Diana</v>
      </c>
      <c r="M4" s="528"/>
      <c r="N4" s="601"/>
      <c r="O4" s="602"/>
      <c r="P4" s="601"/>
      <c r="Q4" s="651" t="s">
        <v>185</v>
      </c>
      <c r="R4" s="652" t="s">
        <v>180</v>
      </c>
      <c r="S4" s="652" t="s">
        <v>181</v>
      </c>
      <c r="Y4" s="661"/>
      <c r="Z4" s="661"/>
      <c r="AA4" s="661" t="s">
        <v>195</v>
      </c>
      <c r="AB4" s="672">
        <v>90</v>
      </c>
      <c r="AC4" s="672">
        <v>60</v>
      </c>
      <c r="AD4" s="672">
        <v>45</v>
      </c>
      <c r="AE4" s="672">
        <v>34</v>
      </c>
      <c r="AF4" s="672">
        <v>27</v>
      </c>
      <c r="AG4" s="672">
        <v>22</v>
      </c>
      <c r="AH4" s="672">
        <v>18</v>
      </c>
      <c r="AI4" s="672">
        <v>15</v>
      </c>
      <c r="AJ4" s="672">
        <v>12</v>
      </c>
      <c r="AK4" s="672">
        <v>9</v>
      </c>
    </row>
    <row r="5" spans="1:37" x14ac:dyDescent="0.25">
      <c r="A5" s="37"/>
      <c r="B5" s="37" t="s">
        <v>118</v>
      </c>
      <c r="C5" s="587" t="s">
        <v>162</v>
      </c>
      <c r="D5" s="37" t="s">
        <v>105</v>
      </c>
      <c r="E5" s="37" t="s">
        <v>167</v>
      </c>
      <c r="F5" s="37"/>
      <c r="G5" s="37" t="s">
        <v>86</v>
      </c>
      <c r="H5" s="37"/>
      <c r="I5" s="37" t="s">
        <v>90</v>
      </c>
      <c r="J5" s="37"/>
      <c r="K5" s="633" t="s">
        <v>168</v>
      </c>
      <c r="L5" s="633" t="s">
        <v>169</v>
      </c>
      <c r="M5" s="633" t="s">
        <v>170</v>
      </c>
      <c r="N5" s="595"/>
      <c r="O5" s="595"/>
      <c r="P5" s="595"/>
      <c r="Q5" s="653" t="s">
        <v>186</v>
      </c>
      <c r="R5" s="654" t="s">
        <v>182</v>
      </c>
      <c r="S5" s="654" t="s">
        <v>183</v>
      </c>
      <c r="Y5" s="661">
        <f>IF(OR(Altalanos!$A$8="F1",Altalanos!$A$8="F2",Altalanos!$A$8="N1",Altalanos!$A$8="N2"),1,2)</f>
        <v>2</v>
      </c>
      <c r="Z5" s="661"/>
      <c r="AA5" s="661" t="s">
        <v>196</v>
      </c>
      <c r="AB5" s="672">
        <v>60</v>
      </c>
      <c r="AC5" s="672">
        <v>40</v>
      </c>
      <c r="AD5" s="672">
        <v>30</v>
      </c>
      <c r="AE5" s="672">
        <v>20</v>
      </c>
      <c r="AF5" s="672">
        <v>18</v>
      </c>
      <c r="AG5" s="672">
        <v>15</v>
      </c>
      <c r="AH5" s="672">
        <v>12</v>
      </c>
      <c r="AI5" s="672">
        <v>10</v>
      </c>
      <c r="AJ5" s="672">
        <v>8</v>
      </c>
      <c r="AK5" s="672">
        <v>6</v>
      </c>
    </row>
    <row r="6" spans="1:37" x14ac:dyDescent="0.25">
      <c r="A6" s="564"/>
      <c r="B6" s="564"/>
      <c r="C6" s="632"/>
      <c r="D6" s="564"/>
      <c r="E6" s="564"/>
      <c r="F6" s="564"/>
      <c r="G6" s="564"/>
      <c r="H6" s="564"/>
      <c r="I6" s="564"/>
      <c r="J6" s="564"/>
      <c r="K6" s="564"/>
      <c r="L6" s="564"/>
      <c r="M6" s="564"/>
      <c r="N6" s="595"/>
      <c r="O6" s="595"/>
      <c r="P6" s="595"/>
      <c r="Q6" s="595"/>
      <c r="R6" s="595"/>
      <c r="S6" s="595"/>
      <c r="Y6" s="661"/>
      <c r="Z6" s="661"/>
      <c r="AA6" s="661" t="s">
        <v>197</v>
      </c>
      <c r="AB6" s="672">
        <v>40</v>
      </c>
      <c r="AC6" s="672">
        <v>25</v>
      </c>
      <c r="AD6" s="672">
        <v>18</v>
      </c>
      <c r="AE6" s="672">
        <v>13</v>
      </c>
      <c r="AF6" s="672">
        <v>10</v>
      </c>
      <c r="AG6" s="672">
        <v>8</v>
      </c>
      <c r="AH6" s="672">
        <v>6</v>
      </c>
      <c r="AI6" s="672">
        <v>5</v>
      </c>
      <c r="AJ6" s="672">
        <v>4</v>
      </c>
      <c r="AK6" s="672">
        <v>3</v>
      </c>
    </row>
    <row r="7" spans="1:37" x14ac:dyDescent="0.25">
      <c r="A7" s="640" t="s">
        <v>164</v>
      </c>
      <c r="B7" s="655"/>
      <c r="C7" s="589" t="str">
        <f>IF($B7="","",VLOOKUP($B7,#REF!,5))</f>
        <v/>
      </c>
      <c r="D7" s="589" t="str">
        <f>IF($B7="","",VLOOKUP($B7,#REF!,15))</f>
        <v/>
      </c>
      <c r="E7" s="798" t="s">
        <v>248</v>
      </c>
      <c r="F7" s="799" t="s">
        <v>362</v>
      </c>
      <c r="G7" s="585" t="str">
        <f>IF($B7="","",VLOOKUP($B7,#REF!,3))</f>
        <v/>
      </c>
      <c r="H7" s="588"/>
      <c r="I7" s="585" t="str">
        <f>IF($B7="","",VLOOKUP($B7,#REF!,4))</f>
        <v/>
      </c>
      <c r="J7" s="564"/>
      <c r="K7" s="675"/>
      <c r="L7" s="663" t="str">
        <f>IF(K7="","",CONCATENATE(VLOOKUP($Y$3,$AB$1:$AK$1,K7)," pont"))</f>
        <v/>
      </c>
      <c r="M7" s="676"/>
      <c r="N7" s="595"/>
      <c r="O7" s="595"/>
      <c r="P7" s="595"/>
      <c r="Q7" s="649" t="s">
        <v>178</v>
      </c>
      <c r="R7" s="774" t="s">
        <v>223</v>
      </c>
      <c r="S7" s="774" t="s">
        <v>224</v>
      </c>
      <c r="Y7" s="661"/>
      <c r="Z7" s="661"/>
      <c r="AA7" s="661" t="s">
        <v>198</v>
      </c>
      <c r="AB7" s="672">
        <v>25</v>
      </c>
      <c r="AC7" s="672">
        <v>15</v>
      </c>
      <c r="AD7" s="672">
        <v>13</v>
      </c>
      <c r="AE7" s="672">
        <v>8</v>
      </c>
      <c r="AF7" s="672">
        <v>6</v>
      </c>
      <c r="AG7" s="672">
        <v>4</v>
      </c>
      <c r="AH7" s="672">
        <v>3</v>
      </c>
      <c r="AI7" s="672">
        <v>2</v>
      </c>
      <c r="AJ7" s="672">
        <v>1</v>
      </c>
      <c r="AK7" s="672">
        <v>0</v>
      </c>
    </row>
    <row r="8" spans="1:37" x14ac:dyDescent="0.25">
      <c r="A8" s="603"/>
      <c r="B8" s="656"/>
      <c r="C8" s="604"/>
      <c r="D8" s="604"/>
      <c r="E8" s="604"/>
      <c r="F8" s="604"/>
      <c r="G8" s="604"/>
      <c r="H8" s="604"/>
      <c r="I8" s="604"/>
      <c r="J8" s="564"/>
      <c r="K8" s="603"/>
      <c r="L8" s="603"/>
      <c r="M8" s="677"/>
      <c r="N8" s="595"/>
      <c r="O8" s="595"/>
      <c r="P8" s="595"/>
      <c r="Q8" s="651" t="s">
        <v>185</v>
      </c>
      <c r="R8" s="775" t="s">
        <v>221</v>
      </c>
      <c r="S8" s="775" t="s">
        <v>225</v>
      </c>
      <c r="Y8" s="661"/>
      <c r="Z8" s="661"/>
      <c r="AA8" s="661" t="s">
        <v>199</v>
      </c>
      <c r="AB8" s="672">
        <v>15</v>
      </c>
      <c r="AC8" s="672">
        <v>10</v>
      </c>
      <c r="AD8" s="672">
        <v>7</v>
      </c>
      <c r="AE8" s="672">
        <v>5</v>
      </c>
      <c r="AF8" s="672">
        <v>4</v>
      </c>
      <c r="AG8" s="672">
        <v>3</v>
      </c>
      <c r="AH8" s="672">
        <v>2</v>
      </c>
      <c r="AI8" s="672">
        <v>1</v>
      </c>
      <c r="AJ8" s="672">
        <v>0</v>
      </c>
      <c r="AK8" s="672">
        <v>0</v>
      </c>
    </row>
    <row r="9" spans="1:37" x14ac:dyDescent="0.25">
      <c r="A9" s="603" t="s">
        <v>165</v>
      </c>
      <c r="B9" s="657"/>
      <c r="C9" s="589" t="str">
        <f>IF($B9="","",VLOOKUP($B9,#REF!,5))</f>
        <v/>
      </c>
      <c r="D9" s="589" t="str">
        <f>IF($B9="","",VLOOKUP($B9,#REF!,15))</f>
        <v/>
      </c>
      <c r="E9" s="800" t="s">
        <v>363</v>
      </c>
      <c r="F9" s="801" t="s">
        <v>364</v>
      </c>
      <c r="G9" s="584" t="str">
        <f>IF($B9="","",VLOOKUP($B9,#REF!,3))</f>
        <v/>
      </c>
      <c r="H9" s="590"/>
      <c r="I9" s="584" t="str">
        <f>IF($B9="","",VLOOKUP($B9,#REF!,4))</f>
        <v/>
      </c>
      <c r="J9" s="564"/>
      <c r="K9" s="675"/>
      <c r="L9" s="663" t="str">
        <f>IF(K9="","",CONCATENATE(VLOOKUP($Y$3,$AB$1:$AK$1,K9)," pont"))</f>
        <v/>
      </c>
      <c r="M9" s="676"/>
      <c r="N9" s="595"/>
      <c r="O9" s="595"/>
      <c r="P9" s="595"/>
      <c r="Q9" s="653" t="s">
        <v>186</v>
      </c>
      <c r="R9" s="776" t="s">
        <v>218</v>
      </c>
      <c r="S9" s="776" t="s">
        <v>226</v>
      </c>
      <c r="Y9" s="661"/>
      <c r="Z9" s="661"/>
      <c r="AA9" s="661" t="s">
        <v>200</v>
      </c>
      <c r="AB9" s="672">
        <v>10</v>
      </c>
      <c r="AC9" s="672">
        <v>6</v>
      </c>
      <c r="AD9" s="672">
        <v>4</v>
      </c>
      <c r="AE9" s="672">
        <v>2</v>
      </c>
      <c r="AF9" s="672">
        <v>1</v>
      </c>
      <c r="AG9" s="672">
        <v>0</v>
      </c>
      <c r="AH9" s="672">
        <v>0</v>
      </c>
      <c r="AI9" s="672">
        <v>0</v>
      </c>
      <c r="AJ9" s="672">
        <v>0</v>
      </c>
      <c r="AK9" s="672">
        <v>0</v>
      </c>
    </row>
    <row r="10" spans="1:37" x14ac:dyDescent="0.25">
      <c r="A10" s="603"/>
      <c r="B10" s="656"/>
      <c r="C10" s="604"/>
      <c r="D10" s="604"/>
      <c r="E10" s="604"/>
      <c r="F10" s="604"/>
      <c r="G10" s="604"/>
      <c r="H10" s="604"/>
      <c r="I10" s="604"/>
      <c r="J10" s="564"/>
      <c r="K10" s="603"/>
      <c r="L10" s="603"/>
      <c r="M10" s="677"/>
      <c r="N10" s="595"/>
      <c r="O10" s="595"/>
      <c r="P10" s="595"/>
      <c r="Q10" s="595"/>
      <c r="R10" s="595"/>
      <c r="S10" s="595"/>
      <c r="Y10" s="661"/>
      <c r="Z10" s="661"/>
      <c r="AA10" s="661" t="s">
        <v>201</v>
      </c>
      <c r="AB10" s="672">
        <v>6</v>
      </c>
      <c r="AC10" s="672">
        <v>3</v>
      </c>
      <c r="AD10" s="672">
        <v>2</v>
      </c>
      <c r="AE10" s="672">
        <v>1</v>
      </c>
      <c r="AF10" s="672">
        <v>0</v>
      </c>
      <c r="AG10" s="672">
        <v>0</v>
      </c>
      <c r="AH10" s="672">
        <v>0</v>
      </c>
      <c r="AI10" s="672">
        <v>0</v>
      </c>
      <c r="AJ10" s="672">
        <v>0</v>
      </c>
      <c r="AK10" s="672">
        <v>0</v>
      </c>
    </row>
    <row r="11" spans="1:37" x14ac:dyDescent="0.25">
      <c r="A11" s="603" t="s">
        <v>166</v>
      </c>
      <c r="B11" s="657"/>
      <c r="C11" s="589" t="str">
        <f>IF($B11="","",VLOOKUP($B11,#REF!,5))</f>
        <v/>
      </c>
      <c r="D11" s="589" t="str">
        <f>IF($B11="","",VLOOKUP($B11,#REF!,15))</f>
        <v/>
      </c>
      <c r="E11" s="800" t="s">
        <v>365</v>
      </c>
      <c r="F11" s="801" t="s">
        <v>268</v>
      </c>
      <c r="G11" s="584" t="str">
        <f>IF($B11="","",VLOOKUP($B11,#REF!,3))</f>
        <v/>
      </c>
      <c r="H11" s="590"/>
      <c r="I11" s="584" t="str">
        <f>IF($B11="","",VLOOKUP($B11,#REF!,4))</f>
        <v/>
      </c>
      <c r="J11" s="564"/>
      <c r="K11" s="675"/>
      <c r="L11" s="663" t="str">
        <f>IF(K11="","",CONCATENATE(VLOOKUP($Y$3,$AB$1:$AK$1,K11)," pont"))</f>
        <v/>
      </c>
      <c r="M11" s="676"/>
      <c r="N11" s="595"/>
      <c r="O11" s="595"/>
      <c r="P11" s="595"/>
      <c r="Q11" s="595"/>
      <c r="R11" s="595"/>
      <c r="S11" s="595"/>
      <c r="Y11" s="661"/>
      <c r="Z11" s="661"/>
      <c r="AA11" s="661" t="s">
        <v>206</v>
      </c>
      <c r="AB11" s="672">
        <v>3</v>
      </c>
      <c r="AC11" s="672">
        <v>2</v>
      </c>
      <c r="AD11" s="672">
        <v>1</v>
      </c>
      <c r="AE11" s="672">
        <v>0</v>
      </c>
      <c r="AF11" s="672">
        <v>0</v>
      </c>
      <c r="AG11" s="672">
        <v>0</v>
      </c>
      <c r="AH11" s="672">
        <v>0</v>
      </c>
      <c r="AI11" s="672">
        <v>0</v>
      </c>
      <c r="AJ11" s="672">
        <v>0</v>
      </c>
      <c r="AK11" s="672">
        <v>0</v>
      </c>
    </row>
    <row r="12" spans="1:37" x14ac:dyDescent="0.25">
      <c r="A12" s="564"/>
      <c r="B12" s="640"/>
      <c r="C12" s="632"/>
      <c r="D12" s="564"/>
      <c r="E12" s="564"/>
      <c r="F12" s="564"/>
      <c r="G12" s="564"/>
      <c r="H12" s="564"/>
      <c r="I12" s="564"/>
      <c r="J12" s="564"/>
      <c r="K12" s="632"/>
      <c r="L12" s="632"/>
      <c r="M12" s="678"/>
      <c r="Y12" s="661"/>
      <c r="Z12" s="661"/>
      <c r="AA12" s="661" t="s">
        <v>202</v>
      </c>
      <c r="AB12" s="673">
        <v>0</v>
      </c>
      <c r="AC12" s="673">
        <v>0</v>
      </c>
      <c r="AD12" s="673">
        <v>0</v>
      </c>
      <c r="AE12" s="673">
        <v>0</v>
      </c>
      <c r="AF12" s="673">
        <v>0</v>
      </c>
      <c r="AG12" s="673">
        <v>0</v>
      </c>
      <c r="AH12" s="673">
        <v>0</v>
      </c>
      <c r="AI12" s="673">
        <v>0</v>
      </c>
      <c r="AJ12" s="673">
        <v>0</v>
      </c>
      <c r="AK12" s="673">
        <v>0</v>
      </c>
    </row>
    <row r="13" spans="1:37" x14ac:dyDescent="0.25">
      <c r="A13" s="761" t="s">
        <v>171</v>
      </c>
      <c r="B13" s="764"/>
      <c r="C13" s="589" t="str">
        <f>IF($B13="","",VLOOKUP($B13,#REF!,5))</f>
        <v/>
      </c>
      <c r="D13" s="589" t="str">
        <f>IF($B13="","",VLOOKUP($B13,#REF!,15))</f>
        <v/>
      </c>
      <c r="E13" s="800" t="s">
        <v>366</v>
      </c>
      <c r="F13" s="801" t="s">
        <v>367</v>
      </c>
      <c r="G13" s="584" t="str">
        <f>IF($B13="","",VLOOKUP($B13,#REF!,3))</f>
        <v/>
      </c>
      <c r="H13" s="590"/>
      <c r="I13" s="584" t="str">
        <f>IF($B13="","",VLOOKUP($B13,#REF!,4))</f>
        <v/>
      </c>
      <c r="J13" s="564"/>
      <c r="K13" s="675"/>
      <c r="L13" s="663" t="str">
        <f>IF(K13="","",CONCATENATE(VLOOKUP($Y$3,$AB$1:$AK$1,K13)," pont"))</f>
        <v/>
      </c>
      <c r="M13" s="676"/>
      <c r="Y13" s="661"/>
      <c r="Z13" s="661"/>
      <c r="AA13" s="661" t="s">
        <v>203</v>
      </c>
      <c r="AB13" s="673">
        <v>0</v>
      </c>
      <c r="AC13" s="673">
        <v>0</v>
      </c>
      <c r="AD13" s="673">
        <v>0</v>
      </c>
      <c r="AE13" s="673">
        <v>0</v>
      </c>
      <c r="AF13" s="673">
        <v>0</v>
      </c>
      <c r="AG13" s="673">
        <v>0</v>
      </c>
      <c r="AH13" s="673">
        <v>0</v>
      </c>
      <c r="AI13" s="673">
        <v>0</v>
      </c>
      <c r="AJ13" s="673">
        <v>0</v>
      </c>
      <c r="AK13" s="673">
        <v>0</v>
      </c>
    </row>
    <row r="14" spans="1:37" x14ac:dyDescent="0.25">
      <c r="A14" s="603"/>
      <c r="B14" s="656"/>
      <c r="C14" s="604"/>
      <c r="D14" s="604"/>
      <c r="E14" s="604"/>
      <c r="F14" s="604"/>
      <c r="G14" s="604"/>
      <c r="H14" s="604"/>
      <c r="I14" s="604"/>
      <c r="J14" s="564"/>
      <c r="K14" s="603"/>
      <c r="L14" s="603"/>
      <c r="M14" s="677"/>
      <c r="Y14" s="661"/>
      <c r="Z14" s="661"/>
      <c r="AA14" s="661"/>
      <c r="AB14" s="661"/>
      <c r="AC14" s="661"/>
      <c r="AD14" s="661"/>
      <c r="AE14" s="661"/>
      <c r="AF14" s="661"/>
      <c r="AG14" s="661"/>
      <c r="AH14" s="661"/>
      <c r="AI14" s="661"/>
      <c r="AJ14" s="661"/>
      <c r="AK14" s="661"/>
    </row>
    <row r="15" spans="1:37" x14ac:dyDescent="0.25">
      <c r="A15" s="640" t="s">
        <v>172</v>
      </c>
      <c r="B15" s="763"/>
      <c r="C15" s="589" t="str">
        <f>IF($B15="","",VLOOKUP($B15,#REF!,5))</f>
        <v/>
      </c>
      <c r="D15" s="762" t="str">
        <f>IF($B15="","",VLOOKUP($B15,#REF!,15))</f>
        <v/>
      </c>
      <c r="E15" s="798" t="s">
        <v>298</v>
      </c>
      <c r="F15" s="799" t="s">
        <v>368</v>
      </c>
      <c r="G15" s="585" t="str">
        <f>IF($B15="","",VLOOKUP($B15,#REF!,3))</f>
        <v/>
      </c>
      <c r="H15" s="588"/>
      <c r="I15" s="585" t="str">
        <f>IF($B15="","",VLOOKUP($B15,#REF!,4))</f>
        <v/>
      </c>
      <c r="J15" s="564"/>
      <c r="K15" s="675"/>
      <c r="L15" s="663" t="str">
        <f>IF(K15="","",CONCATENATE(VLOOKUP($Y$3,$AB$1:$AK$1,K15)," pont"))</f>
        <v/>
      </c>
      <c r="M15" s="676"/>
      <c r="Y15" s="661"/>
      <c r="Z15" s="661"/>
      <c r="AA15" s="661"/>
      <c r="AB15" s="661"/>
      <c r="AC15" s="661"/>
      <c r="AD15" s="661"/>
      <c r="AE15" s="661"/>
      <c r="AF15" s="661"/>
      <c r="AG15" s="661"/>
      <c r="AH15" s="661"/>
      <c r="AI15" s="661"/>
      <c r="AJ15" s="661"/>
      <c r="AK15" s="661"/>
    </row>
    <row r="16" spans="1:37" x14ac:dyDescent="0.25">
      <c r="A16" s="603"/>
      <c r="B16" s="656"/>
      <c r="C16" s="604"/>
      <c r="D16" s="604"/>
      <c r="E16" s="604"/>
      <c r="F16" s="604"/>
      <c r="G16" s="604"/>
      <c r="H16" s="604"/>
      <c r="I16" s="604"/>
      <c r="J16" s="564"/>
      <c r="K16" s="603"/>
      <c r="L16" s="603"/>
      <c r="M16" s="677"/>
      <c r="Y16" s="661"/>
      <c r="Z16" s="661"/>
      <c r="AA16" s="661" t="s">
        <v>164</v>
      </c>
      <c r="AB16" s="661">
        <v>300</v>
      </c>
      <c r="AC16" s="661">
        <v>250</v>
      </c>
      <c r="AD16" s="661">
        <v>220</v>
      </c>
      <c r="AE16" s="661">
        <v>180</v>
      </c>
      <c r="AF16" s="661">
        <v>160</v>
      </c>
      <c r="AG16" s="661">
        <v>150</v>
      </c>
      <c r="AH16" s="661">
        <v>140</v>
      </c>
      <c r="AI16" s="661">
        <v>130</v>
      </c>
      <c r="AJ16" s="661">
        <v>120</v>
      </c>
      <c r="AK16" s="661">
        <v>110</v>
      </c>
    </row>
    <row r="17" spans="1:37" x14ac:dyDescent="0.25">
      <c r="A17" s="603" t="s">
        <v>173</v>
      </c>
      <c r="B17" s="657"/>
      <c r="C17" s="589" t="str">
        <f>IF($B17="","",VLOOKUP($B17,#REF!,5))</f>
        <v/>
      </c>
      <c r="D17" s="589" t="str">
        <f>IF($B17="","",VLOOKUP($B17,#REF!,15))</f>
        <v/>
      </c>
      <c r="E17" s="800" t="s">
        <v>369</v>
      </c>
      <c r="F17" s="801" t="s">
        <v>370</v>
      </c>
      <c r="G17" s="584" t="str">
        <f>IF($B17="","",VLOOKUP($B17,#REF!,3))</f>
        <v/>
      </c>
      <c r="H17" s="590"/>
      <c r="I17" s="584" t="str">
        <f>IF($B17="","",VLOOKUP($B17,#REF!,4))</f>
        <v/>
      </c>
      <c r="J17" s="564"/>
      <c r="K17" s="675"/>
      <c r="L17" s="663" t="str">
        <f>IF(K17="","",CONCATENATE(VLOOKUP($Y$3,$AB$1:$AK$1,K17)," pont"))</f>
        <v/>
      </c>
      <c r="M17" s="676"/>
      <c r="Y17" s="661"/>
      <c r="Z17" s="661"/>
      <c r="AA17" s="661" t="s">
        <v>194</v>
      </c>
      <c r="AB17" s="661">
        <v>250</v>
      </c>
      <c r="AC17" s="661">
        <v>200</v>
      </c>
      <c r="AD17" s="661">
        <v>160</v>
      </c>
      <c r="AE17" s="661">
        <v>140</v>
      </c>
      <c r="AF17" s="661">
        <v>120</v>
      </c>
      <c r="AG17" s="661">
        <v>110</v>
      </c>
      <c r="AH17" s="661">
        <v>100</v>
      </c>
      <c r="AI17" s="661">
        <v>90</v>
      </c>
      <c r="AJ17" s="661">
        <v>80</v>
      </c>
      <c r="AK17" s="661">
        <v>70</v>
      </c>
    </row>
    <row r="18" spans="1:37" x14ac:dyDescent="0.25">
      <c r="A18" s="603"/>
      <c r="B18" s="656"/>
      <c r="C18" s="604"/>
      <c r="D18" s="604"/>
      <c r="E18" s="604"/>
      <c r="F18" s="604"/>
      <c r="G18" s="604"/>
      <c r="H18" s="604"/>
      <c r="I18" s="604"/>
      <c r="J18" s="564"/>
      <c r="K18" s="603"/>
      <c r="L18" s="603"/>
      <c r="M18" s="677"/>
      <c r="Y18" s="661"/>
      <c r="Z18" s="661"/>
      <c r="AA18" s="661" t="s">
        <v>195</v>
      </c>
      <c r="AB18" s="661">
        <v>200</v>
      </c>
      <c r="AC18" s="661">
        <v>150</v>
      </c>
      <c r="AD18" s="661">
        <v>130</v>
      </c>
      <c r="AE18" s="661">
        <v>110</v>
      </c>
      <c r="AF18" s="661">
        <v>95</v>
      </c>
      <c r="AG18" s="661">
        <v>80</v>
      </c>
      <c r="AH18" s="661">
        <v>70</v>
      </c>
      <c r="AI18" s="661">
        <v>60</v>
      </c>
      <c r="AJ18" s="661">
        <v>55</v>
      </c>
      <c r="AK18" s="661">
        <v>50</v>
      </c>
    </row>
    <row r="19" spans="1:37" x14ac:dyDescent="0.25">
      <c r="A19" s="761" t="s">
        <v>177</v>
      </c>
      <c r="B19" s="657"/>
      <c r="C19" s="589" t="str">
        <f>IF($B19="","",VLOOKUP($B19,#REF!,5))</f>
        <v/>
      </c>
      <c r="D19" s="589" t="str">
        <f>IF($B19="","",VLOOKUP($B19,#REF!,15))</f>
        <v/>
      </c>
      <c r="E19" s="800" t="s">
        <v>338</v>
      </c>
      <c r="F19" s="801" t="s">
        <v>371</v>
      </c>
      <c r="G19" s="584" t="str">
        <f>IF($B19="","",VLOOKUP($B19,#REF!,3))</f>
        <v/>
      </c>
      <c r="H19" s="590"/>
      <c r="I19" s="584" t="str">
        <f>IF($B19="","",VLOOKUP($B19,#REF!,4))</f>
        <v/>
      </c>
      <c r="J19" s="564"/>
      <c r="K19" s="675"/>
      <c r="L19" s="663" t="str">
        <f>IF(K19="","",CONCATENATE(VLOOKUP($Y$3,$AB$1:$AK$1,K19)," pont"))</f>
        <v/>
      </c>
      <c r="M19" s="676"/>
      <c r="Y19" s="661"/>
      <c r="Z19" s="661"/>
      <c r="AA19" s="661" t="s">
        <v>196</v>
      </c>
      <c r="AB19" s="661">
        <v>150</v>
      </c>
      <c r="AC19" s="661">
        <v>120</v>
      </c>
      <c r="AD19" s="661">
        <v>100</v>
      </c>
      <c r="AE19" s="661">
        <v>80</v>
      </c>
      <c r="AF19" s="661">
        <v>70</v>
      </c>
      <c r="AG19" s="661">
        <v>60</v>
      </c>
      <c r="AH19" s="661">
        <v>55</v>
      </c>
      <c r="AI19" s="661">
        <v>50</v>
      </c>
      <c r="AJ19" s="661">
        <v>45</v>
      </c>
      <c r="AK19" s="661">
        <v>40</v>
      </c>
    </row>
    <row r="20" spans="1:37" x14ac:dyDescent="0.25">
      <c r="A20" s="603"/>
      <c r="B20" s="656"/>
      <c r="C20" s="604"/>
      <c r="D20" s="604"/>
      <c r="E20" s="604"/>
      <c r="F20" s="604"/>
      <c r="G20" s="604"/>
      <c r="H20" s="604"/>
      <c r="I20" s="604"/>
      <c r="J20" s="564"/>
      <c r="K20" s="603"/>
      <c r="L20" s="603"/>
      <c r="M20" s="677"/>
      <c r="Y20" s="661"/>
      <c r="Z20" s="661"/>
      <c r="AA20" s="661" t="s">
        <v>195</v>
      </c>
      <c r="AB20" s="661">
        <v>200</v>
      </c>
      <c r="AC20" s="661">
        <v>150</v>
      </c>
      <c r="AD20" s="661">
        <v>130</v>
      </c>
      <c r="AE20" s="661">
        <v>110</v>
      </c>
      <c r="AF20" s="661">
        <v>95</v>
      </c>
      <c r="AG20" s="661">
        <v>80</v>
      </c>
      <c r="AH20" s="661">
        <v>70</v>
      </c>
      <c r="AI20" s="661">
        <v>60</v>
      </c>
      <c r="AJ20" s="661">
        <v>55</v>
      </c>
      <c r="AK20" s="661">
        <v>50</v>
      </c>
    </row>
    <row r="21" spans="1:37" x14ac:dyDescent="0.25">
      <c r="A21" s="761" t="s">
        <v>216</v>
      </c>
      <c r="B21" s="657"/>
      <c r="C21" s="589" t="str">
        <f>IF($B21="","",VLOOKUP($B21,#REF!,5))</f>
        <v/>
      </c>
      <c r="D21" s="589" t="str">
        <f>IF($B21="","",VLOOKUP($B21,#REF!,15))</f>
        <v/>
      </c>
      <c r="E21" s="802" t="s">
        <v>372</v>
      </c>
      <c r="F21" s="803" t="s">
        <v>371</v>
      </c>
      <c r="G21" s="584" t="str">
        <f>IF($B21="","",VLOOKUP($B21,#REF!,3))</f>
        <v/>
      </c>
      <c r="H21" s="590"/>
      <c r="I21" s="800" t="s">
        <v>294</v>
      </c>
      <c r="J21" s="564"/>
      <c r="K21" s="675"/>
      <c r="L21" s="663" t="str">
        <f>IF(K21="","",CONCATENATE(VLOOKUP($Y$3,$AB$1:$AK$1,K21)," pont"))</f>
        <v/>
      </c>
      <c r="M21" s="676"/>
      <c r="Y21" s="661"/>
      <c r="Z21" s="661"/>
      <c r="AA21" s="661" t="s">
        <v>196</v>
      </c>
      <c r="AB21" s="661">
        <v>150</v>
      </c>
      <c r="AC21" s="661">
        <v>120</v>
      </c>
      <c r="AD21" s="661">
        <v>100</v>
      </c>
      <c r="AE21" s="661">
        <v>80</v>
      </c>
      <c r="AF21" s="661">
        <v>70</v>
      </c>
      <c r="AG21" s="661">
        <v>60</v>
      </c>
      <c r="AH21" s="661">
        <v>55</v>
      </c>
      <c r="AI21" s="661">
        <v>50</v>
      </c>
      <c r="AJ21" s="661">
        <v>45</v>
      </c>
      <c r="AK21" s="661">
        <v>40</v>
      </c>
    </row>
    <row r="22" spans="1:37" x14ac:dyDescent="0.25">
      <c r="A22" s="564"/>
      <c r="B22" s="564"/>
      <c r="C22" s="564"/>
      <c r="D22" s="564"/>
      <c r="E22" s="564"/>
      <c r="F22" s="564"/>
      <c r="G22" s="564"/>
      <c r="H22" s="564"/>
      <c r="I22" s="564"/>
      <c r="J22" s="564"/>
      <c r="K22" s="564"/>
      <c r="L22" s="564"/>
      <c r="M22" s="564"/>
      <c r="Y22" s="661"/>
      <c r="Z22" s="661"/>
      <c r="AA22" s="661" t="s">
        <v>197</v>
      </c>
      <c r="AB22" s="661">
        <v>120</v>
      </c>
      <c r="AC22" s="661">
        <v>90</v>
      </c>
      <c r="AD22" s="661">
        <v>65</v>
      </c>
      <c r="AE22" s="661">
        <v>55</v>
      </c>
      <c r="AF22" s="661">
        <v>50</v>
      </c>
      <c r="AG22" s="661">
        <v>45</v>
      </c>
      <c r="AH22" s="661">
        <v>40</v>
      </c>
      <c r="AI22" s="661">
        <v>35</v>
      </c>
      <c r="AJ22" s="661">
        <v>25</v>
      </c>
      <c r="AK22" s="661">
        <v>20</v>
      </c>
    </row>
    <row r="23" spans="1:37" x14ac:dyDescent="0.25">
      <c r="A23" s="564"/>
      <c r="B23" s="564"/>
      <c r="C23" s="564"/>
      <c r="D23" s="564"/>
      <c r="E23" s="564"/>
      <c r="F23" s="564"/>
      <c r="G23" s="564"/>
      <c r="H23" s="564"/>
      <c r="I23" s="564"/>
      <c r="J23" s="564"/>
      <c r="K23" s="564"/>
      <c r="L23" s="564"/>
      <c r="M23" s="564"/>
      <c r="Y23" s="661"/>
      <c r="Z23" s="661"/>
      <c r="AA23" s="661" t="s">
        <v>198</v>
      </c>
      <c r="AB23" s="661">
        <v>90</v>
      </c>
      <c r="AC23" s="661">
        <v>60</v>
      </c>
      <c r="AD23" s="661">
        <v>45</v>
      </c>
      <c r="AE23" s="661">
        <v>34</v>
      </c>
      <c r="AF23" s="661">
        <v>27</v>
      </c>
      <c r="AG23" s="661">
        <v>22</v>
      </c>
      <c r="AH23" s="661">
        <v>18</v>
      </c>
      <c r="AI23" s="661">
        <v>15</v>
      </c>
      <c r="AJ23" s="661">
        <v>12</v>
      </c>
      <c r="AK23" s="661">
        <v>9</v>
      </c>
    </row>
    <row r="24" spans="1:37" ht="18.75" customHeight="1" x14ac:dyDescent="0.25">
      <c r="A24" s="564"/>
      <c r="B24" s="811"/>
      <c r="C24" s="811"/>
      <c r="D24" s="809" t="str">
        <f>E7</f>
        <v>Németh</v>
      </c>
      <c r="E24" s="809"/>
      <c r="F24" s="809" t="str">
        <f>E9</f>
        <v>Jávor</v>
      </c>
      <c r="G24" s="809"/>
      <c r="H24" s="809" t="str">
        <f>E11</f>
        <v>Jantner</v>
      </c>
      <c r="I24" s="809"/>
      <c r="J24" s="809" t="str">
        <f>E13</f>
        <v>Kőszegi</v>
      </c>
      <c r="K24" s="809"/>
      <c r="L24" s="564"/>
      <c r="M24" s="641" t="s">
        <v>168</v>
      </c>
      <c r="Y24" s="661"/>
      <c r="Z24" s="661"/>
      <c r="AA24" s="661" t="s">
        <v>199</v>
      </c>
      <c r="AB24" s="661">
        <v>60</v>
      </c>
      <c r="AC24" s="661">
        <v>40</v>
      </c>
      <c r="AD24" s="661">
        <v>30</v>
      </c>
      <c r="AE24" s="661">
        <v>20</v>
      </c>
      <c r="AF24" s="661">
        <v>18</v>
      </c>
      <c r="AG24" s="661">
        <v>15</v>
      </c>
      <c r="AH24" s="661">
        <v>12</v>
      </c>
      <c r="AI24" s="661">
        <v>10</v>
      </c>
      <c r="AJ24" s="661">
        <v>8</v>
      </c>
      <c r="AK24" s="661">
        <v>6</v>
      </c>
    </row>
    <row r="25" spans="1:37" ht="18.75" customHeight="1" x14ac:dyDescent="0.25">
      <c r="A25" s="639" t="s">
        <v>164</v>
      </c>
      <c r="B25" s="807" t="str">
        <f>E7</f>
        <v>Németh</v>
      </c>
      <c r="C25" s="807"/>
      <c r="D25" s="810"/>
      <c r="E25" s="810"/>
      <c r="F25" s="808"/>
      <c r="G25" s="808"/>
      <c r="H25" s="808"/>
      <c r="I25" s="808"/>
      <c r="J25" s="809"/>
      <c r="K25" s="809"/>
      <c r="L25" s="564"/>
      <c r="M25" s="643"/>
      <c r="Y25" s="661"/>
      <c r="Z25" s="661"/>
      <c r="AA25" s="661" t="s">
        <v>200</v>
      </c>
      <c r="AB25" s="661">
        <v>40</v>
      </c>
      <c r="AC25" s="661">
        <v>25</v>
      </c>
      <c r="AD25" s="661">
        <v>18</v>
      </c>
      <c r="AE25" s="661">
        <v>13</v>
      </c>
      <c r="AF25" s="661">
        <v>8</v>
      </c>
      <c r="AG25" s="661">
        <v>7</v>
      </c>
      <c r="AH25" s="661">
        <v>6</v>
      </c>
      <c r="AI25" s="661">
        <v>5</v>
      </c>
      <c r="AJ25" s="661">
        <v>4</v>
      </c>
      <c r="AK25" s="661">
        <v>3</v>
      </c>
    </row>
    <row r="26" spans="1:37" ht="18.75" customHeight="1" x14ac:dyDescent="0.25">
      <c r="A26" s="639" t="s">
        <v>165</v>
      </c>
      <c r="B26" s="807" t="str">
        <f>E9</f>
        <v>Jávor</v>
      </c>
      <c r="C26" s="807"/>
      <c r="D26" s="808"/>
      <c r="E26" s="808"/>
      <c r="F26" s="810"/>
      <c r="G26" s="810"/>
      <c r="H26" s="808"/>
      <c r="I26" s="808"/>
      <c r="J26" s="808"/>
      <c r="K26" s="808"/>
      <c r="L26" s="564"/>
      <c r="M26" s="643"/>
      <c r="Y26" s="661"/>
      <c r="Z26" s="661"/>
      <c r="AA26" s="661" t="s">
        <v>201</v>
      </c>
      <c r="AB26" s="661">
        <v>25</v>
      </c>
      <c r="AC26" s="661">
        <v>15</v>
      </c>
      <c r="AD26" s="661">
        <v>13</v>
      </c>
      <c r="AE26" s="661">
        <v>7</v>
      </c>
      <c r="AF26" s="661">
        <v>6</v>
      </c>
      <c r="AG26" s="661">
        <v>5</v>
      </c>
      <c r="AH26" s="661">
        <v>4</v>
      </c>
      <c r="AI26" s="661">
        <v>3</v>
      </c>
      <c r="AJ26" s="661">
        <v>2</v>
      </c>
      <c r="AK26" s="661">
        <v>1</v>
      </c>
    </row>
    <row r="27" spans="1:37" ht="18.75" customHeight="1" x14ac:dyDescent="0.25">
      <c r="A27" s="639" t="s">
        <v>166</v>
      </c>
      <c r="B27" s="807" t="str">
        <f>E11</f>
        <v>Jantner</v>
      </c>
      <c r="C27" s="807"/>
      <c r="D27" s="808"/>
      <c r="E27" s="808"/>
      <c r="F27" s="808"/>
      <c r="G27" s="808"/>
      <c r="H27" s="810"/>
      <c r="I27" s="810"/>
      <c r="J27" s="808"/>
      <c r="K27" s="808"/>
      <c r="L27" s="564"/>
      <c r="M27" s="643"/>
      <c r="Y27" s="661"/>
      <c r="Z27" s="661"/>
      <c r="AA27" s="661" t="s">
        <v>206</v>
      </c>
      <c r="AB27" s="661">
        <v>15</v>
      </c>
      <c r="AC27" s="661">
        <v>10</v>
      </c>
      <c r="AD27" s="661">
        <v>8</v>
      </c>
      <c r="AE27" s="661">
        <v>4</v>
      </c>
      <c r="AF27" s="661">
        <v>3</v>
      </c>
      <c r="AG27" s="661">
        <v>2</v>
      </c>
      <c r="AH27" s="661">
        <v>1</v>
      </c>
      <c r="AI27" s="661">
        <v>0</v>
      </c>
      <c r="AJ27" s="661">
        <v>0</v>
      </c>
      <c r="AK27" s="661">
        <v>0</v>
      </c>
    </row>
    <row r="28" spans="1:37" ht="18.75" customHeight="1" x14ac:dyDescent="0.25">
      <c r="A28" s="760" t="s">
        <v>171</v>
      </c>
      <c r="B28" s="807" t="str">
        <f>E13</f>
        <v>Kőszegi</v>
      </c>
      <c r="C28" s="807"/>
      <c r="D28" s="808"/>
      <c r="E28" s="808"/>
      <c r="F28" s="808"/>
      <c r="G28" s="808"/>
      <c r="H28" s="809"/>
      <c r="I28" s="809"/>
      <c r="J28" s="810"/>
      <c r="K28" s="810"/>
      <c r="L28" s="564"/>
      <c r="M28" s="643"/>
      <c r="Y28" s="661"/>
      <c r="Z28" s="661"/>
      <c r="AA28" s="661" t="s">
        <v>206</v>
      </c>
      <c r="AB28" s="661">
        <v>15</v>
      </c>
      <c r="AC28" s="661">
        <v>10</v>
      </c>
      <c r="AD28" s="661">
        <v>8</v>
      </c>
      <c r="AE28" s="661">
        <v>4</v>
      </c>
      <c r="AF28" s="661">
        <v>3</v>
      </c>
      <c r="AG28" s="661">
        <v>2</v>
      </c>
      <c r="AH28" s="661">
        <v>1</v>
      </c>
      <c r="AI28" s="661">
        <v>0</v>
      </c>
      <c r="AJ28" s="661">
        <v>0</v>
      </c>
      <c r="AK28" s="661">
        <v>0</v>
      </c>
    </row>
    <row r="29" spans="1:37" x14ac:dyDescent="0.25">
      <c r="A29" s="564"/>
      <c r="B29" s="564"/>
      <c r="C29" s="564"/>
      <c r="D29" s="564"/>
      <c r="E29" s="564"/>
      <c r="F29" s="564"/>
      <c r="G29" s="564"/>
      <c r="H29" s="564"/>
      <c r="I29" s="564"/>
      <c r="J29" s="564"/>
      <c r="K29" s="564"/>
      <c r="L29" s="564"/>
      <c r="M29" s="644"/>
      <c r="Y29" s="661"/>
      <c r="Z29" s="661"/>
      <c r="AA29" s="661" t="s">
        <v>202</v>
      </c>
      <c r="AB29" s="661">
        <v>10</v>
      </c>
      <c r="AC29" s="661">
        <v>6</v>
      </c>
      <c r="AD29" s="661">
        <v>4</v>
      </c>
      <c r="AE29" s="661">
        <v>2</v>
      </c>
      <c r="AF29" s="661">
        <v>1</v>
      </c>
      <c r="AG29" s="661">
        <v>0</v>
      </c>
      <c r="AH29" s="661">
        <v>0</v>
      </c>
      <c r="AI29" s="661">
        <v>0</v>
      </c>
      <c r="AJ29" s="661">
        <v>0</v>
      </c>
      <c r="AK29" s="661">
        <v>0</v>
      </c>
    </row>
    <row r="30" spans="1:37" ht="18.75" customHeight="1" x14ac:dyDescent="0.25">
      <c r="A30" s="564"/>
      <c r="B30" s="811"/>
      <c r="C30" s="811"/>
      <c r="D30" s="809" t="str">
        <f>E15</f>
        <v>Kiss</v>
      </c>
      <c r="E30" s="809"/>
      <c r="F30" s="809" t="str">
        <f>E17</f>
        <v xml:space="preserve">Pinczés </v>
      </c>
      <c r="G30" s="809"/>
      <c r="H30" s="816" t="str">
        <f>E19</f>
        <v>Upadisev</v>
      </c>
      <c r="I30" s="817"/>
      <c r="J30" s="809" t="str">
        <f>E21</f>
        <v>Vígh</v>
      </c>
      <c r="K30" s="809"/>
      <c r="L30" s="564"/>
      <c r="M30" s="644"/>
      <c r="Y30" s="661"/>
      <c r="Z30" s="661"/>
      <c r="AA30" s="661" t="s">
        <v>203</v>
      </c>
      <c r="AB30" s="661">
        <v>3</v>
      </c>
      <c r="AC30" s="661">
        <v>2</v>
      </c>
      <c r="AD30" s="661">
        <v>1</v>
      </c>
      <c r="AE30" s="661">
        <v>0</v>
      </c>
      <c r="AF30" s="661">
        <v>0</v>
      </c>
      <c r="AG30" s="661">
        <v>0</v>
      </c>
      <c r="AH30" s="661">
        <v>0</v>
      </c>
      <c r="AI30" s="661">
        <v>0</v>
      </c>
      <c r="AJ30" s="661">
        <v>0</v>
      </c>
      <c r="AK30" s="661">
        <v>0</v>
      </c>
    </row>
    <row r="31" spans="1:37" ht="18.75" customHeight="1" x14ac:dyDescent="0.25">
      <c r="A31" s="760" t="s">
        <v>172</v>
      </c>
      <c r="B31" s="818" t="str">
        <f>E15</f>
        <v>Kiss</v>
      </c>
      <c r="C31" s="819"/>
      <c r="D31" s="810"/>
      <c r="E31" s="810"/>
      <c r="F31" s="808"/>
      <c r="G31" s="808"/>
      <c r="H31" s="808"/>
      <c r="I31" s="808"/>
      <c r="J31" s="809"/>
      <c r="K31" s="809"/>
      <c r="L31" s="564"/>
      <c r="M31" s="643"/>
    </row>
    <row r="32" spans="1:37" ht="18.75" customHeight="1" x14ac:dyDescent="0.25">
      <c r="A32" s="760" t="s">
        <v>173</v>
      </c>
      <c r="B32" s="807" t="str">
        <f>E17</f>
        <v xml:space="preserve">Pinczés </v>
      </c>
      <c r="C32" s="807"/>
      <c r="D32" s="808"/>
      <c r="E32" s="808"/>
      <c r="F32" s="810"/>
      <c r="G32" s="810"/>
      <c r="H32" s="808"/>
      <c r="I32" s="808"/>
      <c r="J32" s="808"/>
      <c r="K32" s="808"/>
      <c r="L32" s="564"/>
      <c r="M32" s="643"/>
    </row>
    <row r="33" spans="1:19" ht="18.75" customHeight="1" x14ac:dyDescent="0.25">
      <c r="A33" s="760" t="s">
        <v>177</v>
      </c>
      <c r="B33" s="807" t="str">
        <f>E19</f>
        <v>Upadisev</v>
      </c>
      <c r="C33" s="807"/>
      <c r="D33" s="808"/>
      <c r="E33" s="808"/>
      <c r="F33" s="808"/>
      <c r="G33" s="808"/>
      <c r="H33" s="810"/>
      <c r="I33" s="810"/>
      <c r="J33" s="808"/>
      <c r="K33" s="808"/>
      <c r="L33" s="564"/>
      <c r="M33" s="643"/>
    </row>
    <row r="34" spans="1:19" ht="18.75" customHeight="1" x14ac:dyDescent="0.25">
      <c r="A34" s="760" t="s">
        <v>216</v>
      </c>
      <c r="B34" s="807" t="str">
        <f>E21</f>
        <v>Vígh</v>
      </c>
      <c r="C34" s="807"/>
      <c r="D34" s="808"/>
      <c r="E34" s="808"/>
      <c r="F34" s="808"/>
      <c r="G34" s="808"/>
      <c r="H34" s="809"/>
      <c r="I34" s="809"/>
      <c r="J34" s="810"/>
      <c r="K34" s="810"/>
      <c r="L34" s="564"/>
      <c r="M34" s="643"/>
    </row>
    <row r="35" spans="1:19" ht="18.75" customHeight="1" x14ac:dyDescent="0.25">
      <c r="A35" s="645"/>
      <c r="B35" s="646"/>
      <c r="C35" s="646"/>
      <c r="D35" s="645"/>
      <c r="E35" s="645"/>
      <c r="F35" s="645"/>
      <c r="G35" s="645"/>
      <c r="H35" s="645"/>
      <c r="I35" s="645"/>
      <c r="J35" s="564"/>
      <c r="K35" s="564"/>
      <c r="L35" s="564"/>
      <c r="M35" s="647"/>
    </row>
    <row r="36" spans="1:19" x14ac:dyDescent="0.25">
      <c r="A36" s="564"/>
      <c r="B36" s="564"/>
      <c r="C36" s="564"/>
      <c r="D36" s="564"/>
      <c r="E36" s="564"/>
      <c r="F36" s="564"/>
      <c r="G36" s="564"/>
      <c r="H36" s="564"/>
      <c r="I36" s="564"/>
      <c r="J36" s="564"/>
      <c r="K36" s="564"/>
      <c r="L36" s="564"/>
      <c r="M36" s="564"/>
    </row>
    <row r="37" spans="1:19" x14ac:dyDescent="0.25">
      <c r="A37" s="564" t="s">
        <v>129</v>
      </c>
      <c r="B37" s="564"/>
      <c r="C37" s="820" t="str">
        <f>IF(M25=1,B25,IF(M26=1,B26,IF(M27=1,B27,IF(M28=1,B28,""))))</f>
        <v/>
      </c>
      <c r="D37" s="820"/>
      <c r="E37" s="603" t="s">
        <v>175</v>
      </c>
      <c r="F37" s="820" t="str">
        <f>IF(M31=1,B31,IF(M32=1,B32,IF(M33=1,B33,IF(M34=1,B34,""))))</f>
        <v/>
      </c>
      <c r="G37" s="820"/>
      <c r="H37" s="564"/>
      <c r="I37" s="542"/>
      <c r="J37" s="564"/>
      <c r="K37" s="564"/>
      <c r="L37" s="564"/>
      <c r="M37" s="564"/>
    </row>
    <row r="38" spans="1:19" x14ac:dyDescent="0.25">
      <c r="A38" s="564"/>
      <c r="B38" s="564"/>
      <c r="C38" s="564"/>
      <c r="D38" s="564"/>
      <c r="E38" s="564"/>
      <c r="F38" s="603"/>
      <c r="G38" s="603"/>
      <c r="H38" s="564"/>
      <c r="I38" s="564"/>
      <c r="J38" s="564"/>
      <c r="K38" s="564"/>
      <c r="L38" s="564"/>
      <c r="M38" s="564"/>
    </row>
    <row r="39" spans="1:19" x14ac:dyDescent="0.25">
      <c r="A39" s="564" t="s">
        <v>174</v>
      </c>
      <c r="B39" s="564"/>
      <c r="C39" s="820" t="str">
        <f>IF(M25=2,B25,IF(M26=2,B26,IF(M27=2,B27,IF(M28=2,B28,""))))</f>
        <v/>
      </c>
      <c r="D39" s="820"/>
      <c r="E39" s="603" t="s">
        <v>175</v>
      </c>
      <c r="F39" s="820" t="str">
        <f>IF(M31=2,B31,IF(M32=2,B32,IF(M33=2,B33,IF(M34=2,B34,""))))</f>
        <v/>
      </c>
      <c r="G39" s="820"/>
      <c r="H39" s="564"/>
      <c r="I39" s="542"/>
      <c r="J39" s="564"/>
      <c r="K39" s="564"/>
      <c r="L39" s="564"/>
      <c r="M39" s="564"/>
    </row>
    <row r="40" spans="1:19" x14ac:dyDescent="0.25">
      <c r="A40" s="564"/>
      <c r="B40" s="564"/>
      <c r="C40" s="642"/>
      <c r="D40" s="642"/>
      <c r="E40" s="603"/>
      <c r="F40" s="642"/>
      <c r="G40" s="642"/>
      <c r="H40" s="564"/>
      <c r="I40" s="564"/>
      <c r="J40" s="564"/>
      <c r="K40" s="564"/>
      <c r="L40" s="564"/>
      <c r="M40" s="564"/>
    </row>
    <row r="41" spans="1:19" x14ac:dyDescent="0.25">
      <c r="A41" s="564" t="s">
        <v>176</v>
      </c>
      <c r="B41" s="564"/>
      <c r="C41" s="820" t="str">
        <f>IF(M25=3,B25,IF(M26=3,B26,IF(M27=3,B27,IF(M28=3,B28,""))))</f>
        <v/>
      </c>
      <c r="D41" s="820"/>
      <c r="E41" s="603" t="s">
        <v>175</v>
      </c>
      <c r="F41" s="820" t="str">
        <f>IF(M31=3,B31,IF(M32=3,B32,IF(M33=3,B33,IF(M34=3,B34,""))))</f>
        <v/>
      </c>
      <c r="G41" s="820"/>
      <c r="H41" s="564"/>
      <c r="I41" s="542"/>
      <c r="J41" s="564"/>
      <c r="K41" s="564"/>
      <c r="L41" s="564"/>
      <c r="M41" s="564"/>
    </row>
    <row r="42" spans="1:19" x14ac:dyDescent="0.25">
      <c r="A42" s="564"/>
      <c r="B42" s="564"/>
      <c r="C42" s="564"/>
      <c r="D42" s="564"/>
      <c r="E42" s="564"/>
      <c r="F42" s="564"/>
      <c r="G42" s="564"/>
      <c r="H42" s="564"/>
      <c r="I42" s="564"/>
      <c r="J42" s="564"/>
      <c r="K42" s="564"/>
      <c r="L42" s="564"/>
      <c r="M42" s="564"/>
    </row>
    <row r="43" spans="1:19" x14ac:dyDescent="0.25">
      <c r="A43" s="604" t="s">
        <v>217</v>
      </c>
      <c r="B43" s="564"/>
      <c r="C43" s="820">
        <f>IF(M25=4,B25,IF(M26=4,B26,IF(M27=4,B27,IF(M28=4,B28,))))</f>
        <v>0</v>
      </c>
      <c r="D43" s="820"/>
      <c r="E43" s="603" t="s">
        <v>175</v>
      </c>
      <c r="F43" s="820" t="str">
        <f>IF(M31=3,B31,IF(M32=3,B32,IF(M33=4,B33,IF(M34=4,B34,""))))</f>
        <v/>
      </c>
      <c r="G43" s="820"/>
      <c r="H43" s="564"/>
      <c r="I43" s="542"/>
      <c r="J43" s="564"/>
      <c r="K43" s="564"/>
      <c r="L43" s="564"/>
      <c r="M43" s="564"/>
      <c r="O43" s="595"/>
      <c r="P43" s="595"/>
      <c r="Q43" s="595"/>
      <c r="R43" s="595"/>
      <c r="S43" s="595"/>
    </row>
    <row r="44" spans="1:19" x14ac:dyDescent="0.25">
      <c r="A44" s="564"/>
      <c r="B44" s="564"/>
      <c r="C44" s="564"/>
      <c r="D44" s="564"/>
      <c r="E44" s="564"/>
      <c r="F44" s="564"/>
      <c r="G44" s="564"/>
      <c r="H44" s="564"/>
      <c r="I44" s="564"/>
      <c r="J44" s="564"/>
      <c r="K44" s="564"/>
      <c r="L44" s="542"/>
      <c r="M44" s="564"/>
      <c r="O44" s="595"/>
      <c r="P44" s="605"/>
      <c r="Q44" s="605"/>
      <c r="R44" s="606"/>
      <c r="S44" s="595"/>
    </row>
    <row r="45" spans="1:19" x14ac:dyDescent="0.25">
      <c r="A45" s="214" t="s">
        <v>105</v>
      </c>
      <c r="B45" s="215"/>
      <c r="C45" s="456"/>
      <c r="D45" s="611" t="s">
        <v>6</v>
      </c>
      <c r="E45" s="612" t="s">
        <v>107</v>
      </c>
      <c r="F45" s="630"/>
      <c r="G45" s="611" t="s">
        <v>6</v>
      </c>
      <c r="H45" s="612" t="s">
        <v>125</v>
      </c>
      <c r="I45" s="369"/>
      <c r="J45" s="612" t="s">
        <v>126</v>
      </c>
      <c r="K45" s="368" t="s">
        <v>127</v>
      </c>
      <c r="L45" s="37"/>
      <c r="M45" s="630"/>
      <c r="O45" s="595"/>
      <c r="P45" s="607"/>
      <c r="Q45" s="607"/>
      <c r="R45" s="608"/>
      <c r="S45" s="595"/>
    </row>
    <row r="46" spans="1:19" x14ac:dyDescent="0.25">
      <c r="A46" s="575" t="s">
        <v>106</v>
      </c>
      <c r="B46" s="576"/>
      <c r="C46" s="578"/>
      <c r="D46" s="613">
        <v>1</v>
      </c>
      <c r="E46" s="805" t="e">
        <f>IF(D46&gt;$R$47,,UPPER(VLOOKUP(D46,#REF!,2)))</f>
        <v>#REF!</v>
      </c>
      <c r="F46" s="805"/>
      <c r="G46" s="624" t="s">
        <v>7</v>
      </c>
      <c r="H46" s="576"/>
      <c r="I46" s="614"/>
      <c r="J46" s="625"/>
      <c r="K46" s="570" t="s">
        <v>111</v>
      </c>
      <c r="L46" s="631"/>
      <c r="M46" s="615"/>
      <c r="O46" s="595"/>
      <c r="P46" s="608"/>
      <c r="Q46" s="609"/>
      <c r="R46" s="608"/>
      <c r="S46" s="595"/>
    </row>
    <row r="47" spans="1:19" x14ac:dyDescent="0.25">
      <c r="A47" s="579" t="s">
        <v>124</v>
      </c>
      <c r="B47" s="340"/>
      <c r="C47" s="581"/>
      <c r="D47" s="616">
        <v>2</v>
      </c>
      <c r="E47" s="806" t="e">
        <f>IF(D47&gt;$R$47,,UPPER(VLOOKUP(D47,#REF!,2)))</f>
        <v>#REF!</v>
      </c>
      <c r="F47" s="806"/>
      <c r="G47" s="626" t="s">
        <v>8</v>
      </c>
      <c r="H47" s="617"/>
      <c r="I47" s="618"/>
      <c r="J47" s="91"/>
      <c r="K47" s="628"/>
      <c r="L47" s="542"/>
      <c r="M47" s="623"/>
      <c r="O47" s="595"/>
      <c r="P47" s="607"/>
      <c r="Q47" s="607"/>
      <c r="R47" s="610" t="e">
        <f>MIN(4,#REF!)</f>
        <v>#REF!</v>
      </c>
      <c r="S47" s="595"/>
    </row>
    <row r="48" spans="1:19" x14ac:dyDescent="0.25">
      <c r="A48" s="384"/>
      <c r="B48" s="385"/>
      <c r="C48" s="386"/>
      <c r="D48" s="616"/>
      <c r="E48" s="620"/>
      <c r="F48" s="621"/>
      <c r="G48" s="626" t="s">
        <v>9</v>
      </c>
      <c r="H48" s="617"/>
      <c r="I48" s="618"/>
      <c r="J48" s="91"/>
      <c r="K48" s="570" t="s">
        <v>112</v>
      </c>
      <c r="L48" s="631"/>
      <c r="M48" s="615"/>
      <c r="O48" s="595"/>
      <c r="P48" s="608"/>
      <c r="Q48" s="609"/>
      <c r="R48" s="608"/>
      <c r="S48" s="595"/>
    </row>
    <row r="49" spans="1:19" x14ac:dyDescent="0.25">
      <c r="A49" s="243"/>
      <c r="B49" s="448"/>
      <c r="C49" s="244"/>
      <c r="D49" s="616"/>
      <c r="E49" s="620"/>
      <c r="F49" s="621"/>
      <c r="G49" s="626" t="s">
        <v>10</v>
      </c>
      <c r="H49" s="617"/>
      <c r="I49" s="618"/>
      <c r="J49" s="91"/>
      <c r="K49" s="629"/>
      <c r="L49" s="621"/>
      <c r="M49" s="619"/>
      <c r="O49" s="595"/>
      <c r="P49" s="608"/>
      <c r="Q49" s="609"/>
      <c r="R49" s="608"/>
      <c r="S49" s="595"/>
    </row>
    <row r="50" spans="1:19" x14ac:dyDescent="0.25">
      <c r="A50" s="371"/>
      <c r="B50" s="387"/>
      <c r="C50" s="455"/>
      <c r="D50" s="616"/>
      <c r="E50" s="620"/>
      <c r="F50" s="621"/>
      <c r="G50" s="626" t="s">
        <v>11</v>
      </c>
      <c r="H50" s="617"/>
      <c r="I50" s="618"/>
      <c r="J50" s="91"/>
      <c r="K50" s="579"/>
      <c r="L50" s="542"/>
      <c r="M50" s="623"/>
      <c r="O50" s="595"/>
      <c r="P50" s="607"/>
      <c r="Q50" s="607"/>
      <c r="R50" s="608"/>
      <c r="S50" s="595"/>
    </row>
    <row r="51" spans="1:19" x14ac:dyDescent="0.25">
      <c r="A51" s="372"/>
      <c r="B51" s="393"/>
      <c r="C51" s="244"/>
      <c r="D51" s="616"/>
      <c r="E51" s="620"/>
      <c r="F51" s="621"/>
      <c r="G51" s="626" t="s">
        <v>12</v>
      </c>
      <c r="H51" s="617"/>
      <c r="I51" s="618"/>
      <c r="J51" s="91"/>
      <c r="K51" s="570" t="s">
        <v>92</v>
      </c>
      <c r="L51" s="631"/>
      <c r="M51" s="615"/>
      <c r="O51" s="595"/>
      <c r="P51" s="608"/>
      <c r="Q51" s="609"/>
      <c r="R51" s="608"/>
      <c r="S51" s="595"/>
    </row>
    <row r="52" spans="1:19" x14ac:dyDescent="0.25">
      <c r="A52" s="372"/>
      <c r="B52" s="393"/>
      <c r="C52" s="382"/>
      <c r="D52" s="616"/>
      <c r="E52" s="620"/>
      <c r="F52" s="621"/>
      <c r="G52" s="626" t="s">
        <v>13</v>
      </c>
      <c r="H52" s="617"/>
      <c r="I52" s="618"/>
      <c r="J52" s="91"/>
      <c r="K52" s="629"/>
      <c r="L52" s="621"/>
      <c r="M52" s="619"/>
      <c r="O52" s="595"/>
      <c r="P52" s="608"/>
      <c r="Q52" s="609"/>
      <c r="R52" s="610"/>
      <c r="S52" s="595"/>
    </row>
    <row r="53" spans="1:19" x14ac:dyDescent="0.25">
      <c r="A53" s="373"/>
      <c r="B53" s="370"/>
      <c r="C53" s="383"/>
      <c r="D53" s="622"/>
      <c r="E53" s="246"/>
      <c r="F53" s="542"/>
      <c r="G53" s="627" t="s">
        <v>14</v>
      </c>
      <c r="H53" s="340"/>
      <c r="I53" s="572"/>
      <c r="J53" s="248"/>
      <c r="K53" s="579" t="str">
        <f>L4</f>
        <v>Lakatosné Klopcsik Diana</v>
      </c>
      <c r="L53" s="542"/>
      <c r="M53" s="623"/>
      <c r="O53" s="595"/>
      <c r="P53" s="595"/>
      <c r="Q53" s="595"/>
      <c r="R53" s="595"/>
      <c r="S53" s="595"/>
    </row>
    <row r="54" spans="1:19" x14ac:dyDescent="0.25">
      <c r="O54" s="595"/>
      <c r="P54" s="595"/>
      <c r="Q54" s="595"/>
      <c r="R54" s="595"/>
      <c r="S54" s="595"/>
    </row>
  </sheetData>
  <mergeCells count="62">
    <mergeCell ref="F28:G28"/>
    <mergeCell ref="H28:I28"/>
    <mergeCell ref="J24:K24"/>
    <mergeCell ref="J25:K25"/>
    <mergeCell ref="J26:K26"/>
    <mergeCell ref="J27:K27"/>
    <mergeCell ref="J28:K28"/>
    <mergeCell ref="C39:D39"/>
    <mergeCell ref="F39:G39"/>
    <mergeCell ref="C41:D41"/>
    <mergeCell ref="F41:G41"/>
    <mergeCell ref="E46:F46"/>
    <mergeCell ref="E47:F47"/>
    <mergeCell ref="C43:D43"/>
    <mergeCell ref="F43:G43"/>
    <mergeCell ref="B34:C34"/>
    <mergeCell ref="D34:E34"/>
    <mergeCell ref="F34:G34"/>
    <mergeCell ref="H34:I34"/>
    <mergeCell ref="J34:K34"/>
    <mergeCell ref="C37:D37"/>
    <mergeCell ref="F37:G37"/>
    <mergeCell ref="B32:C32"/>
    <mergeCell ref="D32:E32"/>
    <mergeCell ref="F32:G32"/>
    <mergeCell ref="H32:I32"/>
    <mergeCell ref="J32:K32"/>
    <mergeCell ref="B33:C33"/>
    <mergeCell ref="D33:E33"/>
    <mergeCell ref="F33:G33"/>
    <mergeCell ref="H33:I33"/>
    <mergeCell ref="J33:K33"/>
    <mergeCell ref="J30:K30"/>
    <mergeCell ref="B31:C31"/>
    <mergeCell ref="D31:E31"/>
    <mergeCell ref="F31:G31"/>
    <mergeCell ref="H31:I31"/>
    <mergeCell ref="J31:K31"/>
    <mergeCell ref="B27:C27"/>
    <mergeCell ref="D27:E27"/>
    <mergeCell ref="F27:G27"/>
    <mergeCell ref="H27:I27"/>
    <mergeCell ref="B30:C30"/>
    <mergeCell ref="D30:E30"/>
    <mergeCell ref="F30:G30"/>
    <mergeCell ref="H30:I30"/>
    <mergeCell ref="B28:C28"/>
    <mergeCell ref="D28:E28"/>
    <mergeCell ref="B25:C25"/>
    <mergeCell ref="D25:E25"/>
    <mergeCell ref="F25:G25"/>
    <mergeCell ref="H25:I25"/>
    <mergeCell ref="B26:C26"/>
    <mergeCell ref="D26:E26"/>
    <mergeCell ref="F26:G26"/>
    <mergeCell ref="H26:I26"/>
    <mergeCell ref="A1:F1"/>
    <mergeCell ref="A4:C4"/>
    <mergeCell ref="B24:C24"/>
    <mergeCell ref="D24:E24"/>
    <mergeCell ref="F24:G24"/>
    <mergeCell ref="H24:I24"/>
  </mergeCells>
  <conditionalFormatting sqref="R52 R47">
    <cfRule type="expression" dxfId="546" priority="2" stopIfTrue="1">
      <formula>$O$1="CU"</formula>
    </cfRule>
  </conditionalFormatting>
  <conditionalFormatting sqref="E7 E9 E11 E13 E15 E17 E19:E21">
    <cfRule type="cellIs" dxfId="545" priority="1" stopIfTrue="1" operator="equal">
      <formula>"Bye"</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EFB29-1784-43CD-AB48-6D81B8383CA7}">
  <sheetPr codeName="Sheet47">
    <tabColor indexed="17"/>
    <pageSetUpPr fitToPage="1"/>
  </sheetPr>
  <dimension ref="A1:U81"/>
  <sheetViews>
    <sheetView showGridLines="0" showZeros="0" workbookViewId="0">
      <selection activeCell="D7" sqref="D7"/>
    </sheetView>
  </sheetViews>
  <sheetFormatPr defaultRowHeight="13.2" x14ac:dyDescent="0.25"/>
  <cols>
    <col min="1" max="2" width="3.33203125" customWidth="1"/>
    <col min="3" max="3" width="4.6640625" customWidth="1"/>
    <col min="4" max="4" width="2.88671875" customWidth="1"/>
    <col min="5" max="5" width="5.6640625" customWidth="1"/>
    <col min="6" max="6" width="12.6640625" customWidth="1"/>
    <col min="7" max="7" width="2.6640625" customWidth="1"/>
    <col min="8" max="8" width="6.5546875" customWidth="1"/>
    <col min="9" max="9" width="5.88671875" customWidth="1"/>
    <col min="10" max="10" width="1.6640625" style="134" customWidth="1"/>
    <col min="11" max="11" width="10.6640625" customWidth="1"/>
    <col min="12" max="12" width="1.6640625" style="134" customWidth="1"/>
    <col min="13" max="13" width="10.6640625" customWidth="1"/>
    <col min="14" max="14" width="1.6640625" style="135" customWidth="1"/>
    <col min="15" max="15" width="10.6640625" customWidth="1"/>
    <col min="16" max="16" width="1.6640625" style="134" customWidth="1"/>
    <col min="17" max="17" width="10.6640625" customWidth="1"/>
    <col min="18" max="18" width="1.6640625" style="135" customWidth="1"/>
    <col min="20" max="20" width="8.6640625" customWidth="1"/>
    <col min="21" max="21" width="8.88671875" hidden="1" customWidth="1"/>
    <col min="22" max="22" width="5.6640625" customWidth="1"/>
  </cols>
  <sheetData>
    <row r="1" spans="1:21" s="136" customFormat="1" ht="21.75" customHeight="1" x14ac:dyDescent="0.4">
      <c r="A1" s="93" t="str">
        <f>Altalanos!$A$6</f>
        <v xml:space="preserve">Diákolimpia Tolna megye - Paks </v>
      </c>
      <c r="B1" s="138"/>
      <c r="I1" s="389"/>
      <c r="J1" s="137"/>
      <c r="K1" s="302" t="s">
        <v>145</v>
      </c>
      <c r="L1" s="302"/>
      <c r="M1" s="303"/>
      <c r="N1" s="137"/>
      <c r="O1" s="137"/>
      <c r="P1" s="137"/>
      <c r="R1" s="137"/>
    </row>
    <row r="2" spans="1:21" s="108" customFormat="1" x14ac:dyDescent="0.25">
      <c r="A2" s="478" t="s">
        <v>122</v>
      </c>
      <c r="B2" s="96"/>
      <c r="C2" s="96"/>
      <c r="D2" s="96"/>
      <c r="E2" s="96"/>
      <c r="F2" s="470">
        <f>Altalanos!$E$8</f>
        <v>0</v>
      </c>
      <c r="G2" s="141"/>
      <c r="J2" s="135"/>
      <c r="K2" s="302"/>
      <c r="L2" s="302"/>
      <c r="M2" s="302"/>
      <c r="N2" s="135"/>
      <c r="P2" s="135"/>
      <c r="R2" s="135"/>
    </row>
    <row r="3" spans="1:21" s="19" customFormat="1" ht="10.5" customHeight="1" x14ac:dyDescent="0.25">
      <c r="A3" s="54" t="s">
        <v>82</v>
      </c>
      <c r="B3" s="54"/>
      <c r="C3" s="54"/>
      <c r="D3" s="54"/>
      <c r="E3" s="54"/>
      <c r="F3" s="54"/>
      <c r="G3" s="54" t="s">
        <v>79</v>
      </c>
      <c r="H3" s="54"/>
      <c r="I3" s="54"/>
      <c r="J3" s="304"/>
      <c r="K3" s="55" t="s">
        <v>87</v>
      </c>
      <c r="L3" s="144"/>
      <c r="M3" s="88"/>
      <c r="N3" s="304"/>
      <c r="O3" s="54"/>
      <c r="P3" s="304"/>
      <c r="Q3" s="54"/>
      <c r="R3" s="305" t="s">
        <v>88</v>
      </c>
    </row>
    <row r="4" spans="1:21" s="31" customFormat="1" ht="11.25" customHeight="1" thickBot="1" x14ac:dyDescent="0.3">
      <c r="A4" s="821" t="str">
        <f>Altalanos!$A$10</f>
        <v>2025.04.28-29</v>
      </c>
      <c r="B4" s="821"/>
      <c r="C4" s="821"/>
      <c r="D4" s="145"/>
      <c r="E4" s="437"/>
      <c r="F4" s="145"/>
      <c r="G4" s="146" t="str">
        <f>Altalanos!$C$10</f>
        <v>Paks</v>
      </c>
      <c r="H4" s="306"/>
      <c r="I4" s="145"/>
      <c r="J4" s="307"/>
      <c r="K4" s="148"/>
      <c r="L4" s="147"/>
      <c r="M4" s="104"/>
      <c r="N4" s="307"/>
      <c r="O4" s="145"/>
      <c r="P4" s="307"/>
      <c r="Q4" s="145"/>
      <c r="R4" s="89" t="str">
        <f>Altalanos!$E$10</f>
        <v>Lakatosné Klopcsik Diana</v>
      </c>
    </row>
    <row r="5" spans="1:21" s="19" customFormat="1" ht="9.6" x14ac:dyDescent="0.25">
      <c r="A5" s="308"/>
      <c r="B5" s="57" t="s">
        <v>4</v>
      </c>
      <c r="C5" s="487" t="s">
        <v>148</v>
      </c>
      <c r="D5" s="57" t="s">
        <v>101</v>
      </c>
      <c r="E5" s="487" t="s">
        <v>91</v>
      </c>
      <c r="F5" s="67" t="s">
        <v>85</v>
      </c>
      <c r="G5" s="67" t="s">
        <v>86</v>
      </c>
      <c r="H5" s="67"/>
      <c r="I5" s="67" t="s">
        <v>90</v>
      </c>
      <c r="J5" s="67"/>
      <c r="K5" s="57" t="s">
        <v>102</v>
      </c>
      <c r="L5" s="309"/>
      <c r="M5" s="57" t="s">
        <v>129</v>
      </c>
      <c r="N5" s="309"/>
      <c r="O5" s="57" t="s">
        <v>146</v>
      </c>
      <c r="P5" s="309"/>
      <c r="Q5" s="57"/>
      <c r="R5" s="310"/>
    </row>
    <row r="6" spans="1:21" s="19" customFormat="1" ht="3.75" customHeight="1" thickBot="1" x14ac:dyDescent="0.3">
      <c r="A6" s="311"/>
      <c r="B6" s="99"/>
      <c r="C6" s="99"/>
      <c r="D6" s="99"/>
      <c r="E6" s="99"/>
      <c r="F6" s="22"/>
      <c r="G6" s="22"/>
      <c r="H6" s="101"/>
      <c r="I6" s="22"/>
      <c r="J6" s="122"/>
      <c r="K6" s="99"/>
      <c r="L6" s="122"/>
      <c r="M6" s="99"/>
      <c r="N6" s="122"/>
      <c r="O6" s="99"/>
      <c r="P6" s="122"/>
      <c r="Q6" s="99"/>
      <c r="R6" s="143"/>
    </row>
    <row r="7" spans="1:21" s="38" customFormat="1" ht="10.5" customHeight="1" x14ac:dyDescent="0.25">
      <c r="A7" s="312">
        <v>1</v>
      </c>
      <c r="B7" s="395" t="str">
        <f>IF($D7="","",VLOOKUP($D7,'1D ELO (5)'!$A$7:$P$23,14))</f>
        <v/>
      </c>
      <c r="C7" s="395" t="str">
        <f>IF($D7="","",VLOOKUP($D7,'1D ELO (5)'!$A$7:$P$23,15))</f>
        <v/>
      </c>
      <c r="D7" s="164"/>
      <c r="E7" s="694" t="str">
        <f>UPPER(IF($D7="","",VLOOKUP($D7,'1D ELO (5)'!$A$7:$P$23,5)))</f>
        <v/>
      </c>
      <c r="F7" s="695" t="str">
        <f>UPPER(IF($D7="","",VLOOKUP($D7,'1D ELO (5)'!$A$7:$P$23,2)))</f>
        <v/>
      </c>
      <c r="G7" s="695" t="str">
        <f>IF($D7="","",VLOOKUP($D7,'1D ELO (5)'!$A$7:$P$23,3))</f>
        <v/>
      </c>
      <c r="H7" s="696"/>
      <c r="I7" s="695" t="str">
        <f>IF($D7="","",VLOOKUP($D7,'1D ELO (5)'!$A$7:$P$23,4))</f>
        <v/>
      </c>
      <c r="J7" s="314"/>
      <c r="K7" s="168"/>
      <c r="L7" s="170"/>
      <c r="M7" s="168"/>
      <c r="N7" s="170"/>
      <c r="O7" s="168"/>
      <c r="P7" s="170"/>
      <c r="Q7" s="168"/>
      <c r="R7" s="171"/>
      <c r="S7" s="174"/>
      <c r="U7" s="175" t="str">
        <f>Birók!P21</f>
        <v>Bíró</v>
      </c>
    </row>
    <row r="8" spans="1:21" s="38" customFormat="1" ht="9.6" customHeight="1" x14ac:dyDescent="0.25">
      <c r="A8" s="286"/>
      <c r="B8" s="315"/>
      <c r="C8" s="315"/>
      <c r="D8" s="315"/>
      <c r="E8" s="694" t="str">
        <f>UPPER(IF($D7="","",VLOOKUP($D7,'1D ELO (5)'!$A$7:$P$23,11)))</f>
        <v/>
      </c>
      <c r="F8" s="695" t="str">
        <f>UPPER(IF($D7="","",VLOOKUP($D7,'1D ELO (5)'!$A$7:$P$23,8)))</f>
        <v/>
      </c>
      <c r="G8" s="695" t="str">
        <f>IF($D7="","",VLOOKUP($D7,'1D ELO (5)'!$A$7:$P$23,9))</f>
        <v/>
      </c>
      <c r="H8" s="696"/>
      <c r="I8" s="695" t="str">
        <f>IF($D7="","",VLOOKUP($D7,'1D ELO (5)'!$A$7:$P$23,10))</f>
        <v/>
      </c>
      <c r="J8" s="316"/>
      <c r="K8" s="161" t="str">
        <f>IF(J8="a",F7,IF(J8="b",F9,""))</f>
        <v/>
      </c>
      <c r="L8" s="170"/>
      <c r="M8" s="168"/>
      <c r="N8" s="170"/>
      <c r="O8" s="168"/>
      <c r="P8" s="170"/>
      <c r="Q8" s="168"/>
      <c r="R8" s="171"/>
      <c r="S8" s="174"/>
      <c r="U8" s="183" t="str">
        <f>Birók!P22</f>
        <v xml:space="preserve">T Lisztmajer </v>
      </c>
    </row>
    <row r="9" spans="1:21" s="38" customFormat="1" ht="9.6" customHeight="1" x14ac:dyDescent="0.25">
      <c r="A9" s="286"/>
      <c r="B9" s="177"/>
      <c r="C9" s="177"/>
      <c r="D9" s="177"/>
      <c r="E9" s="177"/>
      <c r="F9" s="163"/>
      <c r="G9" s="163"/>
      <c r="H9" s="101"/>
      <c r="I9" s="163"/>
      <c r="J9" s="317"/>
      <c r="K9" s="318" t="str">
        <f>UPPER(IF(OR(J10="a",J10="as"),F7,IF(OR(J10="b",J10="bs"),F11,)))</f>
        <v/>
      </c>
      <c r="L9" s="319"/>
      <c r="M9" s="168"/>
      <c r="N9" s="170"/>
      <c r="O9" s="168"/>
      <c r="P9" s="170"/>
      <c r="Q9" s="168"/>
      <c r="R9" s="171"/>
      <c r="S9" s="174"/>
      <c r="U9" s="183" t="str">
        <f>Birók!P23</f>
        <v xml:space="preserve">P Lisztmajer </v>
      </c>
    </row>
    <row r="10" spans="1:21" s="38" customFormat="1" ht="9.6" customHeight="1" x14ac:dyDescent="0.25">
      <c r="A10" s="286"/>
      <c r="B10" s="177"/>
      <c r="C10" s="177"/>
      <c r="D10" s="177"/>
      <c r="E10" s="505"/>
      <c r="F10" s="506"/>
      <c r="G10" s="506"/>
      <c r="H10" s="507"/>
      <c r="I10" s="495" t="s">
        <v>0</v>
      </c>
      <c r="J10" s="189"/>
      <c r="K10" s="320" t="str">
        <f>UPPER(IF(OR(J10="a",J10="as"),F8,IF(OR(J10="b",J10="bs"),F12,)))</f>
        <v/>
      </c>
      <c r="L10" s="321"/>
      <c r="M10" s="168"/>
      <c r="N10" s="170"/>
      <c r="O10" s="168"/>
      <c r="P10" s="170"/>
      <c r="Q10" s="168"/>
      <c r="R10" s="171"/>
      <c r="S10" s="174"/>
      <c r="U10" s="183" t="str">
        <f>Birók!P24</f>
        <v xml:space="preserve">N Németh </v>
      </c>
    </row>
    <row r="11" spans="1:21" s="38" customFormat="1" ht="9.6" customHeight="1" x14ac:dyDescent="0.25">
      <c r="A11" s="286">
        <v>2</v>
      </c>
      <c r="B11" s="395" t="str">
        <f>IF($D11="","",VLOOKUP($D11,'1D ELO (5)'!$A$7:$P$23,14))</f>
        <v/>
      </c>
      <c r="C11" s="395" t="str">
        <f>IF($D11="","",VLOOKUP($D11,'1D ELO (5)'!$A$7:$P$23,15))</f>
        <v/>
      </c>
      <c r="D11" s="164"/>
      <c r="E11" s="503" t="str">
        <f>UPPER(IF($D11="","",VLOOKUP($D11,'1D ELO (5)'!$A$7:$P$23,5)))</f>
        <v/>
      </c>
      <c r="F11" s="492" t="str">
        <f>UPPER(IF($D11="","",VLOOKUP($D11,'1D ELO (5)'!$A$7:$P$23,2)))</f>
        <v/>
      </c>
      <c r="G11" s="492" t="str">
        <f>IF($D11="","",VLOOKUP($D11,'1D ELO (5)'!$A$7:$P$23,3))</f>
        <v/>
      </c>
      <c r="H11" s="504"/>
      <c r="I11" s="492" t="str">
        <f>IF($D11="","",VLOOKUP($D11,'1D ELO (5)'!$A$7:$P$23,4))</f>
        <v/>
      </c>
      <c r="J11" s="322"/>
      <c r="K11" s="168"/>
      <c r="L11" s="323"/>
      <c r="M11" s="206"/>
      <c r="N11" s="319"/>
      <c r="O11" s="168"/>
      <c r="P11" s="170"/>
      <c r="Q11" s="168"/>
      <c r="R11" s="171"/>
      <c r="S11" s="174"/>
      <c r="U11" s="183" t="str">
        <f>Birók!P25</f>
        <v xml:space="preserve">D Gerzsei </v>
      </c>
    </row>
    <row r="12" spans="1:21" s="38" customFormat="1" ht="9.6" customHeight="1" x14ac:dyDescent="0.25">
      <c r="A12" s="286"/>
      <c r="B12" s="315"/>
      <c r="C12" s="315"/>
      <c r="D12" s="315"/>
      <c r="E12" s="503" t="str">
        <f>UPPER(IF($D11="","",VLOOKUP($D11,'1D ELO (5)'!$A$7:$P$23,11)))</f>
        <v/>
      </c>
      <c r="F12" s="492" t="str">
        <f>UPPER(IF($D11="","",VLOOKUP($D11,'1D ELO (5)'!$A$7:$P$23,8)))</f>
        <v/>
      </c>
      <c r="G12" s="492" t="str">
        <f>IF($D11="","",VLOOKUP($D11,'1D ELO (5)'!$A$7:$P$23,9))</f>
        <v/>
      </c>
      <c r="H12" s="504"/>
      <c r="I12" s="492" t="str">
        <f>IF($D11="","",VLOOKUP($D11,'1D ELO (5)'!$A$7:$P$23,10))</f>
        <v/>
      </c>
      <c r="J12" s="316"/>
      <c r="K12" s="168"/>
      <c r="L12" s="323"/>
      <c r="M12" s="290"/>
      <c r="N12" s="324"/>
      <c r="O12" s="168"/>
      <c r="P12" s="170"/>
      <c r="Q12" s="168"/>
      <c r="R12" s="171"/>
      <c r="S12" s="174"/>
      <c r="U12" s="183" t="str">
        <f>Birók!P26</f>
        <v>G Rosta</v>
      </c>
    </row>
    <row r="13" spans="1:21" s="38" customFormat="1" ht="9.6" customHeight="1" x14ac:dyDescent="0.25">
      <c r="A13" s="286"/>
      <c r="B13" s="177"/>
      <c r="C13" s="177"/>
      <c r="D13" s="187"/>
      <c r="E13" s="505"/>
      <c r="F13" s="506"/>
      <c r="G13" s="506"/>
      <c r="H13" s="507"/>
      <c r="I13" s="506"/>
      <c r="J13" s="325"/>
      <c r="K13" s="168"/>
      <c r="L13" s="317"/>
      <c r="M13" s="318" t="str">
        <f>UPPER(IF(OR(L14="a",L14="as"),K9,IF(OR(L14="b",L14="bs"),K17,)))</f>
        <v/>
      </c>
      <c r="N13" s="170"/>
      <c r="O13" s="168"/>
      <c r="P13" s="170"/>
      <c r="Q13" s="168"/>
      <c r="R13" s="171"/>
      <c r="S13" s="174"/>
      <c r="U13" s="183" t="str">
        <f>Birók!P27</f>
        <v>A Korpácsi</v>
      </c>
    </row>
    <row r="14" spans="1:21" s="38" customFormat="1" ht="9.6" customHeight="1" x14ac:dyDescent="0.25">
      <c r="A14" s="286"/>
      <c r="B14" s="177"/>
      <c r="C14" s="177"/>
      <c r="D14" s="187"/>
      <c r="E14" s="505"/>
      <c r="F14" s="506"/>
      <c r="G14" s="506"/>
      <c r="H14" s="507"/>
      <c r="I14" s="506"/>
      <c r="J14" s="325"/>
      <c r="K14" s="180" t="s">
        <v>0</v>
      </c>
      <c r="L14" s="189"/>
      <c r="M14" s="320" t="str">
        <f>UPPER(IF(OR(L14="a",L14="as"),K10,IF(OR(L14="b",L14="bs"),K18,)))</f>
        <v/>
      </c>
      <c r="N14" s="321"/>
      <c r="O14" s="168"/>
      <c r="P14" s="170"/>
      <c r="Q14" s="168"/>
      <c r="R14" s="171"/>
      <c r="S14" s="174"/>
      <c r="U14" s="183" t="str">
        <f>Birók!P28</f>
        <v xml:space="preserve">L Gáspár </v>
      </c>
    </row>
    <row r="15" spans="1:21" s="38" customFormat="1" ht="9.6" customHeight="1" x14ac:dyDescent="0.25">
      <c r="A15" s="326">
        <v>3</v>
      </c>
      <c r="B15" s="395" t="str">
        <f>IF($D15="","",VLOOKUP($D15,'1D ELO (5)'!$A$7:$P$23,14))</f>
        <v/>
      </c>
      <c r="C15" s="395" t="str">
        <f>IF($D15="","",VLOOKUP($D15,'1D ELO (5)'!$A$7:$P$23,15))</f>
        <v/>
      </c>
      <c r="D15" s="164"/>
      <c r="E15" s="503" t="str">
        <f>UPPER(IF($D15="","",VLOOKUP($D15,'1D ELO (5)'!$A$7:$P$23,5)))</f>
        <v/>
      </c>
      <c r="F15" s="492" t="str">
        <f>UPPER(IF($D15="","",VLOOKUP($D15,'1D ELO (5)'!$A$7:$P$23,2)))</f>
        <v/>
      </c>
      <c r="G15" s="492" t="str">
        <f>IF($D15="","",VLOOKUP($D15,'1D ELO (5)'!$A$7:$P$23,3))</f>
        <v/>
      </c>
      <c r="H15" s="504"/>
      <c r="I15" s="492" t="str">
        <f>IF($D15="","",VLOOKUP($D15,'1D ELO (5)'!$A$7:$P$23,4))</f>
        <v/>
      </c>
      <c r="J15" s="314"/>
      <c r="K15" s="168"/>
      <c r="L15" s="323"/>
      <c r="M15" s="168"/>
      <c r="N15" s="323"/>
      <c r="O15" s="206"/>
      <c r="P15" s="170"/>
      <c r="Q15" s="168"/>
      <c r="R15" s="171"/>
      <c r="S15" s="174"/>
      <c r="U15" s="183" t="str">
        <f>Birók!P29</f>
        <v xml:space="preserve"> </v>
      </c>
    </row>
    <row r="16" spans="1:21" s="38" customFormat="1" ht="9.6" customHeight="1" thickBot="1" x14ac:dyDescent="0.3">
      <c r="A16" s="286"/>
      <c r="B16" s="315"/>
      <c r="C16" s="315"/>
      <c r="D16" s="315"/>
      <c r="E16" s="503" t="str">
        <f>UPPER(IF($D15="","",VLOOKUP($D15,'1D ELO (5)'!$A$7:$P$23,11)))</f>
        <v/>
      </c>
      <c r="F16" s="492" t="str">
        <f>UPPER(IF($D15="","",VLOOKUP($D15,'1D ELO (5)'!$A$7:$P$23,8)))</f>
        <v/>
      </c>
      <c r="G16" s="492" t="str">
        <f>IF($D15="","",VLOOKUP($D15,'1D ELO (5)'!$A$7:$P$23,9))</f>
        <v/>
      </c>
      <c r="H16" s="504"/>
      <c r="I16" s="492" t="str">
        <f>IF($D15="","",VLOOKUP($D15,'1D ELO (5)'!$A$7:$P$23,10))</f>
        <v/>
      </c>
      <c r="J16" s="316"/>
      <c r="K16" s="161" t="str">
        <f>IF(J16="a",F15,IF(J16="b",F17,""))</f>
        <v/>
      </c>
      <c r="L16" s="323"/>
      <c r="M16" s="168"/>
      <c r="N16" s="323"/>
      <c r="O16" s="168"/>
      <c r="P16" s="170"/>
      <c r="Q16" s="168"/>
      <c r="R16" s="171"/>
      <c r="S16" s="174"/>
      <c r="U16" s="198" t="str">
        <f>Birók!P30</f>
        <v>Egyik sem</v>
      </c>
    </row>
    <row r="17" spans="1:19" s="38" customFormat="1" ht="9.6" customHeight="1" x14ac:dyDescent="0.25">
      <c r="A17" s="286"/>
      <c r="B17" s="177"/>
      <c r="C17" s="177"/>
      <c r="D17" s="187"/>
      <c r="E17" s="505"/>
      <c r="F17" s="506"/>
      <c r="G17" s="506"/>
      <c r="H17" s="507"/>
      <c r="I17" s="506"/>
      <c r="J17" s="317"/>
      <c r="K17" s="318" t="str">
        <f>UPPER(IF(OR(J18="a",J18="as"),F15,IF(OR(J18="b",J18="bs"),F19,)))</f>
        <v/>
      </c>
      <c r="L17" s="327"/>
      <c r="M17" s="168"/>
      <c r="N17" s="323"/>
      <c r="O17" s="168"/>
      <c r="P17" s="170"/>
      <c r="Q17" s="168"/>
      <c r="R17" s="171"/>
      <c r="S17" s="174"/>
    </row>
    <row r="18" spans="1:19" s="38" customFormat="1" ht="9.6" customHeight="1" x14ac:dyDescent="0.25">
      <c r="A18" s="286"/>
      <c r="B18" s="177"/>
      <c r="C18" s="177"/>
      <c r="D18" s="187"/>
      <c r="E18" s="505"/>
      <c r="F18" s="506"/>
      <c r="G18" s="506"/>
      <c r="H18" s="507"/>
      <c r="I18" s="495" t="s">
        <v>0</v>
      </c>
      <c r="J18" s="189"/>
      <c r="K18" s="320" t="str">
        <f>UPPER(IF(OR(J18="a",J18="as"),F16,IF(OR(J18="b",J18="bs"),F20,)))</f>
        <v/>
      </c>
      <c r="L18" s="316"/>
      <c r="M18" s="168"/>
      <c r="N18" s="323"/>
      <c r="O18" s="168"/>
      <c r="P18" s="170"/>
      <c r="Q18" s="168"/>
      <c r="R18" s="171"/>
      <c r="S18" s="174"/>
    </row>
    <row r="19" spans="1:19" s="38" customFormat="1" ht="9.6" customHeight="1" x14ac:dyDescent="0.25">
      <c r="A19" s="286">
        <v>4</v>
      </c>
      <c r="B19" s="395" t="str">
        <f>IF($D19="","",VLOOKUP($D19,'1D ELO (5)'!$A$7:$P$23,14))</f>
        <v/>
      </c>
      <c r="C19" s="395" t="str">
        <f>IF($D19="","",VLOOKUP($D19,'1D ELO (5)'!$A$7:$P$23,15))</f>
        <v/>
      </c>
      <c r="D19" s="164"/>
      <c r="E19" s="503" t="str">
        <f>UPPER(IF($D19="","",VLOOKUP($D19,'1D ELO (5)'!$A$7:$P$23,5)))</f>
        <v/>
      </c>
      <c r="F19" s="492" t="str">
        <f>UPPER(IF($D19="","",VLOOKUP($D19,'1D ELO (5)'!$A$7:$P$23,2)))</f>
        <v/>
      </c>
      <c r="G19" s="492" t="str">
        <f>IF($D19="","",VLOOKUP($D19,'1D ELO (5)'!$A$7:$P$23,3))</f>
        <v/>
      </c>
      <c r="H19" s="504"/>
      <c r="I19" s="492" t="str">
        <f>IF($D19="","",VLOOKUP($D19,'1D ELO (5)'!$A$7:$P$23,4))</f>
        <v/>
      </c>
      <c r="J19" s="322"/>
      <c r="K19" s="168"/>
      <c r="L19" s="170"/>
      <c r="M19" s="206"/>
      <c r="N19" s="327"/>
      <c r="O19" s="168"/>
      <c r="P19" s="170"/>
      <c r="Q19" s="168"/>
      <c r="R19" s="171"/>
      <c r="S19" s="174"/>
    </row>
    <row r="20" spans="1:19" s="38" customFormat="1" ht="9.6" customHeight="1" x14ac:dyDescent="0.25">
      <c r="A20" s="286"/>
      <c r="B20" s="315"/>
      <c r="C20" s="315"/>
      <c r="D20" s="315"/>
      <c r="E20" s="503" t="str">
        <f>UPPER(IF($D19="","",VLOOKUP($D19,'1D ELO (5)'!$A$7:$P$23,11)))</f>
        <v/>
      </c>
      <c r="F20" s="492" t="str">
        <f>UPPER(IF($D19="","",VLOOKUP($D19,'1D ELO (5)'!$A$7:$P$23,8)))</f>
        <v/>
      </c>
      <c r="G20" s="492" t="str">
        <f>IF($D19="","",VLOOKUP($D19,'1D ELO (5)'!$A$7:$P$23,9))</f>
        <v/>
      </c>
      <c r="H20" s="504"/>
      <c r="I20" s="492" t="str">
        <f>IF($D19="","",VLOOKUP($D19,'1D ELO (5)'!$A$7:$P$23,10))</f>
        <v/>
      </c>
      <c r="J20" s="316"/>
      <c r="K20" s="168"/>
      <c r="L20" s="170"/>
      <c r="M20" s="290"/>
      <c r="N20" s="328"/>
      <c r="O20" s="168"/>
      <c r="P20" s="170"/>
      <c r="Q20" s="168"/>
      <c r="R20" s="171"/>
      <c r="S20" s="174"/>
    </row>
    <row r="21" spans="1:19" s="38" customFormat="1" ht="9.6" customHeight="1" x14ac:dyDescent="0.25">
      <c r="A21" s="286"/>
      <c r="B21" s="177"/>
      <c r="C21" s="177"/>
      <c r="D21" s="177"/>
      <c r="E21" s="505"/>
      <c r="F21" s="506"/>
      <c r="G21" s="506"/>
      <c r="H21" s="507"/>
      <c r="I21" s="506"/>
      <c r="J21" s="325"/>
      <c r="K21" s="168"/>
      <c r="L21" s="170"/>
      <c r="M21" s="168"/>
      <c r="N21" s="317"/>
      <c r="O21" s="318" t="str">
        <f>UPPER(IF(OR(N22="a",N22="as"),M13,IF(OR(N22="b",N22="bs"),M29,)))</f>
        <v/>
      </c>
      <c r="P21" s="170"/>
      <c r="Q21" s="168"/>
      <c r="R21" s="171"/>
      <c r="S21" s="174"/>
    </row>
    <row r="22" spans="1:19" s="38" customFormat="1" ht="9.6" customHeight="1" x14ac:dyDescent="0.25">
      <c r="A22" s="286"/>
      <c r="B22" s="177"/>
      <c r="C22" s="177"/>
      <c r="D22" s="177"/>
      <c r="E22" s="505"/>
      <c r="F22" s="506"/>
      <c r="G22" s="506"/>
      <c r="H22" s="507"/>
      <c r="I22" s="506"/>
      <c r="J22" s="325"/>
      <c r="K22" s="168"/>
      <c r="L22" s="170"/>
      <c r="M22" s="180" t="s">
        <v>0</v>
      </c>
      <c r="N22" s="189"/>
      <c r="O22" s="320" t="str">
        <f>UPPER(IF(OR(N22="a",N22="as"),M14,IF(OR(N22="b",N22="bs"),M30,)))</f>
        <v/>
      </c>
      <c r="P22" s="321"/>
      <c r="Q22" s="168"/>
      <c r="R22" s="171"/>
      <c r="S22" s="174"/>
    </row>
    <row r="23" spans="1:19" s="38" customFormat="1" ht="9.6" customHeight="1" x14ac:dyDescent="0.25">
      <c r="A23" s="286">
        <v>5</v>
      </c>
      <c r="B23" s="395" t="str">
        <f>IF($D23="","",VLOOKUP($D23,'1D ELO (5)'!$A$7:$P$23,14))</f>
        <v/>
      </c>
      <c r="C23" s="395" t="str">
        <f>IF($D23="","",VLOOKUP($D23,'1D ELO (5)'!$A$7:$P$23,15))</f>
        <v/>
      </c>
      <c r="D23" s="164"/>
      <c r="E23" s="503" t="str">
        <f>UPPER(IF($D23="","",VLOOKUP($D23,'1D ELO (5)'!$A$7:$P$23,5)))</f>
        <v/>
      </c>
      <c r="F23" s="492" t="str">
        <f>UPPER(IF($D23="","",VLOOKUP($D23,'1D ELO (5)'!$A$7:$P$23,2)))</f>
        <v/>
      </c>
      <c r="G23" s="492" t="str">
        <f>IF($D23="","",VLOOKUP($D23,'1D ELO (5)'!$A$7:$P$23,3))</f>
        <v/>
      </c>
      <c r="H23" s="504"/>
      <c r="I23" s="492" t="str">
        <f>IF($D23="","",VLOOKUP($D23,'1D ELO (5)'!$A$7:$P$23,4))</f>
        <v/>
      </c>
      <c r="J23" s="314"/>
      <c r="K23" s="168"/>
      <c r="L23" s="170"/>
      <c r="M23" s="168"/>
      <c r="N23" s="323"/>
      <c r="O23" s="168"/>
      <c r="P23" s="420"/>
      <c r="Q23" s="168"/>
      <c r="R23" s="171"/>
      <c r="S23" s="174"/>
    </row>
    <row r="24" spans="1:19" s="38" customFormat="1" ht="9.6" customHeight="1" x14ac:dyDescent="0.25">
      <c r="A24" s="286"/>
      <c r="B24" s="315"/>
      <c r="C24" s="315"/>
      <c r="D24" s="315"/>
      <c r="E24" s="503" t="str">
        <f>UPPER(IF($D23="","",VLOOKUP($D23,'1D ELO (5)'!$A$7:$P$23,11)))</f>
        <v/>
      </c>
      <c r="F24" s="492" t="str">
        <f>UPPER(IF($D23="","",VLOOKUP($D23,'1D ELO (5)'!$A$7:$P$23,8)))</f>
        <v/>
      </c>
      <c r="G24" s="492" t="str">
        <f>IF($D23="","",VLOOKUP($D23,'1D ELO (5)'!$A$7:$P$23,9))</f>
        <v/>
      </c>
      <c r="H24" s="504"/>
      <c r="I24" s="492" t="str">
        <f>IF($D23="","",VLOOKUP($D23,'1D ELO (5)'!$A$7:$P$23,10))</f>
        <v/>
      </c>
      <c r="J24" s="316"/>
      <c r="K24" s="161" t="str">
        <f>IF(J24="a",F23,IF(J24="b",F25,""))</f>
        <v/>
      </c>
      <c r="L24" s="170"/>
      <c r="M24" s="168"/>
      <c r="N24" s="323"/>
      <c r="O24" s="168"/>
      <c r="P24" s="408"/>
      <c r="Q24" s="168"/>
      <c r="R24" s="171"/>
      <c r="S24" s="174"/>
    </row>
    <row r="25" spans="1:19" s="38" customFormat="1" ht="9.6" customHeight="1" x14ac:dyDescent="0.25">
      <c r="A25" s="286"/>
      <c r="B25" s="177"/>
      <c r="C25" s="177"/>
      <c r="D25" s="177"/>
      <c r="E25" s="505"/>
      <c r="F25" s="506"/>
      <c r="G25" s="506"/>
      <c r="H25" s="507"/>
      <c r="I25" s="506"/>
      <c r="J25" s="317"/>
      <c r="K25" s="318" t="str">
        <f>UPPER(IF(OR(J26="a",J26="as"),F23,IF(OR(J26="b",J26="bs"),F27,)))</f>
        <v/>
      </c>
      <c r="L25" s="319"/>
      <c r="M25" s="168"/>
      <c r="N25" s="323"/>
      <c r="O25" s="168"/>
      <c r="P25" s="408"/>
      <c r="Q25" s="168"/>
      <c r="R25" s="171"/>
      <c r="S25" s="174"/>
    </row>
    <row r="26" spans="1:19" s="38" customFormat="1" ht="9.6" customHeight="1" x14ac:dyDescent="0.25">
      <c r="A26" s="286"/>
      <c r="B26" s="177"/>
      <c r="C26" s="177"/>
      <c r="D26" s="177"/>
      <c r="E26" s="505"/>
      <c r="F26" s="506"/>
      <c r="G26" s="506"/>
      <c r="H26" s="507"/>
      <c r="I26" s="495" t="s">
        <v>0</v>
      </c>
      <c r="J26" s="189"/>
      <c r="K26" s="320" t="str">
        <f>UPPER(IF(OR(J26="a",J26="as"),F24,IF(OR(J26="b",J26="bs"),F28,)))</f>
        <v/>
      </c>
      <c r="L26" s="321"/>
      <c r="M26" s="168"/>
      <c r="N26" s="323"/>
      <c r="O26" s="168"/>
      <c r="P26" s="408"/>
      <c r="Q26" s="168"/>
      <c r="R26" s="171"/>
      <c r="S26" s="174"/>
    </row>
    <row r="27" spans="1:19" s="38" customFormat="1" ht="9.6" customHeight="1" x14ac:dyDescent="0.25">
      <c r="A27" s="286">
        <v>6</v>
      </c>
      <c r="B27" s="395" t="str">
        <f>IF($D27="","",VLOOKUP($D27,'1D ELO (5)'!$A$7:$P$23,14))</f>
        <v/>
      </c>
      <c r="C27" s="395" t="str">
        <f>IF($D27="","",VLOOKUP($D27,'1D ELO (5)'!$A$7:$P$23,15))</f>
        <v/>
      </c>
      <c r="D27" s="164"/>
      <c r="E27" s="503" t="str">
        <f>UPPER(IF($D27="","",VLOOKUP($D27,'1D ELO (5)'!$A$7:$P$23,5)))</f>
        <v/>
      </c>
      <c r="F27" s="492" t="str">
        <f>UPPER(IF($D27="","",VLOOKUP($D27,'1D ELO (5)'!$A$7:$P$23,2)))</f>
        <v/>
      </c>
      <c r="G27" s="492" t="str">
        <f>IF($D27="","",VLOOKUP($D27,'1D ELO (5)'!$A$7:$P$23,3))</f>
        <v/>
      </c>
      <c r="H27" s="504"/>
      <c r="I27" s="492" t="str">
        <f>IF($D27="","",VLOOKUP($D27,'1D ELO (5)'!$A$7:$P$23,4))</f>
        <v/>
      </c>
      <c r="J27" s="322"/>
      <c r="K27" s="168"/>
      <c r="L27" s="323"/>
      <c r="M27" s="206"/>
      <c r="N27" s="327"/>
      <c r="O27" s="168"/>
      <c r="P27" s="408"/>
      <c r="Q27" s="168"/>
      <c r="R27" s="171"/>
      <c r="S27" s="174"/>
    </row>
    <row r="28" spans="1:19" s="38" customFormat="1" ht="9.6" customHeight="1" x14ac:dyDescent="0.25">
      <c r="A28" s="286"/>
      <c r="B28" s="315"/>
      <c r="C28" s="315"/>
      <c r="D28" s="315"/>
      <c r="E28" s="503" t="str">
        <f>UPPER(IF($D27="","",VLOOKUP($D27,'1D ELO (5)'!$A$7:$P$23,11)))</f>
        <v/>
      </c>
      <c r="F28" s="492" t="str">
        <f>UPPER(IF($D27="","",VLOOKUP($D27,'1D ELO (5)'!$A$7:$P$23,8)))</f>
        <v/>
      </c>
      <c r="G28" s="492" t="str">
        <f>IF($D27="","",VLOOKUP($D27,'1D ELO (5)'!$A$7:$P$23,9))</f>
        <v/>
      </c>
      <c r="H28" s="504"/>
      <c r="I28" s="492" t="str">
        <f>IF($D27="","",VLOOKUP($D27,'1D ELO (5)'!$A$7:$P$23,10))</f>
        <v/>
      </c>
      <c r="J28" s="316"/>
      <c r="K28" s="168"/>
      <c r="L28" s="323"/>
      <c r="M28" s="290"/>
      <c r="N28" s="328"/>
      <c r="O28" s="168"/>
      <c r="P28" s="408"/>
      <c r="Q28" s="168"/>
      <c r="R28" s="171"/>
      <c r="S28" s="174"/>
    </row>
    <row r="29" spans="1:19" s="38" customFormat="1" ht="9.6" customHeight="1" x14ac:dyDescent="0.25">
      <c r="A29" s="286"/>
      <c r="B29" s="177"/>
      <c r="C29" s="177"/>
      <c r="D29" s="187"/>
      <c r="E29" s="505"/>
      <c r="F29" s="506"/>
      <c r="G29" s="506"/>
      <c r="H29" s="507"/>
      <c r="I29" s="506"/>
      <c r="J29" s="325"/>
      <c r="K29" s="168"/>
      <c r="L29" s="317"/>
      <c r="M29" s="318" t="str">
        <f>UPPER(IF(OR(L30="a",L30="as"),K25,IF(OR(L30="b",L30="bs"),K33,)))</f>
        <v/>
      </c>
      <c r="N29" s="323"/>
      <c r="O29" s="168"/>
      <c r="P29" s="408"/>
      <c r="Q29" s="168"/>
      <c r="R29" s="171"/>
      <c r="S29" s="174"/>
    </row>
    <row r="30" spans="1:19" s="38" customFormat="1" ht="9.6" customHeight="1" x14ac:dyDescent="0.25">
      <c r="A30" s="286"/>
      <c r="B30" s="177"/>
      <c r="C30" s="177"/>
      <c r="D30" s="187"/>
      <c r="E30" s="505"/>
      <c r="F30" s="506"/>
      <c r="G30" s="506"/>
      <c r="H30" s="507"/>
      <c r="I30" s="506"/>
      <c r="J30" s="325"/>
      <c r="K30" s="180" t="s">
        <v>0</v>
      </c>
      <c r="L30" s="189"/>
      <c r="M30" s="320" t="str">
        <f>UPPER(IF(OR(L30="a",L30="as"),K26,IF(OR(L30="b",L30="bs"),K34,)))</f>
        <v/>
      </c>
      <c r="N30" s="316"/>
      <c r="O30" s="168"/>
      <c r="P30" s="408"/>
      <c r="Q30" s="168"/>
      <c r="R30" s="171"/>
      <c r="S30" s="174"/>
    </row>
    <row r="31" spans="1:19" s="38" customFormat="1" ht="9.6" customHeight="1" x14ac:dyDescent="0.25">
      <c r="A31" s="326">
        <v>7</v>
      </c>
      <c r="B31" s="395" t="str">
        <f>IF($D31="","",VLOOKUP($D31,'1D ELO (5)'!$A$7:$P$23,14))</f>
        <v/>
      </c>
      <c r="C31" s="395" t="str">
        <f>IF($D31="","",VLOOKUP($D31,'1D ELO (5)'!$A$7:$P$23,15))</f>
        <v/>
      </c>
      <c r="D31" s="164"/>
      <c r="E31" s="503" t="str">
        <f>UPPER(IF($D31="","",VLOOKUP($D31,'1D ELO (5)'!$A$7:$P$23,5)))</f>
        <v/>
      </c>
      <c r="F31" s="492" t="str">
        <f>UPPER(IF($D31="","",VLOOKUP($D31,'1D ELO (5)'!$A$7:$P$23,2)))</f>
        <v/>
      </c>
      <c r="G31" s="492" t="str">
        <f>IF($D31="","",VLOOKUP($D31,'1D ELO (5)'!$A$7:$P$23,3))</f>
        <v/>
      </c>
      <c r="H31" s="504"/>
      <c r="I31" s="492" t="str">
        <f>IF($D31="","",VLOOKUP($D31,'1D ELO (5)'!$A$7:$P$23,4))</f>
        <v/>
      </c>
      <c r="J31" s="314"/>
      <c r="K31" s="168"/>
      <c r="L31" s="323"/>
      <c r="M31" s="168"/>
      <c r="N31" s="170"/>
      <c r="O31" s="206"/>
      <c r="P31" s="408"/>
      <c r="Q31" s="168"/>
      <c r="R31" s="171"/>
      <c r="S31" s="174"/>
    </row>
    <row r="32" spans="1:19" s="38" customFormat="1" ht="9.6" customHeight="1" x14ac:dyDescent="0.25">
      <c r="A32" s="286"/>
      <c r="B32" s="315"/>
      <c r="C32" s="315"/>
      <c r="D32" s="315"/>
      <c r="E32" s="503" t="str">
        <f>UPPER(IF($D31="","",VLOOKUP($D31,'1D ELO (5)'!$A$7:$P$23,11)))</f>
        <v/>
      </c>
      <c r="F32" s="492" t="str">
        <f>UPPER(IF($D31="","",VLOOKUP($D31,'1D ELO (5)'!$A$7:$P$23,8)))</f>
        <v/>
      </c>
      <c r="G32" s="492" t="str">
        <f>IF($D31="","",VLOOKUP($D31,'1D ELO (5)'!$A$7:$P$23,9))</f>
        <v/>
      </c>
      <c r="H32" s="504"/>
      <c r="I32" s="492" t="str">
        <f>IF($D31="","",VLOOKUP($D31,'1D ELO (5)'!$A$7:$P$23,10))</f>
        <v/>
      </c>
      <c r="J32" s="316"/>
      <c r="K32" s="161" t="str">
        <f>IF(J32="a",F31,IF(J32="b",F33,""))</f>
        <v/>
      </c>
      <c r="L32" s="323"/>
      <c r="M32" s="168"/>
      <c r="N32" s="170"/>
      <c r="O32" s="168"/>
      <c r="P32" s="408"/>
      <c r="Q32" s="168"/>
      <c r="R32" s="171"/>
      <c r="S32" s="174"/>
    </row>
    <row r="33" spans="1:19" s="38" customFormat="1" ht="9.6" customHeight="1" x14ac:dyDescent="0.25">
      <c r="A33" s="286"/>
      <c r="B33" s="177"/>
      <c r="C33" s="177"/>
      <c r="D33" s="187"/>
      <c r="E33" s="177"/>
      <c r="F33" s="163"/>
      <c r="G33" s="163"/>
      <c r="H33" s="101"/>
      <c r="I33" s="163"/>
      <c r="J33" s="317"/>
      <c r="K33" s="318" t="str">
        <f>UPPER(IF(OR(J34="a",J34="as"),F31,IF(OR(J34="b",J34="bs"),F35,)))</f>
        <v/>
      </c>
      <c r="L33" s="327"/>
      <c r="M33" s="168"/>
      <c r="N33" s="170"/>
      <c r="O33" s="168"/>
      <c r="P33" s="408"/>
      <c r="Q33" s="168"/>
      <c r="R33" s="171"/>
      <c r="S33" s="174"/>
    </row>
    <row r="34" spans="1:19" s="38" customFormat="1" ht="9.6" customHeight="1" x14ac:dyDescent="0.25">
      <c r="A34" s="286"/>
      <c r="B34" s="177"/>
      <c r="C34" s="177"/>
      <c r="D34" s="187"/>
      <c r="E34" s="177"/>
      <c r="F34" s="163"/>
      <c r="G34" s="163"/>
      <c r="H34" s="101"/>
      <c r="I34" s="180" t="s">
        <v>0</v>
      </c>
      <c r="J34" s="189"/>
      <c r="K34" s="320" t="str">
        <f>UPPER(IF(OR(J34="a",J34="as"),F32,IF(OR(J34="b",J34="bs"),F36,)))</f>
        <v/>
      </c>
      <c r="L34" s="316"/>
      <c r="M34" s="168"/>
      <c r="N34" s="170"/>
      <c r="O34" s="168"/>
      <c r="P34" s="408"/>
      <c r="Q34" s="168"/>
      <c r="R34" s="171"/>
      <c r="S34" s="174"/>
    </row>
    <row r="35" spans="1:19" s="38" customFormat="1" ht="9.6" customHeight="1" x14ac:dyDescent="0.25">
      <c r="A35" s="312">
        <v>8</v>
      </c>
      <c r="B35" s="395" t="str">
        <f>IF($D35="","",VLOOKUP($D35,'1D ELO (5)'!$A$7:$P$23,14))</f>
        <v/>
      </c>
      <c r="C35" s="395" t="str">
        <f>IF($D35="","",VLOOKUP($D35,'1D ELO (5)'!$A$7:$P$23,15))</f>
        <v/>
      </c>
      <c r="D35" s="164"/>
      <c r="E35" s="503" t="str">
        <f>UPPER(IF($D35="","",VLOOKUP($D35,'1D ELO (5)'!$A$7:$P$23,5)))</f>
        <v/>
      </c>
      <c r="F35" s="165" t="str">
        <f>UPPER(IF($D35="","",VLOOKUP($D35,'1D ELO (5)'!$A$7:$P$23,2)))</f>
        <v/>
      </c>
      <c r="G35" s="165" t="str">
        <f>IF($D35="","",VLOOKUP($D35,'1D ELO (5)'!$A$7:$P$23,3))</f>
        <v/>
      </c>
      <c r="H35" s="313"/>
      <c r="I35" s="165" t="str">
        <f>IF($D35="","",VLOOKUP($D35,'1D ELO (5)'!$A$7:$P$23,4))</f>
        <v/>
      </c>
      <c r="J35" s="322"/>
      <c r="K35" s="168"/>
      <c r="L35" s="170"/>
      <c r="M35" s="206"/>
      <c r="N35" s="319"/>
      <c r="O35" s="168"/>
      <c r="P35" s="408"/>
      <c r="Q35" s="168"/>
      <c r="R35" s="171"/>
      <c r="S35" s="174"/>
    </row>
    <row r="36" spans="1:19" s="38" customFormat="1" ht="9.6" customHeight="1" x14ac:dyDescent="0.25">
      <c r="A36" s="286"/>
      <c r="B36" s="315"/>
      <c r="C36" s="315"/>
      <c r="D36" s="315"/>
      <c r="E36" s="694" t="str">
        <f>UPPER(IF($D35="","",VLOOKUP($D35,'1D ELO (5)'!$A$7:$P$23,11)))</f>
        <v/>
      </c>
      <c r="F36" s="695" t="str">
        <f>UPPER(IF($D35="","",VLOOKUP($D35,'1D ELO (5)'!$A$7:$P$23,8)))</f>
        <v/>
      </c>
      <c r="G36" s="695" t="str">
        <f>IF($D35="","",VLOOKUP($D35,'1D ELO (5)'!$A$7:$P$23,9))</f>
        <v/>
      </c>
      <c r="H36" s="696"/>
      <c r="I36" s="695" t="str">
        <f>IF($D35="","",VLOOKUP($D35,'1D ELO (5)'!$A$7:$P$23,10))</f>
        <v/>
      </c>
      <c r="J36" s="316"/>
      <c r="K36" s="168"/>
      <c r="L36" s="170"/>
      <c r="M36" s="290"/>
      <c r="N36" s="324"/>
      <c r="O36" s="168"/>
      <c r="P36" s="408"/>
      <c r="Q36" s="168"/>
      <c r="R36" s="171"/>
      <c r="S36" s="174"/>
    </row>
    <row r="37" spans="1:19" s="38" customFormat="1" ht="9.6" customHeight="1" x14ac:dyDescent="0.25">
      <c r="A37" s="422"/>
      <c r="B37" s="177"/>
      <c r="C37" s="177"/>
      <c r="D37" s="187"/>
      <c r="E37" s="177"/>
      <c r="F37" s="163"/>
      <c r="G37" s="163"/>
      <c r="H37" s="101"/>
      <c r="I37" s="163"/>
      <c r="J37" s="325"/>
      <c r="K37" s="168"/>
      <c r="L37" s="170"/>
      <c r="M37" s="168"/>
      <c r="N37" s="170"/>
      <c r="O37" s="170"/>
      <c r="P37" s="412"/>
      <c r="Q37" s="318" t="str">
        <f>UPPER(IF(OR(P38="a",P38="as"),O21,IF(OR(P38="b",P38="bs"),O53,)))</f>
        <v/>
      </c>
      <c r="R37" s="329"/>
      <c r="S37" s="174"/>
    </row>
    <row r="38" spans="1:19" s="38" customFormat="1" ht="9.6" customHeight="1" x14ac:dyDescent="0.25">
      <c r="A38" s="421"/>
      <c r="B38" s="402"/>
      <c r="C38" s="402"/>
      <c r="D38" s="403"/>
      <c r="E38" s="402"/>
      <c r="F38" s="404"/>
      <c r="G38" s="404"/>
      <c r="H38" s="405"/>
      <c r="I38" s="404"/>
      <c r="J38" s="406"/>
      <c r="K38" s="407"/>
      <c r="L38" s="408"/>
      <c r="M38" s="407"/>
      <c r="N38" s="408"/>
      <c r="O38" s="409"/>
      <c r="P38" s="408"/>
      <c r="Q38" s="410"/>
      <c r="R38" s="411"/>
      <c r="S38" s="174"/>
    </row>
    <row r="39" spans="1:19" s="38" customFormat="1" ht="9.6" customHeight="1" x14ac:dyDescent="0.25">
      <c r="A39" s="421"/>
      <c r="B39" s="402"/>
      <c r="C39" s="402"/>
      <c r="D39" s="403"/>
      <c r="E39" s="402"/>
      <c r="F39" s="404"/>
      <c r="G39" s="404"/>
      <c r="H39" s="405"/>
      <c r="I39" s="404"/>
      <c r="J39" s="406"/>
      <c r="K39" s="407"/>
      <c r="L39" s="408"/>
      <c r="M39" s="407"/>
      <c r="N39" s="408"/>
      <c r="O39" s="409"/>
      <c r="P39" s="408"/>
      <c r="Q39" s="410"/>
      <c r="R39" s="411"/>
      <c r="S39" s="174"/>
    </row>
    <row r="40" spans="1:19" s="38" customFormat="1" ht="9.6" customHeight="1" x14ac:dyDescent="0.25">
      <c r="A40" s="421"/>
      <c r="B40" s="402"/>
      <c r="C40" s="402"/>
      <c r="D40" s="403"/>
      <c r="E40" s="402"/>
      <c r="F40" s="404"/>
      <c r="G40" s="404"/>
      <c r="H40" s="405"/>
      <c r="I40" s="404"/>
      <c r="J40" s="406"/>
      <c r="K40" s="407"/>
      <c r="L40" s="408"/>
      <c r="M40" s="407"/>
      <c r="N40" s="408"/>
      <c r="O40" s="409"/>
      <c r="P40" s="408"/>
      <c r="Q40" s="410"/>
      <c r="R40" s="411"/>
      <c r="S40" s="174"/>
    </row>
    <row r="41" spans="1:19" s="38" customFormat="1" ht="9.6" customHeight="1" x14ac:dyDescent="0.25">
      <c r="A41" s="421"/>
      <c r="B41" s="402"/>
      <c r="C41" s="402"/>
      <c r="D41" s="403"/>
      <c r="E41" s="402"/>
      <c r="F41" s="404"/>
      <c r="G41" s="404"/>
      <c r="H41" s="405"/>
      <c r="I41" s="404"/>
      <c r="J41" s="406"/>
      <c r="K41" s="407"/>
      <c r="L41" s="408"/>
      <c r="M41" s="407"/>
      <c r="N41" s="408"/>
      <c r="O41" s="409"/>
      <c r="P41" s="408"/>
      <c r="Q41" s="410"/>
      <c r="R41" s="411"/>
      <c r="S41" s="174"/>
    </row>
    <row r="42" spans="1:19" s="38" customFormat="1" ht="9.6" customHeight="1" x14ac:dyDescent="0.25">
      <c r="A42" s="421"/>
      <c r="B42" s="402"/>
      <c r="C42" s="402"/>
      <c r="D42" s="403"/>
      <c r="E42" s="402"/>
      <c r="F42" s="404"/>
      <c r="G42" s="404"/>
      <c r="H42" s="405"/>
      <c r="I42" s="404"/>
      <c r="J42" s="406"/>
      <c r="K42" s="407"/>
      <c r="L42" s="408"/>
      <c r="M42" s="407"/>
      <c r="N42" s="408"/>
      <c r="O42" s="409"/>
      <c r="P42" s="408"/>
      <c r="Q42" s="410"/>
      <c r="R42" s="411"/>
      <c r="S42" s="174"/>
    </row>
    <row r="43" spans="1:19" s="38" customFormat="1" ht="9.6" customHeight="1" x14ac:dyDescent="0.25">
      <c r="A43" s="421"/>
      <c r="B43" s="402"/>
      <c r="C43" s="402"/>
      <c r="D43" s="403"/>
      <c r="E43" s="402"/>
      <c r="F43" s="404"/>
      <c r="G43" s="404"/>
      <c r="H43" s="405"/>
      <c r="I43" s="404"/>
      <c r="J43" s="406"/>
      <c r="K43" s="407"/>
      <c r="L43" s="408"/>
      <c r="M43" s="407"/>
      <c r="N43" s="408"/>
      <c r="O43" s="409"/>
      <c r="P43" s="408"/>
      <c r="Q43" s="410"/>
      <c r="R43" s="411"/>
      <c r="S43" s="174"/>
    </row>
    <row r="44" spans="1:19" s="38" customFormat="1" ht="9.6" customHeight="1" x14ac:dyDescent="0.25">
      <c r="A44" s="421"/>
      <c r="B44" s="402"/>
      <c r="C44" s="402"/>
      <c r="D44" s="403"/>
      <c r="E44" s="402"/>
      <c r="F44" s="404"/>
      <c r="G44" s="404"/>
      <c r="H44" s="405"/>
      <c r="I44" s="404"/>
      <c r="J44" s="406"/>
      <c r="K44" s="407"/>
      <c r="L44" s="408"/>
      <c r="M44" s="407"/>
      <c r="N44" s="408"/>
      <c r="O44" s="409"/>
      <c r="P44" s="408"/>
      <c r="Q44" s="410"/>
      <c r="R44" s="411"/>
      <c r="S44" s="174"/>
    </row>
    <row r="45" spans="1:19" s="38" customFormat="1" ht="9.6" customHeight="1" x14ac:dyDescent="0.25">
      <c r="A45" s="421"/>
      <c r="B45" s="402"/>
      <c r="C45" s="402"/>
      <c r="D45" s="403"/>
      <c r="E45" s="402"/>
      <c r="F45" s="404"/>
      <c r="G45" s="404"/>
      <c r="H45" s="405"/>
      <c r="I45" s="404"/>
      <c r="J45" s="406"/>
      <c r="K45" s="407"/>
      <c r="L45" s="408"/>
      <c r="M45" s="407"/>
      <c r="N45" s="408"/>
      <c r="O45" s="409"/>
      <c r="P45" s="408"/>
      <c r="Q45" s="410"/>
      <c r="R45" s="411"/>
      <c r="S45" s="174"/>
    </row>
    <row r="46" spans="1:19" s="38" customFormat="1" ht="9.6" customHeight="1" x14ac:dyDescent="0.25">
      <c r="A46" s="421"/>
      <c r="B46" s="402"/>
      <c r="C46" s="402"/>
      <c r="D46" s="403"/>
      <c r="E46" s="402"/>
      <c r="F46" s="404"/>
      <c r="G46" s="404"/>
      <c r="H46" s="405"/>
      <c r="I46" s="404"/>
      <c r="J46" s="406"/>
      <c r="K46" s="407"/>
      <c r="L46" s="408"/>
      <c r="M46" s="407"/>
      <c r="N46" s="408"/>
      <c r="O46" s="409"/>
      <c r="P46" s="408"/>
      <c r="Q46" s="410"/>
      <c r="R46" s="411"/>
      <c r="S46" s="174"/>
    </row>
    <row r="47" spans="1:19" s="38" customFormat="1" ht="9.6" customHeight="1" x14ac:dyDescent="0.25">
      <c r="A47" s="421"/>
      <c r="B47" s="402"/>
      <c r="C47" s="402"/>
      <c r="D47" s="403"/>
      <c r="E47" s="402"/>
      <c r="F47" s="404"/>
      <c r="G47" s="404"/>
      <c r="H47" s="405"/>
      <c r="I47" s="404"/>
      <c r="J47" s="406"/>
      <c r="K47" s="407"/>
      <c r="L47" s="408"/>
      <c r="M47" s="407"/>
      <c r="N47" s="408"/>
      <c r="O47" s="409"/>
      <c r="P47" s="408"/>
      <c r="Q47" s="410"/>
      <c r="R47" s="411"/>
      <c r="S47" s="174"/>
    </row>
    <row r="48" spans="1:19" s="38" customFormat="1" ht="9.6" customHeight="1" x14ac:dyDescent="0.25">
      <c r="A48" s="421"/>
      <c r="B48" s="402"/>
      <c r="C48" s="402"/>
      <c r="D48" s="403"/>
      <c r="E48" s="402"/>
      <c r="F48" s="404"/>
      <c r="G48" s="404"/>
      <c r="H48" s="405"/>
      <c r="I48" s="404"/>
      <c r="J48" s="406"/>
      <c r="K48" s="407"/>
      <c r="L48" s="408"/>
      <c r="M48" s="407"/>
      <c r="N48" s="408"/>
      <c r="O48" s="409"/>
      <c r="P48" s="408"/>
      <c r="Q48" s="410"/>
      <c r="R48" s="411"/>
      <c r="S48" s="174"/>
    </row>
    <row r="49" spans="1:19" s="38" customFormat="1" ht="9.6" customHeight="1" x14ac:dyDescent="0.25">
      <c r="A49" s="421"/>
      <c r="B49" s="402"/>
      <c r="C49" s="402"/>
      <c r="D49" s="403"/>
      <c r="E49" s="402"/>
      <c r="F49" s="404"/>
      <c r="G49" s="404"/>
      <c r="H49" s="405"/>
      <c r="I49" s="404"/>
      <c r="J49" s="406"/>
      <c r="K49" s="407"/>
      <c r="L49" s="408"/>
      <c r="M49" s="407"/>
      <c r="N49" s="408"/>
      <c r="O49" s="409"/>
      <c r="P49" s="408"/>
      <c r="Q49" s="410"/>
      <c r="R49" s="411"/>
      <c r="S49" s="174"/>
    </row>
    <row r="50" spans="1:19" s="38" customFormat="1" ht="9.6" customHeight="1" x14ac:dyDescent="0.25">
      <c r="A50" s="421"/>
      <c r="B50" s="402"/>
      <c r="C50" s="402"/>
      <c r="D50" s="403"/>
      <c r="E50" s="402"/>
      <c r="F50" s="404"/>
      <c r="G50" s="404"/>
      <c r="H50" s="405"/>
      <c r="I50" s="404"/>
      <c r="J50" s="406"/>
      <c r="K50" s="407"/>
      <c r="L50" s="408"/>
      <c r="M50" s="407"/>
      <c r="N50" s="408"/>
      <c r="O50" s="409"/>
      <c r="P50" s="408"/>
      <c r="Q50" s="410"/>
      <c r="R50" s="411"/>
      <c r="S50" s="174"/>
    </row>
    <row r="51" spans="1:19" s="38" customFormat="1" ht="9.6" customHeight="1" x14ac:dyDescent="0.25">
      <c r="A51" s="421"/>
      <c r="B51" s="402"/>
      <c r="C51" s="402"/>
      <c r="D51" s="403"/>
      <c r="E51" s="402"/>
      <c r="F51" s="404"/>
      <c r="G51" s="404"/>
      <c r="H51" s="405"/>
      <c r="I51" s="404"/>
      <c r="J51" s="406"/>
      <c r="K51" s="407"/>
      <c r="L51" s="408"/>
      <c r="M51" s="407"/>
      <c r="N51" s="408"/>
      <c r="O51" s="409"/>
      <c r="P51" s="408"/>
      <c r="Q51" s="410"/>
      <c r="R51" s="411"/>
      <c r="S51" s="174"/>
    </row>
    <row r="52" spans="1:19" s="38" customFormat="1" ht="9.6" customHeight="1" x14ac:dyDescent="0.25">
      <c r="A52" s="421"/>
      <c r="B52" s="402"/>
      <c r="C52" s="402"/>
      <c r="D52" s="403"/>
      <c r="E52" s="402"/>
      <c r="F52" s="404"/>
      <c r="G52" s="404"/>
      <c r="H52" s="405"/>
      <c r="I52" s="404"/>
      <c r="J52" s="406"/>
      <c r="K52" s="407"/>
      <c r="L52" s="408"/>
      <c r="M52" s="407"/>
      <c r="N52" s="408"/>
      <c r="O52" s="409"/>
      <c r="P52" s="408"/>
      <c r="Q52" s="410"/>
      <c r="R52" s="411"/>
      <c r="S52" s="174"/>
    </row>
    <row r="53" spans="1:19" s="38" customFormat="1" ht="9.6" customHeight="1" x14ac:dyDescent="0.25">
      <c r="A53" s="421"/>
      <c r="B53" s="402"/>
      <c r="C53" s="402"/>
      <c r="D53" s="403"/>
      <c r="E53" s="402"/>
      <c r="F53" s="404"/>
      <c r="G53" s="404"/>
      <c r="H53" s="405"/>
      <c r="I53" s="404"/>
      <c r="J53" s="406"/>
      <c r="K53" s="407"/>
      <c r="L53" s="408"/>
      <c r="M53" s="407"/>
      <c r="N53" s="408"/>
      <c r="O53" s="409"/>
      <c r="P53" s="408"/>
      <c r="Q53" s="410"/>
      <c r="R53" s="411"/>
      <c r="S53" s="174"/>
    </row>
    <row r="54" spans="1:19" s="38" customFormat="1" ht="9.6" customHeight="1" x14ac:dyDescent="0.25">
      <c r="A54" s="421"/>
      <c r="B54" s="402"/>
      <c r="C54" s="402"/>
      <c r="D54" s="403"/>
      <c r="E54" s="402"/>
      <c r="F54" s="404"/>
      <c r="G54" s="404"/>
      <c r="H54" s="405"/>
      <c r="I54" s="404"/>
      <c r="J54" s="406"/>
      <c r="K54" s="407"/>
      <c r="L54" s="408"/>
      <c r="M54" s="407"/>
      <c r="N54" s="408"/>
      <c r="O54" s="409"/>
      <c r="P54" s="408"/>
      <c r="Q54" s="410"/>
      <c r="R54" s="411"/>
      <c r="S54" s="174"/>
    </row>
    <row r="55" spans="1:19" s="38" customFormat="1" ht="9.6" customHeight="1" x14ac:dyDescent="0.25">
      <c r="A55" s="421"/>
      <c r="B55" s="402"/>
      <c r="C55" s="402"/>
      <c r="D55" s="403"/>
      <c r="E55" s="402"/>
      <c r="F55" s="404"/>
      <c r="G55" s="404"/>
      <c r="H55" s="405"/>
      <c r="I55" s="404"/>
      <c r="J55" s="406"/>
      <c r="K55" s="407"/>
      <c r="L55" s="408"/>
      <c r="M55" s="407"/>
      <c r="N55" s="408"/>
      <c r="O55" s="409"/>
      <c r="P55" s="408"/>
      <c r="Q55" s="410"/>
      <c r="R55" s="411"/>
      <c r="S55" s="174"/>
    </row>
    <row r="56" spans="1:19" s="38" customFormat="1" ht="9.6" customHeight="1" x14ac:dyDescent="0.25">
      <c r="A56" s="421"/>
      <c r="B56" s="402"/>
      <c r="C56" s="402"/>
      <c r="D56" s="403"/>
      <c r="E56" s="402"/>
      <c r="F56" s="404"/>
      <c r="G56" s="404"/>
      <c r="H56" s="405"/>
      <c r="I56" s="404"/>
      <c r="J56" s="406"/>
      <c r="K56" s="407"/>
      <c r="L56" s="408"/>
      <c r="M56" s="407"/>
      <c r="N56" s="408"/>
      <c r="O56" s="409"/>
      <c r="P56" s="408"/>
      <c r="Q56" s="410"/>
      <c r="R56" s="411"/>
      <c r="S56" s="174"/>
    </row>
    <row r="57" spans="1:19" s="38" customFormat="1" ht="9.6" customHeight="1" x14ac:dyDescent="0.25">
      <c r="A57" s="421"/>
      <c r="B57" s="402"/>
      <c r="C57" s="402"/>
      <c r="D57" s="403"/>
      <c r="E57" s="402"/>
      <c r="F57" s="404"/>
      <c r="G57" s="404"/>
      <c r="H57" s="405"/>
      <c r="I57" s="404"/>
      <c r="J57" s="406"/>
      <c r="K57" s="407"/>
      <c r="L57" s="408"/>
      <c r="M57" s="407"/>
      <c r="N57" s="408"/>
      <c r="O57" s="409"/>
      <c r="P57" s="408"/>
      <c r="Q57" s="410"/>
      <c r="R57" s="411"/>
      <c r="S57" s="174"/>
    </row>
    <row r="58" spans="1:19" s="38" customFormat="1" ht="9.6" customHeight="1" x14ac:dyDescent="0.25">
      <c r="A58" s="421"/>
      <c r="B58" s="402"/>
      <c r="C58" s="402"/>
      <c r="D58" s="403"/>
      <c r="E58" s="402"/>
      <c r="F58" s="404"/>
      <c r="G58" s="404"/>
      <c r="H58" s="405"/>
      <c r="I58" s="404"/>
      <c r="J58" s="406"/>
      <c r="K58" s="407"/>
      <c r="L58" s="408"/>
      <c r="M58" s="407"/>
      <c r="N58" s="408"/>
      <c r="O58" s="409"/>
      <c r="P58" s="408"/>
      <c r="Q58" s="410"/>
      <c r="R58" s="411"/>
      <c r="S58" s="174"/>
    </row>
    <row r="59" spans="1:19" s="38" customFormat="1" ht="9.6" customHeight="1" x14ac:dyDescent="0.25">
      <c r="A59" s="421"/>
      <c r="B59" s="402"/>
      <c r="C59" s="402"/>
      <c r="D59" s="403"/>
      <c r="E59" s="402"/>
      <c r="F59" s="404"/>
      <c r="G59" s="404"/>
      <c r="H59" s="405"/>
      <c r="I59" s="404"/>
      <c r="J59" s="406"/>
      <c r="K59" s="407"/>
      <c r="L59" s="408"/>
      <c r="M59" s="407"/>
      <c r="N59" s="408"/>
      <c r="O59" s="409"/>
      <c r="P59" s="408"/>
      <c r="Q59" s="410"/>
      <c r="R59" s="411"/>
      <c r="S59" s="174"/>
    </row>
    <row r="60" spans="1:19" s="38" customFormat="1" ht="9.6" customHeight="1" x14ac:dyDescent="0.25">
      <c r="A60" s="421"/>
      <c r="B60" s="402"/>
      <c r="C60" s="402"/>
      <c r="D60" s="403"/>
      <c r="E60" s="402"/>
      <c r="F60" s="404"/>
      <c r="G60" s="404"/>
      <c r="H60" s="405"/>
      <c r="I60" s="404"/>
      <c r="J60" s="406"/>
      <c r="K60" s="407"/>
      <c r="L60" s="408"/>
      <c r="M60" s="407"/>
      <c r="N60" s="408"/>
      <c r="O60" s="409"/>
      <c r="P60" s="408"/>
      <c r="Q60" s="410"/>
      <c r="R60" s="411"/>
      <c r="S60" s="174"/>
    </row>
    <row r="61" spans="1:19" s="38" customFormat="1" ht="9.6" customHeight="1" x14ac:dyDescent="0.25">
      <c r="A61" s="421"/>
      <c r="B61" s="402"/>
      <c r="C61" s="402"/>
      <c r="D61" s="403"/>
      <c r="E61" s="402"/>
      <c r="F61" s="404"/>
      <c r="G61" s="404"/>
      <c r="H61" s="405"/>
      <c r="I61" s="404"/>
      <c r="J61" s="406"/>
      <c r="K61" s="407"/>
      <c r="L61" s="408"/>
      <c r="M61" s="407"/>
      <c r="N61" s="408"/>
      <c r="O61" s="409"/>
      <c r="P61" s="408"/>
      <c r="Q61" s="410"/>
      <c r="R61" s="411"/>
      <c r="S61" s="174"/>
    </row>
    <row r="62" spans="1:19" s="38" customFormat="1" ht="9.6" customHeight="1" x14ac:dyDescent="0.25">
      <c r="A62" s="421"/>
      <c r="B62" s="402"/>
      <c r="C62" s="402"/>
      <c r="D62" s="403"/>
      <c r="E62" s="402"/>
      <c r="F62" s="404"/>
      <c r="G62" s="404"/>
      <c r="H62" s="405"/>
      <c r="I62" s="404"/>
      <c r="J62" s="406"/>
      <c r="K62" s="407"/>
      <c r="L62" s="408"/>
      <c r="M62" s="407"/>
      <c r="N62" s="408"/>
      <c r="O62" s="409"/>
      <c r="P62" s="408"/>
      <c r="Q62" s="410"/>
      <c r="R62" s="411"/>
      <c r="S62" s="174"/>
    </row>
    <row r="63" spans="1:19" s="38" customFormat="1" ht="9.6" customHeight="1" x14ac:dyDescent="0.25">
      <c r="A63" s="421"/>
      <c r="B63" s="402"/>
      <c r="C63" s="402"/>
      <c r="D63" s="403"/>
      <c r="E63" s="402"/>
      <c r="F63" s="404"/>
      <c r="G63" s="404"/>
      <c r="H63" s="405"/>
      <c r="I63" s="404"/>
      <c r="J63" s="406"/>
      <c r="K63" s="407"/>
      <c r="L63" s="408"/>
      <c r="M63" s="407"/>
      <c r="N63" s="408"/>
      <c r="O63" s="409"/>
      <c r="P63" s="408"/>
      <c r="Q63" s="410"/>
      <c r="R63" s="411"/>
      <c r="S63" s="174"/>
    </row>
    <row r="64" spans="1:19" s="38" customFormat="1" ht="9.6" customHeight="1" x14ac:dyDescent="0.25">
      <c r="A64" s="421"/>
      <c r="B64" s="402"/>
      <c r="C64" s="402"/>
      <c r="D64" s="403"/>
      <c r="E64" s="402"/>
      <c r="F64" s="404"/>
      <c r="G64" s="404"/>
      <c r="H64" s="405"/>
      <c r="I64" s="404"/>
      <c r="J64" s="406"/>
      <c r="K64" s="407"/>
      <c r="L64" s="408"/>
      <c r="M64" s="407"/>
      <c r="N64" s="408"/>
      <c r="O64" s="409"/>
      <c r="P64" s="408"/>
      <c r="Q64" s="410"/>
      <c r="R64" s="411"/>
      <c r="S64" s="174"/>
    </row>
    <row r="65" spans="1:19" s="38" customFormat="1" ht="9.6" customHeight="1" x14ac:dyDescent="0.25">
      <c r="A65" s="421"/>
      <c r="B65" s="402"/>
      <c r="C65" s="402"/>
      <c r="D65" s="403"/>
      <c r="E65" s="402"/>
      <c r="F65" s="404"/>
      <c r="G65" s="404"/>
      <c r="H65" s="405"/>
      <c r="I65" s="404"/>
      <c r="J65" s="406"/>
      <c r="K65" s="407"/>
      <c r="L65" s="408"/>
      <c r="M65" s="407"/>
      <c r="N65" s="408"/>
      <c r="O65" s="409"/>
      <c r="P65" s="408"/>
      <c r="Q65" s="410"/>
      <c r="R65" s="411"/>
      <c r="S65" s="174"/>
    </row>
    <row r="66" spans="1:19" s="38" customFormat="1" ht="9.6" customHeight="1" x14ac:dyDescent="0.25">
      <c r="A66" s="421"/>
      <c r="B66" s="402"/>
      <c r="C66" s="402"/>
      <c r="D66" s="403"/>
      <c r="E66" s="402"/>
      <c r="F66" s="404"/>
      <c r="G66" s="404"/>
      <c r="H66" s="405"/>
      <c r="I66" s="404"/>
      <c r="J66" s="406"/>
      <c r="K66" s="407"/>
      <c r="L66" s="408"/>
      <c r="M66" s="407"/>
      <c r="N66" s="408"/>
      <c r="O66" s="409"/>
      <c r="P66" s="408"/>
      <c r="Q66" s="410"/>
      <c r="R66" s="411"/>
      <c r="S66" s="174"/>
    </row>
    <row r="67" spans="1:19" s="38" customFormat="1" ht="9.6" customHeight="1" x14ac:dyDescent="0.25">
      <c r="A67" s="421"/>
      <c r="B67" s="402"/>
      <c r="C67" s="402"/>
      <c r="D67" s="403"/>
      <c r="E67" s="402"/>
      <c r="F67" s="404"/>
      <c r="G67" s="404"/>
      <c r="H67" s="405"/>
      <c r="I67" s="404"/>
      <c r="J67" s="406"/>
      <c r="K67" s="407"/>
      <c r="L67" s="408"/>
      <c r="M67" s="407"/>
      <c r="N67" s="408"/>
      <c r="O67" s="409"/>
      <c r="P67" s="408"/>
      <c r="Q67" s="410"/>
      <c r="R67" s="411"/>
      <c r="S67" s="174"/>
    </row>
    <row r="68" spans="1:19" s="38" customFormat="1" ht="9.6" customHeight="1" x14ac:dyDescent="0.25">
      <c r="A68" s="421"/>
      <c r="B68" s="402"/>
      <c r="C68" s="402"/>
      <c r="D68" s="403"/>
      <c r="E68" s="402"/>
      <c r="F68" s="404"/>
      <c r="G68" s="404"/>
      <c r="H68" s="405"/>
      <c r="I68" s="404"/>
      <c r="J68" s="406"/>
      <c r="K68" s="407"/>
      <c r="L68" s="408"/>
      <c r="M68" s="407"/>
      <c r="N68" s="408"/>
      <c r="O68" s="409"/>
      <c r="P68" s="408"/>
      <c r="Q68" s="410"/>
      <c r="R68" s="411"/>
      <c r="S68" s="174"/>
    </row>
    <row r="69" spans="1:19" s="38" customFormat="1" ht="9.6" customHeight="1" x14ac:dyDescent="0.25">
      <c r="A69" s="413"/>
      <c r="B69" s="414"/>
      <c r="C69" s="414"/>
      <c r="D69" s="415"/>
      <c r="E69" s="414"/>
      <c r="F69" s="416"/>
      <c r="G69" s="416"/>
      <c r="H69" s="417"/>
      <c r="I69" s="416"/>
      <c r="J69" s="418"/>
      <c r="K69" s="419"/>
      <c r="L69" s="401"/>
      <c r="M69" s="419"/>
      <c r="N69" s="401"/>
      <c r="O69" s="419"/>
      <c r="P69" s="401"/>
      <c r="Q69" s="419"/>
      <c r="R69" s="401"/>
      <c r="S69" s="174"/>
    </row>
    <row r="70" spans="1:19" s="2" customFormat="1" ht="6" customHeight="1" x14ac:dyDescent="0.25">
      <c r="A70" s="333"/>
      <c r="B70" s="334"/>
      <c r="C70" s="334"/>
      <c r="D70" s="335"/>
      <c r="E70" s="334"/>
      <c r="F70" s="204"/>
      <c r="G70" s="204"/>
      <c r="H70" s="337"/>
      <c r="I70" s="204"/>
      <c r="J70" s="336"/>
      <c r="K70" s="172"/>
      <c r="L70" s="173"/>
      <c r="M70" s="211"/>
      <c r="N70" s="212"/>
      <c r="O70" s="211"/>
      <c r="P70" s="212"/>
      <c r="Q70" s="211"/>
      <c r="R70" s="212"/>
      <c r="S70" s="213"/>
    </row>
    <row r="71" spans="1:19" s="18" customFormat="1" ht="10.5" customHeight="1" x14ac:dyDescent="0.25">
      <c r="A71" s="214" t="s">
        <v>105</v>
      </c>
      <c r="B71" s="215"/>
      <c r="C71" s="216"/>
      <c r="D71" s="217" t="s">
        <v>6</v>
      </c>
      <c r="E71" s="215"/>
      <c r="F71" s="218" t="s">
        <v>155</v>
      </c>
      <c r="G71" s="218"/>
      <c r="H71" s="218"/>
      <c r="I71" s="287"/>
      <c r="J71" s="218" t="s">
        <v>6</v>
      </c>
      <c r="K71" s="218" t="s">
        <v>108</v>
      </c>
      <c r="L71" s="221"/>
      <c r="M71" s="218" t="s">
        <v>109</v>
      </c>
      <c r="N71" s="222"/>
      <c r="O71" s="223" t="s">
        <v>156</v>
      </c>
      <c r="P71" s="223"/>
      <c r="Q71" s="224"/>
      <c r="R71" s="225"/>
    </row>
    <row r="72" spans="1:19" s="18" customFormat="1" ht="9" customHeight="1" x14ac:dyDescent="0.25">
      <c r="A72" s="227" t="s">
        <v>158</v>
      </c>
      <c r="B72" s="226"/>
      <c r="C72" s="228"/>
      <c r="D72" s="229">
        <v>1</v>
      </c>
      <c r="E72" s="447"/>
      <c r="F72" s="92">
        <f>IF(D72&gt;$R$79,,UPPER(VLOOKUP(D72,'1D ELO (5)'!$A$7:$L$23,2)))</f>
        <v>0</v>
      </c>
      <c r="G72" s="90"/>
      <c r="H72" s="90"/>
      <c r="I72" s="338"/>
      <c r="J72" s="339" t="s">
        <v>7</v>
      </c>
      <c r="K72" s="226"/>
      <c r="L72" s="232"/>
      <c r="M72" s="226"/>
      <c r="N72" s="233"/>
      <c r="O72" s="234" t="s">
        <v>157</v>
      </c>
      <c r="P72" s="235"/>
      <c r="Q72" s="235"/>
      <c r="R72" s="236"/>
    </row>
    <row r="73" spans="1:19" s="18" customFormat="1" ht="9" customHeight="1" x14ac:dyDescent="0.25">
      <c r="A73" s="241" t="s">
        <v>159</v>
      </c>
      <c r="B73" s="239"/>
      <c r="C73" s="242"/>
      <c r="D73" s="229"/>
      <c r="E73" s="447"/>
      <c r="F73" s="92">
        <f>IF(D72&gt;$R$79,,UPPER(VLOOKUP(D72,'1D ELO (5)'!$A$7:$L$23,8)))</f>
        <v>0</v>
      </c>
      <c r="G73" s="90"/>
      <c r="H73" s="90"/>
      <c r="I73" s="338"/>
      <c r="J73" s="339"/>
      <c r="K73" s="226"/>
      <c r="L73" s="232"/>
      <c r="M73" s="226"/>
      <c r="N73" s="233"/>
      <c r="O73" s="239"/>
      <c r="P73" s="238"/>
      <c r="Q73" s="239"/>
      <c r="R73" s="240"/>
    </row>
    <row r="74" spans="1:19" s="18" customFormat="1" ht="9" customHeight="1" x14ac:dyDescent="0.25">
      <c r="A74" s="384"/>
      <c r="B74" s="385"/>
      <c r="C74" s="386"/>
      <c r="D74" s="229">
        <v>2</v>
      </c>
      <c r="E74" s="448"/>
      <c r="F74" s="92">
        <f>IF(D74&gt;$R$79,,UPPER(VLOOKUP(D74,'1D ELO (5)'!$A$7:$L$23,2)))</f>
        <v>0</v>
      </c>
      <c r="G74" s="90"/>
      <c r="H74" s="90"/>
      <c r="I74" s="338"/>
      <c r="J74" s="339" t="s">
        <v>8</v>
      </c>
      <c r="K74" s="226"/>
      <c r="L74" s="232"/>
      <c r="M74" s="226"/>
      <c r="N74" s="233"/>
      <c r="O74" s="234" t="s">
        <v>112</v>
      </c>
      <c r="P74" s="235"/>
      <c r="Q74" s="235"/>
      <c r="R74" s="236"/>
    </row>
    <row r="75" spans="1:19" s="18" customFormat="1" ht="9" customHeight="1" x14ac:dyDescent="0.25">
      <c r="A75" s="243"/>
      <c r="B75" s="150"/>
      <c r="C75" s="244"/>
      <c r="D75" s="423"/>
      <c r="E75" s="448"/>
      <c r="F75" s="246">
        <f>IF(D74&gt;$R$79,,UPPER(VLOOKUP(D74,'1D ELO (5)'!$A$7:$L$23,8)))</f>
        <v>0</v>
      </c>
      <c r="G75" s="340"/>
      <c r="H75" s="340"/>
      <c r="I75" s="341"/>
      <c r="J75" s="339"/>
      <c r="K75" s="226"/>
      <c r="L75" s="232"/>
      <c r="M75" s="226"/>
      <c r="N75" s="233"/>
      <c r="O75" s="226"/>
      <c r="P75" s="232"/>
      <c r="Q75" s="226"/>
      <c r="R75" s="233"/>
    </row>
    <row r="76" spans="1:19" s="18" customFormat="1" ht="9" customHeight="1" x14ac:dyDescent="0.25">
      <c r="A76" s="371"/>
      <c r="B76" s="387"/>
      <c r="C76" s="388"/>
      <c r="D76" s="151"/>
      <c r="E76" s="387"/>
      <c r="F76" s="25"/>
      <c r="G76" s="24"/>
      <c r="H76" s="24"/>
      <c r="I76" s="424"/>
      <c r="J76" s="339" t="s">
        <v>9</v>
      </c>
      <c r="K76" s="226"/>
      <c r="L76" s="232"/>
      <c r="M76" s="226"/>
      <c r="N76" s="233"/>
      <c r="O76" s="239"/>
      <c r="P76" s="238"/>
      <c r="Q76" s="239"/>
      <c r="R76" s="240"/>
    </row>
    <row r="77" spans="1:19" s="18" customFormat="1" ht="9" customHeight="1" x14ac:dyDescent="0.25">
      <c r="A77" s="372"/>
      <c r="B77" s="24"/>
      <c r="C77" s="244"/>
      <c r="D77" s="151"/>
      <c r="E77" s="448"/>
      <c r="F77" s="25"/>
      <c r="G77" s="24"/>
      <c r="H77" s="24"/>
      <c r="I77" s="424"/>
      <c r="J77" s="339"/>
      <c r="K77" s="226"/>
      <c r="L77" s="232"/>
      <c r="M77" s="226"/>
      <c r="N77" s="233"/>
      <c r="O77" s="234" t="s">
        <v>92</v>
      </c>
      <c r="P77" s="235"/>
      <c r="Q77" s="235"/>
      <c r="R77" s="236"/>
    </row>
    <row r="78" spans="1:19" s="18" customFormat="1" ht="9" customHeight="1" x14ac:dyDescent="0.25">
      <c r="A78" s="372"/>
      <c r="B78" s="24"/>
      <c r="C78" s="382"/>
      <c r="D78" s="151"/>
      <c r="E78" s="449"/>
      <c r="F78" s="25"/>
      <c r="G78" s="24"/>
      <c r="H78" s="24"/>
      <c r="I78" s="424"/>
      <c r="J78" s="339" t="s">
        <v>10</v>
      </c>
      <c r="K78" s="226"/>
      <c r="L78" s="232"/>
      <c r="M78" s="226"/>
      <c r="N78" s="233"/>
      <c r="O78" s="226"/>
      <c r="P78" s="232"/>
      <c r="Q78" s="226"/>
      <c r="R78" s="233"/>
    </row>
    <row r="79" spans="1:19" s="18" customFormat="1" ht="9" customHeight="1" x14ac:dyDescent="0.25">
      <c r="A79" s="373"/>
      <c r="B79" s="370"/>
      <c r="C79" s="383"/>
      <c r="D79" s="396"/>
      <c r="E79" s="450"/>
      <c r="F79" s="394"/>
      <c r="G79" s="370"/>
      <c r="H79" s="370"/>
      <c r="I79" s="425"/>
      <c r="J79" s="342"/>
      <c r="K79" s="239"/>
      <c r="L79" s="238"/>
      <c r="M79" s="239"/>
      <c r="N79" s="240"/>
      <c r="O79" s="239" t="str">
        <f>R4</f>
        <v>Lakatosné Klopcsik Diana</v>
      </c>
      <c r="P79" s="238"/>
      <c r="Q79" s="239"/>
      <c r="R79" s="343">
        <f>MIN(4,'1D ELO (5)'!$P$5)</f>
        <v>0</v>
      </c>
    </row>
    <row r="80" spans="1:19" ht="15.75" customHeight="1" x14ac:dyDescent="0.25"/>
    <row r="81" ht="9" customHeight="1" x14ac:dyDescent="0.25"/>
  </sheetData>
  <mergeCells count="1">
    <mergeCell ref="A4:C4"/>
  </mergeCells>
  <conditionalFormatting sqref="I10 K30 M22 I34 I26 I18 K14 O38:O68">
    <cfRule type="expression" dxfId="55" priority="8" stopIfTrue="1">
      <formula>AND($O$1="CU",I10="Umpire")</formula>
    </cfRule>
    <cfRule type="expression" dxfId="54" priority="9" stopIfTrue="1">
      <formula>AND($O$1="CU",I10&lt;&gt;"Umpire",J10&lt;&gt;"")</formula>
    </cfRule>
    <cfRule type="expression" dxfId="53" priority="10" stopIfTrue="1">
      <formula>AND($O$1="CU",I10&lt;&gt;"Umpire")</formula>
    </cfRule>
  </conditionalFormatting>
  <conditionalFormatting sqref="M13 M29 K17 K25 O21 K33 Q37 K9">
    <cfRule type="expression" dxfId="52" priority="6" stopIfTrue="1">
      <formula>J10="as"</formula>
    </cfRule>
    <cfRule type="expression" dxfId="51" priority="7" stopIfTrue="1">
      <formula>J10="bs"</formula>
    </cfRule>
  </conditionalFormatting>
  <conditionalFormatting sqref="M14 M30 K18 K26 O22 K34 K10 Q38:Q68">
    <cfRule type="expression" dxfId="50" priority="4" stopIfTrue="1">
      <formula>J10="as"</formula>
    </cfRule>
    <cfRule type="expression" dxfId="49" priority="5" stopIfTrue="1">
      <formula>J10="bs"</formula>
    </cfRule>
  </conditionalFormatting>
  <conditionalFormatting sqref="J10 J18 J26 J34 L30 L14 N22">
    <cfRule type="expression" dxfId="48" priority="3" stopIfTrue="1">
      <formula>$O$1="CU"</formula>
    </cfRule>
  </conditionalFormatting>
  <conditionalFormatting sqref="E7:F7 E31:F31 E11:F11 E15:F15 E19:F19 E23:F23 E27:F27 E35:F35">
    <cfRule type="cellIs" dxfId="47" priority="2" stopIfTrue="1" operator="equal">
      <formula>"Bye"</formula>
    </cfRule>
  </conditionalFormatting>
  <conditionalFormatting sqref="D7 D11 D15 D19 D23 D27 D31 D35">
    <cfRule type="cellIs" dxfId="46" priority="1" stopIfTrue="1" operator="lessThan">
      <formula>3</formula>
    </cfRule>
  </conditionalFormatting>
  <dataValidations count="1">
    <dataValidation type="list" allowBlank="1" showInputMessage="1" sqref="I10 O38:O68 I34 K14 I26 M22 I18 K30" xr:uid="{D9BF73C7-FEA8-4DAD-BD90-5FD1F28F2EF7}">
      <formula1>$U$7:$U$16</formula1>
    </dataValidation>
  </dataValidations>
  <printOptions horizontalCentered="1"/>
  <pageMargins left="0.35" right="0.35" top="0.39" bottom="0.39" header="0" footer="0"/>
  <pageSetup paperSize="9" orientation="portrait" horizontalDpi="300" verticalDpi="3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720897" r:id="rId3" name="Button 1">
              <controlPr defaultSize="0" print="0" autoFill="0" autoPict="0" macro="[0]!Jun_Show_CU">
                <anchor moveWithCells="1" sizeWithCells="1">
                  <from>
                    <xdr:col>12</xdr:col>
                    <xdr:colOff>510540</xdr:colOff>
                    <xdr:row>0</xdr:row>
                    <xdr:rowOff>7620</xdr:rowOff>
                  </from>
                  <to>
                    <xdr:col>14</xdr:col>
                    <xdr:colOff>350520</xdr:colOff>
                    <xdr:row>0</xdr:row>
                    <xdr:rowOff>175260</xdr:rowOff>
                  </to>
                </anchor>
              </controlPr>
            </control>
          </mc:Choice>
        </mc:AlternateContent>
        <mc:AlternateContent xmlns:mc="http://schemas.openxmlformats.org/markup-compatibility/2006">
          <mc:Choice Requires="x14">
            <control shapeId="720898" r:id="rId4" name="Button 2">
              <controlPr defaultSize="0" print="0" autoFill="0" autoPict="0" macro="[0]!Jun_Hide_CU">
                <anchor moveWithCells="1" sizeWithCells="1">
                  <from>
                    <xdr:col>12</xdr:col>
                    <xdr:colOff>495300</xdr:colOff>
                    <xdr:row>0</xdr:row>
                    <xdr:rowOff>175260</xdr:rowOff>
                  </from>
                  <to>
                    <xdr:col>14</xdr:col>
                    <xdr:colOff>350520</xdr:colOff>
                    <xdr:row>1</xdr:row>
                    <xdr:rowOff>45720</xdr:rowOff>
                  </to>
                </anchor>
              </controlPr>
            </control>
          </mc:Choice>
        </mc:AlternateContent>
      </controls>
    </mc:Choice>
  </mc:AlternateContent>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49F1D-2B69-4268-A509-041F38654261}">
  <sheetPr codeName="Sheet48">
    <tabColor indexed="17"/>
    <pageSetUpPr fitToPage="1"/>
  </sheetPr>
  <dimension ref="A1:U81"/>
  <sheetViews>
    <sheetView showGridLines="0" showZeros="0" workbookViewId="0">
      <selection activeCell="D7" sqref="D7"/>
    </sheetView>
  </sheetViews>
  <sheetFormatPr defaultRowHeight="13.2" x14ac:dyDescent="0.25"/>
  <cols>
    <col min="1" max="2" width="3.33203125" customWidth="1"/>
    <col min="3" max="3" width="4.6640625" customWidth="1"/>
    <col min="4" max="4" width="4.33203125" customWidth="1"/>
    <col min="5" max="5" width="5.5546875" customWidth="1"/>
    <col min="6" max="6" width="12.6640625" customWidth="1"/>
    <col min="7" max="7" width="2.6640625" customWidth="1"/>
    <col min="8" max="8" width="5" customWidth="1"/>
    <col min="9" max="9" width="5.88671875" customWidth="1"/>
    <col min="10" max="10" width="1.6640625" style="134" customWidth="1"/>
    <col min="11" max="11" width="10.6640625" customWidth="1"/>
    <col min="12" max="12" width="1.6640625" style="134" customWidth="1"/>
    <col min="13" max="13" width="10.6640625" customWidth="1"/>
    <col min="14" max="14" width="1.6640625" style="135" customWidth="1"/>
    <col min="15" max="15" width="10.6640625" customWidth="1"/>
    <col min="16" max="16" width="1.6640625" style="134" customWidth="1"/>
    <col min="17" max="17" width="10.6640625" customWidth="1"/>
    <col min="18" max="18" width="1.6640625" style="135" customWidth="1"/>
    <col min="20" max="20" width="8.6640625" customWidth="1"/>
    <col min="21" max="21" width="8.88671875" hidden="1" customWidth="1"/>
    <col min="22" max="22" width="5.6640625" customWidth="1"/>
  </cols>
  <sheetData>
    <row r="1" spans="1:21" s="136" customFormat="1" ht="21.75" customHeight="1" x14ac:dyDescent="0.4">
      <c r="A1" s="93" t="str">
        <f>Altalanos!$A$6</f>
        <v xml:space="preserve">Diákolimpia Tolna megye - Paks </v>
      </c>
      <c r="B1" s="138"/>
      <c r="I1" s="389"/>
      <c r="J1" s="137"/>
      <c r="K1" s="302" t="s">
        <v>145</v>
      </c>
      <c r="L1" s="302"/>
      <c r="M1" s="303"/>
      <c r="N1" s="137"/>
      <c r="O1" s="137"/>
      <c r="P1" s="137" t="s">
        <v>3</v>
      </c>
      <c r="R1" s="137"/>
    </row>
    <row r="2" spans="1:21" s="108" customFormat="1" x14ac:dyDescent="0.25">
      <c r="A2" s="491" t="s">
        <v>122</v>
      </c>
      <c r="B2" s="96"/>
      <c r="C2" s="96"/>
      <c r="D2" s="96"/>
      <c r="E2" s="96"/>
      <c r="F2" s="470">
        <f>Altalanos!$E$8</f>
        <v>0</v>
      </c>
      <c r="G2" s="141"/>
      <c r="J2" s="135"/>
      <c r="K2" s="302"/>
      <c r="L2" s="302"/>
      <c r="M2" s="302"/>
      <c r="N2" s="135"/>
      <c r="P2" s="135"/>
      <c r="R2" s="135"/>
    </row>
    <row r="3" spans="1:21" s="19" customFormat="1" ht="10.5" customHeight="1" x14ac:dyDescent="0.25">
      <c r="A3" s="54" t="s">
        <v>82</v>
      </c>
      <c r="B3" s="54"/>
      <c r="C3" s="54"/>
      <c r="D3" s="54"/>
      <c r="E3" s="54"/>
      <c r="F3" s="54"/>
      <c r="G3" s="54" t="s">
        <v>79</v>
      </c>
      <c r="H3" s="54"/>
      <c r="I3" s="54"/>
      <c r="J3" s="304"/>
      <c r="K3" s="55" t="s">
        <v>87</v>
      </c>
      <c r="L3" s="144"/>
      <c r="M3" s="88"/>
      <c r="N3" s="304"/>
      <c r="O3" s="54"/>
      <c r="P3" s="304"/>
      <c r="Q3" s="54"/>
      <c r="R3" s="305" t="s">
        <v>88</v>
      </c>
    </row>
    <row r="4" spans="1:21" s="31" customFormat="1" ht="11.25" customHeight="1" thickBot="1" x14ac:dyDescent="0.3">
      <c r="A4" s="821" t="str">
        <f>Altalanos!$A$10</f>
        <v>2025.04.28-29</v>
      </c>
      <c r="B4" s="821"/>
      <c r="C4" s="821"/>
      <c r="D4" s="145"/>
      <c r="E4" s="145"/>
      <c r="F4" s="145"/>
      <c r="G4" s="146" t="str">
        <f>Altalanos!$C$10</f>
        <v>Paks</v>
      </c>
      <c r="H4" s="306"/>
      <c r="I4" s="145"/>
      <c r="J4" s="307"/>
      <c r="K4" s="148"/>
      <c r="L4" s="147"/>
      <c r="M4" s="104"/>
      <c r="N4" s="307"/>
      <c r="O4" s="145"/>
      <c r="P4" s="307"/>
      <c r="Q4" s="145"/>
      <c r="R4" s="89" t="str">
        <f>Altalanos!$E$10</f>
        <v>Lakatosné Klopcsik Diana</v>
      </c>
    </row>
    <row r="5" spans="1:21" s="19" customFormat="1" ht="9.6" x14ac:dyDescent="0.25">
      <c r="A5" s="308"/>
      <c r="B5" s="57" t="s">
        <v>4</v>
      </c>
      <c r="C5" s="57" t="s">
        <v>148</v>
      </c>
      <c r="D5" s="57" t="s">
        <v>101</v>
      </c>
      <c r="E5" s="487" t="s">
        <v>91</v>
      </c>
      <c r="F5" s="67" t="s">
        <v>85</v>
      </c>
      <c r="G5" s="67" t="s">
        <v>86</v>
      </c>
      <c r="H5" s="67"/>
      <c r="I5" s="67" t="s">
        <v>90</v>
      </c>
      <c r="J5" s="67"/>
      <c r="K5" s="57" t="s">
        <v>102</v>
      </c>
      <c r="L5" s="309"/>
      <c r="M5" s="57" t="s">
        <v>130</v>
      </c>
      <c r="N5" s="309"/>
      <c r="O5" s="57" t="s">
        <v>129</v>
      </c>
      <c r="P5" s="309"/>
      <c r="Q5" s="57" t="s">
        <v>149</v>
      </c>
      <c r="R5" s="310"/>
    </row>
    <row r="6" spans="1:21" s="19" customFormat="1" ht="3.75" customHeight="1" thickBot="1" x14ac:dyDescent="0.3">
      <c r="A6" s="311"/>
      <c r="B6" s="99"/>
      <c r="C6" s="99"/>
      <c r="D6" s="99"/>
      <c r="E6" s="99"/>
      <c r="F6" s="22"/>
      <c r="G6" s="22"/>
      <c r="H6" s="101"/>
      <c r="I6" s="22"/>
      <c r="J6" s="122"/>
      <c r="K6" s="99"/>
      <c r="L6" s="122"/>
      <c r="M6" s="99"/>
      <c r="N6" s="122"/>
      <c r="O6" s="99"/>
      <c r="P6" s="122"/>
      <c r="Q6" s="99"/>
      <c r="R6" s="143"/>
    </row>
    <row r="7" spans="1:21" s="38" customFormat="1" ht="10.5" customHeight="1" x14ac:dyDescent="0.25">
      <c r="A7" s="312">
        <v>1</v>
      </c>
      <c r="B7" s="395" t="str">
        <f>IF($D7="","",VLOOKUP($D7,'1D ELO (5)'!$A$7:$P$23,14))</f>
        <v/>
      </c>
      <c r="C7" s="395" t="str">
        <f>IF($D7="","",VLOOKUP($D7,'1D ELO (5)'!$A$7:$P$33,15))</f>
        <v/>
      </c>
      <c r="D7" s="164"/>
      <c r="E7" s="508" t="str">
        <f>UPPER(IF($D7="","",VLOOKUP($D7,'1D ELO (5)'!$A$7:$P$33,5)))</f>
        <v/>
      </c>
      <c r="F7" s="165" t="str">
        <f>UPPER(IF($D7="","",VLOOKUP($D7,'1D ELO (5)'!$A$7:$P$33,2)))</f>
        <v/>
      </c>
      <c r="G7" s="165" t="str">
        <f>IF($D7="","",VLOOKUP($D7,'1D ELO (5)'!$A$7:$P$33,3))</f>
        <v/>
      </c>
      <c r="H7" s="313"/>
      <c r="I7" s="165" t="str">
        <f>IF($D7="","",VLOOKUP($D7,'1D ELO (5)'!$A$7:$P$33,4))</f>
        <v/>
      </c>
      <c r="J7" s="314"/>
      <c r="K7" s="168"/>
      <c r="L7" s="170"/>
      <c r="M7" s="168"/>
      <c r="N7" s="170"/>
      <c r="O7" s="168"/>
      <c r="P7" s="170"/>
      <c r="Q7" s="168"/>
      <c r="R7" s="171"/>
      <c r="S7" s="174"/>
      <c r="T7" s="794"/>
      <c r="U7" s="175" t="str">
        <f>Birók!P21</f>
        <v>Bíró</v>
      </c>
    </row>
    <row r="8" spans="1:21" s="38" customFormat="1" ht="9.6" customHeight="1" x14ac:dyDescent="0.25">
      <c r="A8" s="286"/>
      <c r="B8" s="315"/>
      <c r="C8" s="315"/>
      <c r="D8" s="315"/>
      <c r="E8" s="508" t="str">
        <f>UPPER(IF($D7="","",VLOOKUP($D7,'1D ELO (5)'!$A$7:$P$33,11)))</f>
        <v/>
      </c>
      <c r="F8" s="165" t="str">
        <f>UPPER(IF($D7="","",VLOOKUP($D7,'1D ELO (5)'!$A$7:$P$33,8)))</f>
        <v/>
      </c>
      <c r="G8" s="165" t="str">
        <f>IF($D7="","",VLOOKUP($D7,'1D ELO (5)'!$A$7:$P$33,9))</f>
        <v/>
      </c>
      <c r="H8" s="313"/>
      <c r="I8" s="165" t="str">
        <f>IF($D7="","",VLOOKUP($D7,'1D ELO (5)'!$A$7:$P$33,10))</f>
        <v/>
      </c>
      <c r="J8" s="316"/>
      <c r="K8" s="161" t="str">
        <f>IF(J8="a",F7,IF(J8="b",F9,""))</f>
        <v/>
      </c>
      <c r="L8" s="170"/>
      <c r="M8" s="168"/>
      <c r="N8" s="170"/>
      <c r="O8" s="168"/>
      <c r="P8" s="170"/>
      <c r="Q8" s="168"/>
      <c r="R8" s="171"/>
      <c r="S8" s="174"/>
      <c r="U8" s="183" t="str">
        <f>Birók!P22</f>
        <v xml:space="preserve">T Lisztmajer </v>
      </c>
    </row>
    <row r="9" spans="1:21" s="38" customFormat="1" ht="9.6" customHeight="1" x14ac:dyDescent="0.25">
      <c r="A9" s="286"/>
      <c r="B9" s="177"/>
      <c r="C9" s="177"/>
      <c r="D9" s="177"/>
      <c r="E9" s="509"/>
      <c r="F9" s="163"/>
      <c r="G9" s="163"/>
      <c r="H9" s="101"/>
      <c r="I9" s="163"/>
      <c r="J9" s="317"/>
      <c r="K9" s="318" t="str">
        <f>UPPER(IF(OR(J10="a",J10="as"),F7,IF(OR(J10="b",J10="bs"),F11,)))</f>
        <v/>
      </c>
      <c r="L9" s="319"/>
      <c r="M9" s="168"/>
      <c r="N9" s="170"/>
      <c r="O9" s="168"/>
      <c r="P9" s="170"/>
      <c r="Q9" s="168"/>
      <c r="R9" s="171"/>
      <c r="S9" s="174"/>
      <c r="U9" s="183" t="str">
        <f>Birók!P23</f>
        <v xml:space="preserve">P Lisztmajer </v>
      </c>
    </row>
    <row r="10" spans="1:21" s="38" customFormat="1" ht="9.6" customHeight="1" x14ac:dyDescent="0.25">
      <c r="A10" s="286"/>
      <c r="B10" s="177"/>
      <c r="C10" s="177"/>
      <c r="D10" s="177"/>
      <c r="E10" s="510"/>
      <c r="F10" s="506"/>
      <c r="G10" s="506"/>
      <c r="H10" s="507"/>
      <c r="I10" s="495" t="s">
        <v>0</v>
      </c>
      <c r="J10" s="189"/>
      <c r="K10" s="320" t="str">
        <f>UPPER(IF(OR(J10="a",J10="as"),F8,IF(OR(J10="b",J10="bs"),F12,)))</f>
        <v/>
      </c>
      <c r="L10" s="321"/>
      <c r="M10" s="168"/>
      <c r="N10" s="170"/>
      <c r="O10" s="168"/>
      <c r="P10" s="170"/>
      <c r="Q10" s="168"/>
      <c r="R10" s="171"/>
      <c r="S10" s="174"/>
      <c r="U10" s="183" t="str">
        <f>Birók!P24</f>
        <v xml:space="preserve">N Németh </v>
      </c>
    </row>
    <row r="11" spans="1:21" s="38" customFormat="1" ht="9.6" customHeight="1" x14ac:dyDescent="0.25">
      <c r="A11" s="286">
        <v>2</v>
      </c>
      <c r="B11" s="395" t="str">
        <f>IF($D11="","",VLOOKUP($D11,'1D ELO (5)'!$A$7:$P$23,14))</f>
        <v/>
      </c>
      <c r="C11" s="395" t="str">
        <f>IF($D11="","",VLOOKUP($D11,'1D ELO (5)'!$A$7:$P$33,15))</f>
        <v/>
      </c>
      <c r="D11" s="164"/>
      <c r="E11" s="503" t="str">
        <f>UPPER(IF($D11="","",VLOOKUP($D11,'1D ELO (5)'!$A$7:$P$33,5)))</f>
        <v/>
      </c>
      <c r="F11" s="492" t="str">
        <f>UPPER(IF($D11="","",VLOOKUP($D11,'1D ELO (5)'!$A$7:$P$33,2)))</f>
        <v/>
      </c>
      <c r="G11" s="492" t="str">
        <f>IF($D11="","",VLOOKUP($D11,'1D ELO (5)'!$A$7:$P$33,3))</f>
        <v/>
      </c>
      <c r="H11" s="504"/>
      <c r="I11" s="492" t="str">
        <f>IF($D11="","",VLOOKUP($D11,'1D ELO (5)'!$A$7:$P$33,4))</f>
        <v/>
      </c>
      <c r="J11" s="322"/>
      <c r="K11" s="168"/>
      <c r="L11" s="323"/>
      <c r="M11" s="206"/>
      <c r="N11" s="319"/>
      <c r="O11" s="168"/>
      <c r="P11" s="170"/>
      <c r="Q11" s="168"/>
      <c r="R11" s="171"/>
      <c r="S11" s="174"/>
      <c r="U11" s="183" t="str">
        <f>Birók!P25</f>
        <v xml:space="preserve">D Gerzsei </v>
      </c>
    </row>
    <row r="12" spans="1:21" s="38" customFormat="1" ht="9.6" customHeight="1" x14ac:dyDescent="0.25">
      <c r="A12" s="286"/>
      <c r="B12" s="315"/>
      <c r="C12" s="315"/>
      <c r="D12" s="315"/>
      <c r="E12" s="503" t="str">
        <f>UPPER(IF($D11="","",VLOOKUP($D11,'1D ELO (5)'!$A$7:$P$33,11)))</f>
        <v/>
      </c>
      <c r="F12" s="492" t="str">
        <f>UPPER(IF($D11="","",VLOOKUP($D11,'1D ELO (5)'!$A$7:$P$33,8)))</f>
        <v/>
      </c>
      <c r="G12" s="492" t="str">
        <f>IF($D11="","",VLOOKUP($D11,'1D ELO (5)'!$A$7:$P$33,9))</f>
        <v/>
      </c>
      <c r="H12" s="504"/>
      <c r="I12" s="492" t="str">
        <f>IF($D11="","",VLOOKUP($D11,'1D ELO (5)'!$A$7:$P$33,10))</f>
        <v/>
      </c>
      <c r="J12" s="316"/>
      <c r="K12" s="168"/>
      <c r="L12" s="323"/>
      <c r="M12" s="290"/>
      <c r="N12" s="324"/>
      <c r="O12" s="168"/>
      <c r="P12" s="170"/>
      <c r="Q12" s="168"/>
      <c r="R12" s="171"/>
      <c r="S12" s="174"/>
      <c r="U12" s="183" t="str">
        <f>Birók!P26</f>
        <v>G Rosta</v>
      </c>
    </row>
    <row r="13" spans="1:21" s="38" customFormat="1" ht="9.6" customHeight="1" x14ac:dyDescent="0.25">
      <c r="A13" s="286"/>
      <c r="B13" s="177"/>
      <c r="C13" s="177"/>
      <c r="D13" s="187"/>
      <c r="E13" s="511"/>
      <c r="F13" s="506"/>
      <c r="G13" s="506"/>
      <c r="H13" s="507"/>
      <c r="I13" s="506"/>
      <c r="J13" s="325"/>
      <c r="K13" s="168"/>
      <c r="L13" s="317"/>
      <c r="M13" s="318" t="str">
        <f>UPPER(IF(OR(L14="a",L14="as"),K9,IF(OR(L14="b",L14="bs"),K17,)))</f>
        <v/>
      </c>
      <c r="N13" s="170"/>
      <c r="O13" s="168"/>
      <c r="P13" s="170"/>
      <c r="Q13" s="168"/>
      <c r="R13" s="171"/>
      <c r="S13" s="174"/>
      <c r="U13" s="183" t="str">
        <f>Birók!P27</f>
        <v>A Korpácsi</v>
      </c>
    </row>
    <row r="14" spans="1:21" s="38" customFormat="1" ht="9.6" customHeight="1" x14ac:dyDescent="0.25">
      <c r="A14" s="286"/>
      <c r="B14" s="177"/>
      <c r="C14" s="177"/>
      <c r="D14" s="187"/>
      <c r="E14" s="511"/>
      <c r="F14" s="506"/>
      <c r="G14" s="506"/>
      <c r="H14" s="507"/>
      <c r="I14" s="506"/>
      <c r="J14" s="325"/>
      <c r="K14" s="180" t="s">
        <v>0</v>
      </c>
      <c r="L14" s="189"/>
      <c r="M14" s="320" t="str">
        <f>UPPER(IF(OR(L14="a",L14="as"),K10,IF(OR(L14="b",L14="bs"),K18,)))</f>
        <v/>
      </c>
      <c r="N14" s="321"/>
      <c r="O14" s="168"/>
      <c r="P14" s="170"/>
      <c r="Q14" s="168"/>
      <c r="R14" s="171"/>
      <c r="S14" s="174"/>
      <c r="U14" s="183" t="str">
        <f>Birók!P28</f>
        <v xml:space="preserve">L Gáspár </v>
      </c>
    </row>
    <row r="15" spans="1:21" s="38" customFormat="1" ht="9.6" customHeight="1" x14ac:dyDescent="0.25">
      <c r="A15" s="326">
        <v>3</v>
      </c>
      <c r="B15" s="395" t="str">
        <f>IF($D15="","",VLOOKUP($D15,'1D ELO (5)'!$A$7:$P$23,14))</f>
        <v/>
      </c>
      <c r="C15" s="395" t="str">
        <f>IF($D15="","",VLOOKUP($D15,'1D ELO (5)'!$A$7:$P$33,15))</f>
        <v/>
      </c>
      <c r="D15" s="164"/>
      <c r="E15" s="503" t="str">
        <f>UPPER(IF($D15="","",VLOOKUP($D15,'1D ELO (5)'!$A$7:$P$33,5)))</f>
        <v/>
      </c>
      <c r="F15" s="492" t="str">
        <f>UPPER(IF($D15="","",VLOOKUP($D15,'1D ELO (5)'!$A$7:$P$33,2)))</f>
        <v/>
      </c>
      <c r="G15" s="492" t="str">
        <f>IF($D15="","",VLOOKUP($D15,'1D ELO (5)'!$A$7:$P$33,3))</f>
        <v/>
      </c>
      <c r="H15" s="504"/>
      <c r="I15" s="492" t="str">
        <f>IF($D15="","",VLOOKUP($D15,'1D ELO (5)'!$A$7:$P$33,4))</f>
        <v/>
      </c>
      <c r="J15" s="314"/>
      <c r="K15" s="168"/>
      <c r="L15" s="323"/>
      <c r="M15" s="168"/>
      <c r="N15" s="323"/>
      <c r="O15" s="206"/>
      <c r="P15" s="170"/>
      <c r="Q15" s="168"/>
      <c r="R15" s="171"/>
      <c r="S15" s="174"/>
      <c r="U15" s="183" t="str">
        <f>Birók!P29</f>
        <v xml:space="preserve"> </v>
      </c>
    </row>
    <row r="16" spans="1:21" s="38" customFormat="1" ht="9.6" customHeight="1" thickBot="1" x14ac:dyDescent="0.3">
      <c r="A16" s="286"/>
      <c r="B16" s="315"/>
      <c r="C16" s="315"/>
      <c r="D16" s="315"/>
      <c r="E16" s="503" t="str">
        <f>UPPER(IF($D15="","",VLOOKUP($D15,'1D ELO (5)'!$A$7:$P$33,11)))</f>
        <v/>
      </c>
      <c r="F16" s="492" t="str">
        <f>UPPER(IF($D15="","",VLOOKUP($D15,'1D ELO (5)'!$A$7:$P$33,8)))</f>
        <v/>
      </c>
      <c r="G16" s="492" t="str">
        <f>IF($D15="","",VLOOKUP($D15,'1D ELO (5)'!$A$7:$P$33,9))</f>
        <v/>
      </c>
      <c r="H16" s="504"/>
      <c r="I16" s="492" t="str">
        <f>IF($D15="","",VLOOKUP($D15,'1D ELO (5)'!$A$7:$P$33,10))</f>
        <v/>
      </c>
      <c r="J16" s="316"/>
      <c r="K16" s="161" t="str">
        <f>IF(J16="a",F15,IF(J16="b",F17,""))</f>
        <v/>
      </c>
      <c r="L16" s="323"/>
      <c r="M16" s="168"/>
      <c r="N16" s="323"/>
      <c r="O16" s="168"/>
      <c r="P16" s="170"/>
      <c r="Q16" s="168"/>
      <c r="R16" s="171"/>
      <c r="S16" s="174"/>
      <c r="U16" s="198" t="str">
        <f>Birók!P30</f>
        <v>Egyik sem</v>
      </c>
    </row>
    <row r="17" spans="1:19" s="38" customFormat="1" ht="9.6" customHeight="1" x14ac:dyDescent="0.25">
      <c r="A17" s="286"/>
      <c r="B17" s="177"/>
      <c r="C17" s="177"/>
      <c r="D17" s="187"/>
      <c r="E17" s="511"/>
      <c r="F17" s="506"/>
      <c r="G17" s="506"/>
      <c r="H17" s="507"/>
      <c r="I17" s="506"/>
      <c r="J17" s="317"/>
      <c r="K17" s="318" t="str">
        <f>UPPER(IF(OR(J18="a",J18="as"),F15,IF(OR(J18="b",J18="bs"),F19,)))</f>
        <v/>
      </c>
      <c r="L17" s="327"/>
      <c r="M17" s="168"/>
      <c r="N17" s="323"/>
      <c r="O17" s="168"/>
      <c r="P17" s="170"/>
      <c r="Q17" s="168"/>
      <c r="R17" s="171"/>
      <c r="S17" s="174"/>
    </row>
    <row r="18" spans="1:19" s="38" customFormat="1" ht="9.6" customHeight="1" x14ac:dyDescent="0.25">
      <c r="A18" s="286"/>
      <c r="B18" s="177"/>
      <c r="C18" s="177"/>
      <c r="D18" s="187"/>
      <c r="E18" s="511"/>
      <c r="F18" s="506"/>
      <c r="G18" s="506"/>
      <c r="H18" s="507"/>
      <c r="I18" s="495" t="s">
        <v>0</v>
      </c>
      <c r="J18" s="189"/>
      <c r="K18" s="320" t="str">
        <f>UPPER(IF(OR(J18="a",J18="as"),F16,IF(OR(J18="b",J18="bs"),F20,)))</f>
        <v/>
      </c>
      <c r="L18" s="316"/>
      <c r="M18" s="168"/>
      <c r="N18" s="323"/>
      <c r="O18" s="168"/>
      <c r="P18" s="170"/>
      <c r="Q18" s="168"/>
      <c r="R18" s="171"/>
      <c r="S18" s="174"/>
    </row>
    <row r="19" spans="1:19" s="38" customFormat="1" ht="9.6" customHeight="1" x14ac:dyDescent="0.25">
      <c r="A19" s="286">
        <v>4</v>
      </c>
      <c r="B19" s="395" t="str">
        <f>IF($D19="","",VLOOKUP($D19,'1D ELO (5)'!$A$7:$P$23,14))</f>
        <v/>
      </c>
      <c r="C19" s="395" t="str">
        <f>IF($D19="","",VLOOKUP($D19,'1D ELO (5)'!$A$7:$P$33,15))</f>
        <v/>
      </c>
      <c r="D19" s="164"/>
      <c r="E19" s="503" t="str">
        <f>UPPER(IF($D19="","",VLOOKUP($D19,'1D ELO (5)'!$A$7:$P$33,5)))</f>
        <v/>
      </c>
      <c r="F19" s="492" t="str">
        <f>UPPER(IF($D19="","",VLOOKUP($D19,'1D ELO (5)'!$A$7:$P$33,2)))</f>
        <v/>
      </c>
      <c r="G19" s="492" t="str">
        <f>IF($D19="","",VLOOKUP($D19,'1D ELO (5)'!$A$7:$P$33,3))</f>
        <v/>
      </c>
      <c r="H19" s="504"/>
      <c r="I19" s="492" t="str">
        <f>IF($D19="","",VLOOKUP($D19,'1D ELO (5)'!$A$7:$P$33,4))</f>
        <v/>
      </c>
      <c r="J19" s="322"/>
      <c r="K19" s="168"/>
      <c r="L19" s="170"/>
      <c r="M19" s="206"/>
      <c r="N19" s="327"/>
      <c r="O19" s="168"/>
      <c r="P19" s="170"/>
      <c r="Q19" s="168"/>
      <c r="R19" s="171"/>
      <c r="S19" s="174"/>
    </row>
    <row r="20" spans="1:19" s="38" customFormat="1" ht="9.6" customHeight="1" x14ac:dyDescent="0.25">
      <c r="A20" s="286"/>
      <c r="B20" s="315"/>
      <c r="C20" s="315"/>
      <c r="D20" s="315"/>
      <c r="E20" s="503" t="str">
        <f>UPPER(IF($D19="","",VLOOKUP($D19,'1D ELO (5)'!$A$7:$P$33,11)))</f>
        <v/>
      </c>
      <c r="F20" s="492" t="str">
        <f>UPPER(IF($D19="","",VLOOKUP($D19,'1D ELO (5)'!$A$7:$P$33,8)))</f>
        <v/>
      </c>
      <c r="G20" s="492" t="str">
        <f>IF($D19="","",VLOOKUP($D19,'1D ELO (5)'!$A$7:$P$33,9))</f>
        <v/>
      </c>
      <c r="H20" s="504"/>
      <c r="I20" s="492" t="str">
        <f>IF($D19="","",VLOOKUP($D19,'1D ELO (5)'!$A$7:$P$33,10))</f>
        <v/>
      </c>
      <c r="J20" s="316"/>
      <c r="K20" s="168"/>
      <c r="L20" s="170"/>
      <c r="M20" s="290"/>
      <c r="N20" s="328"/>
      <c r="O20" s="168"/>
      <c r="P20" s="170"/>
      <c r="Q20" s="168"/>
      <c r="R20" s="171"/>
      <c r="S20" s="174"/>
    </row>
    <row r="21" spans="1:19" s="38" customFormat="1" ht="9.6" customHeight="1" x14ac:dyDescent="0.25">
      <c r="A21" s="286"/>
      <c r="B21" s="177"/>
      <c r="C21" s="177"/>
      <c r="D21" s="177"/>
      <c r="E21" s="510"/>
      <c r="F21" s="506"/>
      <c r="G21" s="506"/>
      <c r="H21" s="507"/>
      <c r="I21" s="506"/>
      <c r="J21" s="325"/>
      <c r="K21" s="168"/>
      <c r="L21" s="170"/>
      <c r="M21" s="168"/>
      <c r="N21" s="317"/>
      <c r="O21" s="318" t="str">
        <f>UPPER(IF(OR(N22="a",N22="as"),M13,IF(OR(N22="b",N22="bs"),M29,)))</f>
        <v/>
      </c>
      <c r="P21" s="170"/>
      <c r="Q21" s="168"/>
      <c r="R21" s="171"/>
      <c r="S21" s="174"/>
    </row>
    <row r="22" spans="1:19" s="38" customFormat="1" ht="9.6" customHeight="1" x14ac:dyDescent="0.25">
      <c r="A22" s="286"/>
      <c r="B22" s="177"/>
      <c r="C22" s="177"/>
      <c r="D22" s="177"/>
      <c r="E22" s="509"/>
      <c r="F22" s="163"/>
      <c r="G22" s="163"/>
      <c r="H22" s="101"/>
      <c r="I22" s="163"/>
      <c r="J22" s="325"/>
      <c r="K22" s="168"/>
      <c r="L22" s="170"/>
      <c r="M22" s="180" t="s">
        <v>0</v>
      </c>
      <c r="N22" s="189"/>
      <c r="O22" s="320" t="str">
        <f>UPPER(IF(OR(N22="a",N22="as"),M14,IF(OR(N22="b",N22="bs"),M30,)))</f>
        <v/>
      </c>
      <c r="P22" s="321"/>
      <c r="Q22" s="168"/>
      <c r="R22" s="171"/>
      <c r="S22" s="174"/>
    </row>
    <row r="23" spans="1:19" s="38" customFormat="1" ht="9.6" customHeight="1" x14ac:dyDescent="0.25">
      <c r="A23" s="312">
        <v>5</v>
      </c>
      <c r="B23" s="395" t="str">
        <f>IF($D23="","",VLOOKUP($D23,'1D ELO (5)'!$A$7:$P$23,14))</f>
        <v/>
      </c>
      <c r="C23" s="395" t="str">
        <f>IF($D23="","",VLOOKUP($D23,'1D ELO (5)'!$A$7:$P$33,15))</f>
        <v/>
      </c>
      <c r="D23" s="164"/>
      <c r="E23" s="508" t="str">
        <f>UPPER(IF($D23="","",VLOOKUP($D23,'1D ELO (5)'!$A$7:$P$33,5)))</f>
        <v/>
      </c>
      <c r="F23" s="165" t="str">
        <f>UPPER(IF($D23="","",VLOOKUP($D23,'1D ELO (5)'!$A$7:$P$33,2)))</f>
        <v/>
      </c>
      <c r="G23" s="165" t="str">
        <f>IF($D23="","",VLOOKUP($D23,'1D ELO (5)'!$A$7:$P$33,3))</f>
        <v/>
      </c>
      <c r="H23" s="313"/>
      <c r="I23" s="165" t="str">
        <f>IF($D23="","",VLOOKUP($D23,'1D ELO (5)'!$A$7:$P$33,4))</f>
        <v/>
      </c>
      <c r="J23" s="314"/>
      <c r="K23" s="168"/>
      <c r="L23" s="170"/>
      <c r="M23" s="168"/>
      <c r="N23" s="323"/>
      <c r="O23" s="168"/>
      <c r="P23" s="323"/>
      <c r="Q23" s="168"/>
      <c r="R23" s="171"/>
      <c r="S23" s="174"/>
    </row>
    <row r="24" spans="1:19" s="38" customFormat="1" ht="9.6" customHeight="1" x14ac:dyDescent="0.25">
      <c r="A24" s="286"/>
      <c r="B24" s="315"/>
      <c r="C24" s="315"/>
      <c r="D24" s="315"/>
      <c r="E24" s="694" t="str">
        <f>UPPER(IF($D23="","",VLOOKUP($D23,'1D ELO (5)'!$A$7:$P$33,11)))</f>
        <v/>
      </c>
      <c r="F24" s="695" t="str">
        <f>UPPER(IF($D23="","",VLOOKUP($D23,'1D ELO (5)'!$A$7:$P$33,8)))</f>
        <v/>
      </c>
      <c r="G24" s="695" t="str">
        <f>IF($D23="","",VLOOKUP($D23,'1D ELO (5)'!$A$7:$P$33,9))</f>
        <v/>
      </c>
      <c r="H24" s="696"/>
      <c r="I24" s="695" t="str">
        <f>IF($D23="","",VLOOKUP($D23,'1D ELO (5)'!$A$7:$P$33,10))</f>
        <v/>
      </c>
      <c r="J24" s="316"/>
      <c r="K24" s="161" t="str">
        <f>IF(J24="a",F23,IF(J24="b",F25,""))</f>
        <v/>
      </c>
      <c r="L24" s="170"/>
      <c r="M24" s="168"/>
      <c r="N24" s="323"/>
      <c r="O24" s="168"/>
      <c r="P24" s="323"/>
      <c r="Q24" s="168"/>
      <c r="R24" s="171"/>
      <c r="S24" s="174"/>
    </row>
    <row r="25" spans="1:19" s="38" customFormat="1" ht="9.6" customHeight="1" x14ac:dyDescent="0.25">
      <c r="A25" s="286"/>
      <c r="B25" s="177"/>
      <c r="C25" s="177"/>
      <c r="D25" s="177"/>
      <c r="E25" s="509"/>
      <c r="F25" s="163"/>
      <c r="G25" s="163"/>
      <c r="H25" s="101"/>
      <c r="I25" s="163"/>
      <c r="J25" s="317"/>
      <c r="K25" s="318" t="str">
        <f>UPPER(IF(OR(J26="a",J26="as"),F23,IF(OR(J26="b",J26="bs"),F27,)))</f>
        <v/>
      </c>
      <c r="L25" s="319"/>
      <c r="M25" s="168"/>
      <c r="N25" s="323"/>
      <c r="O25" s="168"/>
      <c r="P25" s="323"/>
      <c r="Q25" s="168"/>
      <c r="R25" s="171"/>
      <c r="S25" s="174"/>
    </row>
    <row r="26" spans="1:19" s="38" customFormat="1" ht="9.6" customHeight="1" x14ac:dyDescent="0.25">
      <c r="A26" s="286"/>
      <c r="B26" s="177"/>
      <c r="C26" s="177"/>
      <c r="D26" s="177"/>
      <c r="E26" s="510"/>
      <c r="F26" s="506"/>
      <c r="G26" s="506"/>
      <c r="H26" s="507"/>
      <c r="I26" s="495" t="s">
        <v>0</v>
      </c>
      <c r="J26" s="189"/>
      <c r="K26" s="320" t="str">
        <f>UPPER(IF(OR(J26="a",J26="as"),F24,IF(OR(J26="b",J26="bs"),F28,)))</f>
        <v/>
      </c>
      <c r="L26" s="321"/>
      <c r="M26" s="168"/>
      <c r="N26" s="323"/>
      <c r="O26" s="168"/>
      <c r="P26" s="323"/>
      <c r="Q26" s="168"/>
      <c r="R26" s="171"/>
      <c r="S26" s="174"/>
    </row>
    <row r="27" spans="1:19" s="38" customFormat="1" ht="9.6" customHeight="1" x14ac:dyDescent="0.25">
      <c r="A27" s="286">
        <v>6</v>
      </c>
      <c r="B27" s="395" t="str">
        <f>IF($D27="","",VLOOKUP($D27,'1D ELO (5)'!$A$7:$P$23,14))</f>
        <v/>
      </c>
      <c r="C27" s="395" t="str">
        <f>IF($D27="","",VLOOKUP($D27,'1D ELO (5)'!$A$7:$P$33,15))</f>
        <v/>
      </c>
      <c r="D27" s="164"/>
      <c r="E27" s="503" t="str">
        <f>UPPER(IF($D27="","",VLOOKUP($D27,'1D ELO (5)'!$A$7:$P$33,5)))</f>
        <v/>
      </c>
      <c r="F27" s="492" t="str">
        <f>UPPER(IF($D27="","",VLOOKUP($D27,'1D ELO (5)'!$A$7:$P$33,2)))</f>
        <v/>
      </c>
      <c r="G27" s="492" t="str">
        <f>IF($D27="","",VLOOKUP($D27,'1D ELO (5)'!$A$7:$P$33,3))</f>
        <v/>
      </c>
      <c r="H27" s="504"/>
      <c r="I27" s="492" t="str">
        <f>IF($D27="","",VLOOKUP($D27,'1D ELO (5)'!$A$7:$P$33,4))</f>
        <v/>
      </c>
      <c r="J27" s="322"/>
      <c r="K27" s="168"/>
      <c r="L27" s="323"/>
      <c r="M27" s="206"/>
      <c r="N27" s="327"/>
      <c r="O27" s="168"/>
      <c r="P27" s="323"/>
      <c r="Q27" s="168"/>
      <c r="R27" s="171"/>
      <c r="S27" s="174"/>
    </row>
    <row r="28" spans="1:19" s="38" customFormat="1" ht="9.6" customHeight="1" x14ac:dyDescent="0.25">
      <c r="A28" s="286"/>
      <c r="B28" s="315"/>
      <c r="C28" s="315"/>
      <c r="D28" s="315"/>
      <c r="E28" s="503" t="str">
        <f>UPPER(IF($D27="","",VLOOKUP($D27,'1D ELO (5)'!$A$7:$P$33,11)))</f>
        <v/>
      </c>
      <c r="F28" s="492" t="str">
        <f>UPPER(IF($D27="","",VLOOKUP($D27,'1D ELO (5)'!$A$7:$P$33,8)))</f>
        <v/>
      </c>
      <c r="G28" s="492" t="str">
        <f>IF($D27="","",VLOOKUP($D27,'1D ELO (5)'!$A$7:$P$33,9))</f>
        <v/>
      </c>
      <c r="H28" s="504"/>
      <c r="I28" s="492" t="str">
        <f>IF($D27="","",VLOOKUP($D27,'1D ELO (5)'!$A$7:$P$33,10))</f>
        <v/>
      </c>
      <c r="J28" s="316"/>
      <c r="K28" s="168"/>
      <c r="L28" s="323"/>
      <c r="M28" s="290"/>
      <c r="N28" s="328"/>
      <c r="O28" s="168"/>
      <c r="P28" s="323"/>
      <c r="Q28" s="168"/>
      <c r="R28" s="171"/>
      <c r="S28" s="174"/>
    </row>
    <row r="29" spans="1:19" s="38" customFormat="1" ht="9.6" customHeight="1" x14ac:dyDescent="0.25">
      <c r="A29" s="286"/>
      <c r="B29" s="177"/>
      <c r="C29" s="177"/>
      <c r="D29" s="187"/>
      <c r="E29" s="511"/>
      <c r="F29" s="506"/>
      <c r="G29" s="506"/>
      <c r="H29" s="507"/>
      <c r="I29" s="506"/>
      <c r="J29" s="325"/>
      <c r="K29" s="168"/>
      <c r="L29" s="317"/>
      <c r="M29" s="318" t="str">
        <f>UPPER(IF(OR(L30="a",L30="as"),K25,IF(OR(L30="b",L30="bs"),K33,)))</f>
        <v/>
      </c>
      <c r="N29" s="323"/>
      <c r="O29" s="168"/>
      <c r="P29" s="323"/>
      <c r="Q29" s="168"/>
      <c r="R29" s="171"/>
      <c r="S29" s="174"/>
    </row>
    <row r="30" spans="1:19" s="38" customFormat="1" ht="9.6" customHeight="1" x14ac:dyDescent="0.25">
      <c r="A30" s="286"/>
      <c r="B30" s="177"/>
      <c r="C30" s="177"/>
      <c r="D30" s="187"/>
      <c r="E30" s="511"/>
      <c r="F30" s="506"/>
      <c r="G30" s="506"/>
      <c r="H30" s="507"/>
      <c r="I30" s="506"/>
      <c r="J30" s="325"/>
      <c r="K30" s="180" t="s">
        <v>0</v>
      </c>
      <c r="L30" s="189"/>
      <c r="M30" s="320" t="str">
        <f>UPPER(IF(OR(L30="a",L30="as"),K26,IF(OR(L30="b",L30="bs"),K34,)))</f>
        <v/>
      </c>
      <c r="N30" s="316"/>
      <c r="O30" s="168"/>
      <c r="P30" s="323"/>
      <c r="Q30" s="168"/>
      <c r="R30" s="171"/>
      <c r="S30" s="174"/>
    </row>
    <row r="31" spans="1:19" s="38" customFormat="1" ht="9.6" customHeight="1" x14ac:dyDescent="0.25">
      <c r="A31" s="326">
        <v>7</v>
      </c>
      <c r="B31" s="395" t="str">
        <f>IF($D31="","",VLOOKUP($D31,'1D ELO (5)'!$A$7:$P$23,14))</f>
        <v/>
      </c>
      <c r="C31" s="395" t="str">
        <f>IF($D31="","",VLOOKUP($D31,'1D ELO (5)'!$A$7:$P$33,15))</f>
        <v/>
      </c>
      <c r="D31" s="164"/>
      <c r="E31" s="503" t="str">
        <f>UPPER(IF($D31="","",VLOOKUP($D31,'1D ELO (5)'!$A$7:$P$33,5)))</f>
        <v/>
      </c>
      <c r="F31" s="492" t="str">
        <f>UPPER(IF($D31="","",VLOOKUP($D31,'1D ELO (5)'!$A$7:$P$33,2)))</f>
        <v/>
      </c>
      <c r="G31" s="492" t="str">
        <f>IF($D31="","",VLOOKUP($D31,'1D ELO (5)'!$A$7:$P$33,3))</f>
        <v/>
      </c>
      <c r="H31" s="504"/>
      <c r="I31" s="492" t="str">
        <f>IF($D31="","",VLOOKUP($D31,'1D ELO (5)'!$A$7:$P$33,4))</f>
        <v/>
      </c>
      <c r="J31" s="314"/>
      <c r="K31" s="168"/>
      <c r="L31" s="323"/>
      <c r="M31" s="168"/>
      <c r="N31" s="170"/>
      <c r="O31" s="206"/>
      <c r="P31" s="323"/>
      <c r="Q31" s="168"/>
      <c r="R31" s="171"/>
      <c r="S31" s="174"/>
    </row>
    <row r="32" spans="1:19" s="38" customFormat="1" ht="9.6" customHeight="1" x14ac:dyDescent="0.25">
      <c r="A32" s="286"/>
      <c r="B32" s="315"/>
      <c r="C32" s="315"/>
      <c r="D32" s="315"/>
      <c r="E32" s="503" t="str">
        <f>UPPER(IF($D31="","",VLOOKUP($D31,'1D ELO (5)'!$A$7:$P$33,11)))</f>
        <v/>
      </c>
      <c r="F32" s="492" t="str">
        <f>UPPER(IF($D31="","",VLOOKUP($D31,'1D ELO (5)'!$A$7:$P$33,8)))</f>
        <v/>
      </c>
      <c r="G32" s="492" t="str">
        <f>IF($D31="","",VLOOKUP($D31,'1D ELO (5)'!$A$7:$P$33,9))</f>
        <v/>
      </c>
      <c r="H32" s="504"/>
      <c r="I32" s="492" t="str">
        <f>IF($D31="","",VLOOKUP($D31,'1D ELO (5)'!$A$7:$P$33,10))</f>
        <v/>
      </c>
      <c r="J32" s="316"/>
      <c r="K32" s="161" t="str">
        <f>IF(J32="a",F31,IF(J32="b",F33,""))</f>
        <v/>
      </c>
      <c r="L32" s="323"/>
      <c r="M32" s="168"/>
      <c r="N32" s="170"/>
      <c r="O32" s="168"/>
      <c r="P32" s="323"/>
      <c r="Q32" s="168"/>
      <c r="R32" s="171"/>
      <c r="S32" s="174"/>
    </row>
    <row r="33" spans="1:19" s="38" customFormat="1" ht="9.6" customHeight="1" x14ac:dyDescent="0.25">
      <c r="A33" s="286"/>
      <c r="B33" s="177"/>
      <c r="C33" s="177"/>
      <c r="D33" s="187"/>
      <c r="E33" s="511"/>
      <c r="F33" s="506"/>
      <c r="G33" s="506"/>
      <c r="H33" s="507"/>
      <c r="I33" s="506"/>
      <c r="J33" s="317"/>
      <c r="K33" s="318" t="str">
        <f>UPPER(IF(OR(J34="a",J34="as"),F31,IF(OR(J34="b",J34="bs"),F35,)))</f>
        <v/>
      </c>
      <c r="L33" s="327"/>
      <c r="M33" s="168"/>
      <c r="N33" s="170"/>
      <c r="O33" s="168"/>
      <c r="P33" s="323"/>
      <c r="Q33" s="168"/>
      <c r="R33" s="171"/>
      <c r="S33" s="174"/>
    </row>
    <row r="34" spans="1:19" s="38" customFormat="1" ht="9.6" customHeight="1" x14ac:dyDescent="0.25">
      <c r="A34" s="286"/>
      <c r="B34" s="177"/>
      <c r="C34" s="177"/>
      <c r="D34" s="187"/>
      <c r="E34" s="511"/>
      <c r="F34" s="506"/>
      <c r="G34" s="506"/>
      <c r="H34" s="507"/>
      <c r="I34" s="495" t="s">
        <v>0</v>
      </c>
      <c r="J34" s="189"/>
      <c r="K34" s="320" t="str">
        <f>UPPER(IF(OR(J34="a",J34="as"),F32,IF(OR(J34="b",J34="bs"),F36,)))</f>
        <v/>
      </c>
      <c r="L34" s="316"/>
      <c r="M34" s="168"/>
      <c r="N34" s="170"/>
      <c r="O34" s="168"/>
      <c r="P34" s="323"/>
      <c r="Q34" s="168"/>
      <c r="R34" s="171"/>
      <c r="S34" s="174"/>
    </row>
    <row r="35" spans="1:19" s="38" customFormat="1" ht="9.6" customHeight="1" x14ac:dyDescent="0.25">
      <c r="A35" s="286">
        <v>8</v>
      </c>
      <c r="B35" s="395" t="str">
        <f>IF($D35="","",VLOOKUP($D35,'1D ELO (5)'!$A$7:$P$23,14))</f>
        <v/>
      </c>
      <c r="C35" s="395" t="str">
        <f>IF($D35="","",VLOOKUP($D35,'1D ELO (5)'!$A$7:$P$33,15))</f>
        <v/>
      </c>
      <c r="D35" s="164"/>
      <c r="E35" s="503" t="str">
        <f>UPPER(IF($D35="","",VLOOKUP($D35,'1D ELO (5)'!$A$7:$P$33,5)))</f>
        <v/>
      </c>
      <c r="F35" s="492" t="str">
        <f>UPPER(IF($D35="","",VLOOKUP($D35,'1D ELO (5)'!$A$7:$P$33,2)))</f>
        <v/>
      </c>
      <c r="G35" s="492" t="str">
        <f>IF($D35="","",VLOOKUP($D35,'1D ELO (5)'!$A$7:$P$33,3))</f>
        <v/>
      </c>
      <c r="H35" s="504"/>
      <c r="I35" s="492" t="str">
        <f>IF($D35="","",VLOOKUP($D35,'1D ELO (5)'!$A$7:$P$33,4))</f>
        <v/>
      </c>
      <c r="J35" s="322"/>
      <c r="K35" s="168"/>
      <c r="L35" s="170"/>
      <c r="M35" s="206"/>
      <c r="N35" s="319"/>
      <c r="O35" s="168"/>
      <c r="P35" s="323"/>
      <c r="Q35" s="168"/>
      <c r="R35" s="171"/>
      <c r="S35" s="174"/>
    </row>
    <row r="36" spans="1:19" s="38" customFormat="1" ht="9.6" customHeight="1" x14ac:dyDescent="0.25">
      <c r="A36" s="286"/>
      <c r="B36" s="315"/>
      <c r="C36" s="315"/>
      <c r="D36" s="315"/>
      <c r="E36" s="503" t="str">
        <f>UPPER(IF($D35="","",VLOOKUP($D35,'1D ELO (5)'!$A$7:$P$33,11)))</f>
        <v/>
      </c>
      <c r="F36" s="492" t="str">
        <f>UPPER(IF($D35="","",VLOOKUP($D35,'1D ELO (5)'!$A$7:$P$33,8)))</f>
        <v/>
      </c>
      <c r="G36" s="492" t="str">
        <f>IF($D35="","",VLOOKUP($D35,'1D ELO (5)'!$A$7:$P$33,9))</f>
        <v/>
      </c>
      <c r="H36" s="504"/>
      <c r="I36" s="492" t="str">
        <f>IF($D35="","",VLOOKUP($D35,'1D ELO (5)'!$A$7:$P$33,10))</f>
        <v/>
      </c>
      <c r="J36" s="316"/>
      <c r="K36" s="168"/>
      <c r="L36" s="170"/>
      <c r="M36" s="290"/>
      <c r="N36" s="324"/>
      <c r="O36" s="168"/>
      <c r="P36" s="323"/>
      <c r="Q36" s="168"/>
      <c r="R36" s="171"/>
      <c r="S36" s="174"/>
    </row>
    <row r="37" spans="1:19" s="38" customFormat="1" ht="9.6" customHeight="1" x14ac:dyDescent="0.25">
      <c r="A37" s="286"/>
      <c r="B37" s="177"/>
      <c r="C37" s="177"/>
      <c r="D37" s="187"/>
      <c r="E37" s="511"/>
      <c r="F37" s="506"/>
      <c r="G37" s="506"/>
      <c r="H37" s="507"/>
      <c r="I37" s="506"/>
      <c r="J37" s="325"/>
      <c r="K37" s="168"/>
      <c r="L37" s="170"/>
      <c r="M37" s="168"/>
      <c r="N37" s="170"/>
      <c r="O37" s="170"/>
      <c r="P37" s="317"/>
      <c r="Q37" s="318" t="str">
        <f>UPPER(IF(OR(P38="a",P38="as"),O21,IF(OR(P38="b",P38="bs"),O53,)))</f>
        <v/>
      </c>
      <c r="R37" s="329"/>
      <c r="S37" s="174"/>
    </row>
    <row r="38" spans="1:19" s="38" customFormat="1" ht="9.6" customHeight="1" x14ac:dyDescent="0.25">
      <c r="A38" s="286"/>
      <c r="B38" s="177"/>
      <c r="C38" s="177"/>
      <c r="D38" s="187"/>
      <c r="E38" s="511"/>
      <c r="F38" s="506"/>
      <c r="G38" s="506"/>
      <c r="H38" s="507"/>
      <c r="I38" s="506"/>
      <c r="J38" s="325"/>
      <c r="K38" s="168"/>
      <c r="L38" s="170"/>
      <c r="M38" s="168"/>
      <c r="N38" s="170"/>
      <c r="O38" s="180" t="s">
        <v>0</v>
      </c>
      <c r="P38" s="189"/>
      <c r="Q38" s="320" t="str">
        <f>UPPER(IF(OR(P38="a",P38="as"),O22,IF(OR(P38="b",P38="bs"),O54,)))</f>
        <v/>
      </c>
      <c r="R38" s="330"/>
      <c r="S38" s="174"/>
    </row>
    <row r="39" spans="1:19" s="38" customFormat="1" ht="9.6" customHeight="1" x14ac:dyDescent="0.25">
      <c r="A39" s="326">
        <v>9</v>
      </c>
      <c r="B39" s="395" t="str">
        <f>IF($D39="","",VLOOKUP($D39,'1D ELO (5)'!$A$7:$P$23,14))</f>
        <v/>
      </c>
      <c r="C39" s="395" t="str">
        <f>IF($D39="","",VLOOKUP($D39,'1D ELO (5)'!$A$7:$P$33,15))</f>
        <v/>
      </c>
      <c r="D39" s="164"/>
      <c r="E39" s="503" t="str">
        <f>UPPER(IF($D39="","",VLOOKUP($D39,'1D ELO (5)'!$A$7:$P$33,5)))</f>
        <v/>
      </c>
      <c r="F39" s="492" t="str">
        <f>UPPER(IF($D39="","",VLOOKUP($D39,'1D ELO (5)'!$A$7:$P$33,2)))</f>
        <v/>
      </c>
      <c r="G39" s="492" t="str">
        <f>IF($D39="","",VLOOKUP($D39,'1D ELO (5)'!$A$7:$P$33,3))</f>
        <v/>
      </c>
      <c r="H39" s="504"/>
      <c r="I39" s="492" t="str">
        <f>IF($D39="","",VLOOKUP($D39,'1D ELO (5)'!$A$7:$P$33,4))</f>
        <v/>
      </c>
      <c r="J39" s="314"/>
      <c r="K39" s="168"/>
      <c r="L39" s="170"/>
      <c r="M39" s="168"/>
      <c r="N39" s="170"/>
      <c r="O39" s="168"/>
      <c r="P39" s="323"/>
      <c r="Q39" s="206"/>
      <c r="R39" s="171"/>
      <c r="S39" s="174"/>
    </row>
    <row r="40" spans="1:19" s="38" customFormat="1" ht="9.6" customHeight="1" x14ac:dyDescent="0.25">
      <c r="A40" s="286"/>
      <c r="B40" s="315"/>
      <c r="C40" s="315"/>
      <c r="D40" s="315"/>
      <c r="E40" s="503" t="str">
        <f>UPPER(IF($D39="","",VLOOKUP($D39,'1D ELO (5)'!$A$7:$P$33,11)))</f>
        <v/>
      </c>
      <c r="F40" s="492" t="str">
        <f>UPPER(IF($D39="","",VLOOKUP($D39,'1D ELO (5)'!$A$7:$P$33,8)))</f>
        <v/>
      </c>
      <c r="G40" s="492" t="str">
        <f>IF($D39="","",VLOOKUP($D39,'1D ELO (5)'!$A$7:$P$33,9))</f>
        <v/>
      </c>
      <c r="H40" s="504"/>
      <c r="I40" s="492" t="str">
        <f>IF($D39="","",VLOOKUP($D39,'1D ELO (5)'!$A$7:$P$33,10))</f>
        <v/>
      </c>
      <c r="J40" s="316"/>
      <c r="K40" s="161" t="str">
        <f>IF(J40="a",F39,IF(J40="b",F41,""))</f>
        <v/>
      </c>
      <c r="L40" s="170"/>
      <c r="M40" s="168"/>
      <c r="N40" s="170"/>
      <c r="O40" s="168"/>
      <c r="P40" s="323"/>
      <c r="Q40" s="290"/>
      <c r="R40" s="331"/>
      <c r="S40" s="174"/>
    </row>
    <row r="41" spans="1:19" s="38" customFormat="1" ht="9.6" customHeight="1" x14ac:dyDescent="0.25">
      <c r="A41" s="286"/>
      <c r="B41" s="177"/>
      <c r="C41" s="177"/>
      <c r="D41" s="187"/>
      <c r="E41" s="511"/>
      <c r="F41" s="506"/>
      <c r="G41" s="506"/>
      <c r="H41" s="507"/>
      <c r="I41" s="506"/>
      <c r="J41" s="317"/>
      <c r="K41" s="318" t="str">
        <f>UPPER(IF(OR(J42="a",J42="as"),F39,IF(OR(J42="b",J42="bs"),F43,)))</f>
        <v/>
      </c>
      <c r="L41" s="319"/>
      <c r="M41" s="168"/>
      <c r="N41" s="170"/>
      <c r="O41" s="168"/>
      <c r="P41" s="323"/>
      <c r="Q41" s="168"/>
      <c r="R41" s="171"/>
      <c r="S41" s="174"/>
    </row>
    <row r="42" spans="1:19" s="38" customFormat="1" ht="9.6" customHeight="1" x14ac:dyDescent="0.25">
      <c r="A42" s="286"/>
      <c r="B42" s="177"/>
      <c r="C42" s="177"/>
      <c r="D42" s="187"/>
      <c r="E42" s="511"/>
      <c r="F42" s="506"/>
      <c r="G42" s="506"/>
      <c r="H42" s="507"/>
      <c r="I42" s="495" t="s">
        <v>0</v>
      </c>
      <c r="J42" s="189"/>
      <c r="K42" s="320" t="str">
        <f>UPPER(IF(OR(J42="a",J42="as"),F40,IF(OR(J42="b",J42="bs"),F44,)))</f>
        <v/>
      </c>
      <c r="L42" s="321"/>
      <c r="M42" s="168"/>
      <c r="N42" s="170"/>
      <c r="O42" s="168"/>
      <c r="P42" s="323"/>
      <c r="Q42" s="168"/>
      <c r="R42" s="171"/>
      <c r="S42" s="174"/>
    </row>
    <row r="43" spans="1:19" s="38" customFormat="1" ht="9.6" customHeight="1" x14ac:dyDescent="0.25">
      <c r="A43" s="286">
        <v>10</v>
      </c>
      <c r="B43" s="395" t="str">
        <f>IF($D43="","",VLOOKUP($D43,'1D ELO (5)'!$A$7:$P$23,14))</f>
        <v/>
      </c>
      <c r="C43" s="395" t="str">
        <f>IF($D43="","",VLOOKUP($D43,'1D ELO (5)'!$A$7:$P$33,15))</f>
        <v/>
      </c>
      <c r="D43" s="164"/>
      <c r="E43" s="503" t="str">
        <f>UPPER(IF($D43="","",VLOOKUP($D43,'1D ELO (5)'!$A$7:$P$33,5)))</f>
        <v/>
      </c>
      <c r="F43" s="492" t="str">
        <f>UPPER(IF($D43="","",VLOOKUP($D43,'1D ELO (5)'!$A$7:$P$33,2)))</f>
        <v/>
      </c>
      <c r="G43" s="492" t="str">
        <f>IF($D43="","",VLOOKUP($D43,'1D ELO (5)'!$A$7:$P$33,3))</f>
        <v/>
      </c>
      <c r="H43" s="504"/>
      <c r="I43" s="492" t="str">
        <f>IF($D43="","",VLOOKUP($D43,'1D ELO (5)'!$A$7:$P$33,4))</f>
        <v/>
      </c>
      <c r="J43" s="322"/>
      <c r="K43" s="168"/>
      <c r="L43" s="323"/>
      <c r="M43" s="206"/>
      <c r="N43" s="319"/>
      <c r="O43" s="168"/>
      <c r="P43" s="323"/>
      <c r="Q43" s="168"/>
      <c r="R43" s="171"/>
      <c r="S43" s="174"/>
    </row>
    <row r="44" spans="1:19" s="38" customFormat="1" ht="9.6" customHeight="1" x14ac:dyDescent="0.25">
      <c r="A44" s="286"/>
      <c r="B44" s="315"/>
      <c r="C44" s="315"/>
      <c r="D44" s="315"/>
      <c r="E44" s="503" t="str">
        <f>UPPER(IF($D43="","",VLOOKUP($D43,'1D ELO (5)'!$A$7:$P$33,11)))</f>
        <v/>
      </c>
      <c r="F44" s="492" t="str">
        <f>UPPER(IF($D43="","",VLOOKUP($D43,'1D ELO (5)'!$A$7:$P$33,8)))</f>
        <v/>
      </c>
      <c r="G44" s="492" t="str">
        <f>IF($D43="","",VLOOKUP($D43,'1D ELO (5)'!$A$7:$P$33,9))</f>
        <v/>
      </c>
      <c r="H44" s="504"/>
      <c r="I44" s="492" t="str">
        <f>IF($D43="","",VLOOKUP($D43,'1D ELO (5)'!$A$7:$P$33,10))</f>
        <v/>
      </c>
      <c r="J44" s="316"/>
      <c r="K44" s="168"/>
      <c r="L44" s="323"/>
      <c r="M44" s="290"/>
      <c r="N44" s="324"/>
      <c r="O44" s="168"/>
      <c r="P44" s="323"/>
      <c r="Q44" s="168"/>
      <c r="R44" s="171"/>
      <c r="S44" s="174"/>
    </row>
    <row r="45" spans="1:19" s="38" customFormat="1" ht="9.6" customHeight="1" x14ac:dyDescent="0.25">
      <c r="A45" s="286"/>
      <c r="B45" s="177"/>
      <c r="C45" s="177"/>
      <c r="D45" s="187"/>
      <c r="E45" s="511"/>
      <c r="F45" s="506"/>
      <c r="G45" s="506"/>
      <c r="H45" s="507"/>
      <c r="I45" s="506"/>
      <c r="J45" s="325"/>
      <c r="K45" s="168"/>
      <c r="L45" s="317"/>
      <c r="M45" s="318" t="str">
        <f>UPPER(IF(OR(L46="a",L46="as"),K41,IF(OR(L46="b",L46="bs"),K49,)))</f>
        <v/>
      </c>
      <c r="N45" s="170"/>
      <c r="O45" s="168"/>
      <c r="P45" s="323"/>
      <c r="Q45" s="168"/>
      <c r="R45" s="171"/>
      <c r="S45" s="174"/>
    </row>
    <row r="46" spans="1:19" s="38" customFormat="1" ht="9.6" customHeight="1" x14ac:dyDescent="0.25">
      <c r="A46" s="286"/>
      <c r="B46" s="177"/>
      <c r="C46" s="177"/>
      <c r="D46" s="187"/>
      <c r="E46" s="511"/>
      <c r="F46" s="506"/>
      <c r="G46" s="506"/>
      <c r="H46" s="507"/>
      <c r="I46" s="506"/>
      <c r="J46" s="325"/>
      <c r="K46" s="180" t="s">
        <v>0</v>
      </c>
      <c r="L46" s="189"/>
      <c r="M46" s="320" t="str">
        <f>UPPER(IF(OR(L46="a",L46="as"),K42,IF(OR(L46="b",L46="bs"),K50,)))</f>
        <v/>
      </c>
      <c r="N46" s="321"/>
      <c r="O46" s="168"/>
      <c r="P46" s="323"/>
      <c r="Q46" s="168"/>
      <c r="R46" s="171"/>
      <c r="S46" s="174"/>
    </row>
    <row r="47" spans="1:19" s="38" customFormat="1" ht="9.6" customHeight="1" x14ac:dyDescent="0.25">
      <c r="A47" s="326">
        <v>11</v>
      </c>
      <c r="B47" s="395" t="str">
        <f>IF($D47="","",VLOOKUP($D47,'1D ELO (5)'!$A$7:$P$23,14))</f>
        <v/>
      </c>
      <c r="C47" s="395" t="str">
        <f>IF($D47="","",VLOOKUP($D47,'1D ELO (5)'!$A$7:$P$33,15))</f>
        <v/>
      </c>
      <c r="D47" s="164"/>
      <c r="E47" s="503" t="str">
        <f>UPPER(IF($D47="","",VLOOKUP($D47,'1D ELO (5)'!$A$7:$P$33,5)))</f>
        <v/>
      </c>
      <c r="F47" s="492" t="str">
        <f>UPPER(IF($D47="","",VLOOKUP($D47,'1D ELO (5)'!$A$7:$P$33,2)))</f>
        <v/>
      </c>
      <c r="G47" s="492" t="str">
        <f>IF($D47="","",VLOOKUP($D47,'1D ELO (5)'!$A$7:$P$33,3))</f>
        <v/>
      </c>
      <c r="H47" s="504"/>
      <c r="I47" s="492" t="str">
        <f>IF($D47="","",VLOOKUP($D47,'1D ELO (5)'!$A$7:$P$33,4))</f>
        <v/>
      </c>
      <c r="J47" s="314"/>
      <c r="K47" s="168"/>
      <c r="L47" s="323"/>
      <c r="M47" s="168"/>
      <c r="N47" s="323"/>
      <c r="O47" s="206"/>
      <c r="P47" s="323"/>
      <c r="Q47" s="168"/>
      <c r="R47" s="171"/>
      <c r="S47" s="174"/>
    </row>
    <row r="48" spans="1:19" s="38" customFormat="1" ht="9.6" customHeight="1" x14ac:dyDescent="0.25">
      <c r="A48" s="286"/>
      <c r="B48" s="315"/>
      <c r="C48" s="315"/>
      <c r="D48" s="315"/>
      <c r="E48" s="503" t="str">
        <f>UPPER(IF($D47="","",VLOOKUP($D47,'1D ELO (5)'!$A$7:$P$33,11)))</f>
        <v/>
      </c>
      <c r="F48" s="492" t="str">
        <f>UPPER(IF($D47="","",VLOOKUP($D47,'1D ELO (5)'!$A$7:$P$33,8)))</f>
        <v/>
      </c>
      <c r="G48" s="492" t="str">
        <f>IF($D47="","",VLOOKUP($D47,'1D ELO (5)'!$A$7:$P$33,9))</f>
        <v/>
      </c>
      <c r="H48" s="504"/>
      <c r="I48" s="492" t="str">
        <f>IF($D47="","",VLOOKUP($D47,'1D ELO (5)'!$A$7:$P$33,10))</f>
        <v/>
      </c>
      <c r="J48" s="316"/>
      <c r="K48" s="161" t="str">
        <f>IF(J48="a",F47,IF(J48="b",F49,""))</f>
        <v/>
      </c>
      <c r="L48" s="323"/>
      <c r="M48" s="168"/>
      <c r="N48" s="323"/>
      <c r="O48" s="168"/>
      <c r="P48" s="323"/>
      <c r="Q48" s="168"/>
      <c r="R48" s="171"/>
      <c r="S48" s="174"/>
    </row>
    <row r="49" spans="1:19" s="38" customFormat="1" ht="9.6" customHeight="1" x14ac:dyDescent="0.25">
      <c r="A49" s="286"/>
      <c r="B49" s="177"/>
      <c r="C49" s="177"/>
      <c r="D49" s="177"/>
      <c r="E49" s="510"/>
      <c r="F49" s="506"/>
      <c r="G49" s="506"/>
      <c r="H49" s="507"/>
      <c r="I49" s="506"/>
      <c r="J49" s="317"/>
      <c r="K49" s="318" t="str">
        <f>UPPER(IF(OR(J50="a",J50="as"),F47,IF(OR(J50="b",J50="bs"),F51,)))</f>
        <v/>
      </c>
      <c r="L49" s="327"/>
      <c r="M49" s="168"/>
      <c r="N49" s="323"/>
      <c r="O49" s="168"/>
      <c r="P49" s="323"/>
      <c r="Q49" s="168"/>
      <c r="R49" s="171"/>
      <c r="S49" s="174"/>
    </row>
    <row r="50" spans="1:19" s="38" customFormat="1" ht="9.6" customHeight="1" x14ac:dyDescent="0.25">
      <c r="A50" s="286"/>
      <c r="B50" s="177"/>
      <c r="C50" s="177"/>
      <c r="D50" s="177"/>
      <c r="E50" s="509"/>
      <c r="F50" s="163"/>
      <c r="G50" s="163"/>
      <c r="H50" s="101"/>
      <c r="I50" s="180" t="s">
        <v>0</v>
      </c>
      <c r="J50" s="189"/>
      <c r="K50" s="320" t="str">
        <f>UPPER(IF(OR(J50="a",J50="as"),F48,IF(OR(J50="b",J50="bs"),F52,)))</f>
        <v/>
      </c>
      <c r="L50" s="316"/>
      <c r="M50" s="168"/>
      <c r="N50" s="323"/>
      <c r="O50" s="168"/>
      <c r="P50" s="323"/>
      <c r="Q50" s="168"/>
      <c r="R50" s="171"/>
      <c r="S50" s="174"/>
    </row>
    <row r="51" spans="1:19" s="38" customFormat="1" ht="9.6" customHeight="1" x14ac:dyDescent="0.25">
      <c r="A51" s="332">
        <v>12</v>
      </c>
      <c r="B51" s="395" t="str">
        <f>IF($D51="","",VLOOKUP($D51,'1D ELO (5)'!$A$7:$P$23,14))</f>
        <v/>
      </c>
      <c r="C51" s="395" t="str">
        <f>IF($D51="","",VLOOKUP($D51,'1D ELO (5)'!$A$7:$P$33,15))</f>
        <v/>
      </c>
      <c r="D51" s="164"/>
      <c r="E51" s="508" t="str">
        <f>UPPER(IF($D51="","",VLOOKUP($D51,'1D ELO (5)'!$A$7:$P$33,5)))</f>
        <v/>
      </c>
      <c r="F51" s="165" t="str">
        <f>UPPER(IF($D51="","",VLOOKUP($D51,'1D ELO (5)'!$A$7:$P$33,2)))</f>
        <v/>
      </c>
      <c r="G51" s="165" t="str">
        <f>IF($D51="","",VLOOKUP($D51,'1D ELO (5)'!$A$7:$P$33,3))</f>
        <v/>
      </c>
      <c r="H51" s="313"/>
      <c r="I51" s="165" t="str">
        <f>IF($D51="","",VLOOKUP($D51,'1D ELO (5)'!$A$7:$P$33,4))</f>
        <v/>
      </c>
      <c r="J51" s="322"/>
      <c r="K51" s="168"/>
      <c r="L51" s="170"/>
      <c r="M51" s="206"/>
      <c r="N51" s="327"/>
      <c r="O51" s="168"/>
      <c r="P51" s="323"/>
      <c r="Q51" s="168"/>
      <c r="R51" s="171"/>
      <c r="S51" s="174"/>
    </row>
    <row r="52" spans="1:19" s="38" customFormat="1" ht="9.6" customHeight="1" x14ac:dyDescent="0.25">
      <c r="A52" s="286"/>
      <c r="B52" s="315"/>
      <c r="C52" s="315"/>
      <c r="D52" s="315"/>
      <c r="E52" s="694" t="str">
        <f>UPPER(IF($D51="","",VLOOKUP($D51,'1D ELO (5)'!$A$7:$P$33,11)))</f>
        <v/>
      </c>
      <c r="F52" s="695" t="str">
        <f>UPPER(IF($D51="","",VLOOKUP($D51,'1D ELO (5)'!$A$7:$P$33,8)))</f>
        <v/>
      </c>
      <c r="G52" s="695" t="str">
        <f>IF($D51="","",VLOOKUP($D51,'1D ELO (5)'!$A$7:$P$33,9))</f>
        <v/>
      </c>
      <c r="H52" s="696"/>
      <c r="I52" s="695" t="str">
        <f>IF($D51="","",VLOOKUP($D51,'1D ELO (5)'!$A$7:$P$33,10))</f>
        <v/>
      </c>
      <c r="J52" s="316"/>
      <c r="K52" s="168"/>
      <c r="L52" s="170"/>
      <c r="M52" s="290"/>
      <c r="N52" s="328"/>
      <c r="O52" s="168"/>
      <c r="P52" s="323"/>
      <c r="Q52" s="168"/>
      <c r="R52" s="171"/>
      <c r="S52" s="174"/>
    </row>
    <row r="53" spans="1:19" s="38" customFormat="1" ht="9.6" customHeight="1" x14ac:dyDescent="0.25">
      <c r="A53" s="286"/>
      <c r="B53" s="177"/>
      <c r="C53" s="177"/>
      <c r="D53" s="177"/>
      <c r="E53" s="509"/>
      <c r="F53" s="163"/>
      <c r="G53" s="163"/>
      <c r="H53" s="101"/>
      <c r="I53" s="163"/>
      <c r="J53" s="325"/>
      <c r="K53" s="168"/>
      <c r="L53" s="170"/>
      <c r="M53" s="168"/>
      <c r="N53" s="317"/>
      <c r="O53" s="318" t="str">
        <f>UPPER(IF(OR(N54="a",N54="as"),M45,IF(OR(N54="b",N54="bs"),M61,)))</f>
        <v/>
      </c>
      <c r="P53" s="323"/>
      <c r="Q53" s="168"/>
      <c r="R53" s="171"/>
      <c r="S53" s="174"/>
    </row>
    <row r="54" spans="1:19" s="38" customFormat="1" ht="9.6" customHeight="1" x14ac:dyDescent="0.25">
      <c r="A54" s="286"/>
      <c r="B54" s="177"/>
      <c r="C54" s="177"/>
      <c r="D54" s="177"/>
      <c r="E54" s="510"/>
      <c r="F54" s="506"/>
      <c r="G54" s="506"/>
      <c r="H54" s="507"/>
      <c r="I54" s="506"/>
      <c r="J54" s="325"/>
      <c r="K54" s="168"/>
      <c r="L54" s="170"/>
      <c r="M54" s="180" t="s">
        <v>0</v>
      </c>
      <c r="N54" s="189"/>
      <c r="O54" s="320" t="str">
        <f>UPPER(IF(OR(N54="a",N54="as"),M46,IF(OR(N54="b",N54="bs"),M62,)))</f>
        <v/>
      </c>
      <c r="P54" s="316"/>
      <c r="Q54" s="168"/>
      <c r="R54" s="171"/>
      <c r="S54" s="174"/>
    </row>
    <row r="55" spans="1:19" s="38" customFormat="1" ht="9.6" customHeight="1" x14ac:dyDescent="0.25">
      <c r="A55" s="326">
        <v>13</v>
      </c>
      <c r="B55" s="395" t="str">
        <f>IF($D55="","",VLOOKUP($D55,'1D ELO (5)'!$A$7:$P$23,14))</f>
        <v/>
      </c>
      <c r="C55" s="395" t="str">
        <f>IF($D55="","",VLOOKUP($D55,'1D ELO (5)'!$A$7:$P$33,15))</f>
        <v/>
      </c>
      <c r="D55" s="164"/>
      <c r="E55" s="503" t="str">
        <f>UPPER(IF($D55="","",VLOOKUP($D55,'1D ELO (5)'!$A$7:$P$33,5)))</f>
        <v/>
      </c>
      <c r="F55" s="492" t="str">
        <f>UPPER(IF($D55="","",VLOOKUP($D55,'1D ELO (5)'!$A$7:$P$33,2)))</f>
        <v/>
      </c>
      <c r="G55" s="492" t="str">
        <f>IF($D55="","",VLOOKUP($D55,'1D ELO (5)'!$A$7:$P$33,3))</f>
        <v/>
      </c>
      <c r="H55" s="504"/>
      <c r="I55" s="492" t="str">
        <f>IF($D55="","",VLOOKUP($D55,'1D ELO (5)'!$A$7:$P$33,4))</f>
        <v/>
      </c>
      <c r="J55" s="314"/>
      <c r="K55" s="168"/>
      <c r="L55" s="170"/>
      <c r="M55" s="168"/>
      <c r="N55" s="323"/>
      <c r="O55" s="168"/>
      <c r="P55" s="170"/>
      <c r="Q55" s="168"/>
      <c r="R55" s="171"/>
      <c r="S55" s="174"/>
    </row>
    <row r="56" spans="1:19" s="38" customFormat="1" ht="9.6" customHeight="1" x14ac:dyDescent="0.25">
      <c r="A56" s="286"/>
      <c r="B56" s="315"/>
      <c r="C56" s="315"/>
      <c r="D56" s="315"/>
      <c r="E56" s="503" t="str">
        <f>UPPER(IF($D55="","",VLOOKUP($D55,'1D ELO (5)'!$A$7:$P$33,11)))</f>
        <v/>
      </c>
      <c r="F56" s="492" t="str">
        <f>UPPER(IF($D55="","",VLOOKUP($D55,'1D ELO (5)'!$A$7:$P$33,8)))</f>
        <v/>
      </c>
      <c r="G56" s="492" t="str">
        <f>IF($D55="","",VLOOKUP($D55,'1D ELO (5)'!$A$7:$P$33,9))</f>
        <v/>
      </c>
      <c r="H56" s="504"/>
      <c r="I56" s="492" t="str">
        <f>IF($D55="","",VLOOKUP($D55,'1D ELO (5)'!$A$7:$P$33,10))</f>
        <v/>
      </c>
      <c r="J56" s="316"/>
      <c r="K56" s="161" t="str">
        <f>IF(J56="a",F55,IF(J56="b",F57,""))</f>
        <v/>
      </c>
      <c r="L56" s="170"/>
      <c r="M56" s="168"/>
      <c r="N56" s="323"/>
      <c r="O56" s="168"/>
      <c r="P56" s="170"/>
      <c r="Q56" s="168"/>
      <c r="R56" s="171"/>
      <c r="S56" s="174"/>
    </row>
    <row r="57" spans="1:19" s="38" customFormat="1" ht="9.6" customHeight="1" x14ac:dyDescent="0.25">
      <c r="A57" s="286"/>
      <c r="B57" s="177"/>
      <c r="C57" s="177"/>
      <c r="D57" s="187"/>
      <c r="E57" s="511"/>
      <c r="F57" s="506"/>
      <c r="G57" s="506"/>
      <c r="H57" s="507"/>
      <c r="I57" s="506"/>
      <c r="J57" s="317"/>
      <c r="K57" s="318" t="str">
        <f>UPPER(IF(OR(J58="a",J58="as"),F55,IF(OR(J58="b",J58="bs"),F59,)))</f>
        <v/>
      </c>
      <c r="L57" s="319"/>
      <c r="M57" s="168"/>
      <c r="N57" s="323"/>
      <c r="O57" s="168"/>
      <c r="P57" s="170"/>
      <c r="Q57" s="168"/>
      <c r="R57" s="171"/>
      <c r="S57" s="174"/>
    </row>
    <row r="58" spans="1:19" s="38" customFormat="1" ht="9.6" customHeight="1" x14ac:dyDescent="0.25">
      <c r="A58" s="286"/>
      <c r="B58" s="177"/>
      <c r="C58" s="177"/>
      <c r="D58" s="187"/>
      <c r="E58" s="511"/>
      <c r="F58" s="506"/>
      <c r="G58" s="506"/>
      <c r="H58" s="507"/>
      <c r="I58" s="495" t="s">
        <v>0</v>
      </c>
      <c r="J58" s="189"/>
      <c r="K58" s="320" t="str">
        <f>UPPER(IF(OR(J58="a",J58="as"),F56,IF(OR(J58="b",J58="bs"),F60,)))</f>
        <v/>
      </c>
      <c r="L58" s="321"/>
      <c r="M58" s="168"/>
      <c r="N58" s="323"/>
      <c r="O58" s="168"/>
      <c r="P58" s="170"/>
      <c r="Q58" s="168"/>
      <c r="R58" s="171"/>
      <c r="S58" s="174"/>
    </row>
    <row r="59" spans="1:19" s="38" customFormat="1" ht="9.6" customHeight="1" x14ac:dyDescent="0.25">
      <c r="A59" s="286">
        <v>14</v>
      </c>
      <c r="B59" s="395" t="str">
        <f>IF($D59="","",VLOOKUP($D59,'1D ELO (5)'!$A$7:$P$23,14))</f>
        <v/>
      </c>
      <c r="C59" s="395" t="str">
        <f>IF($D59="","",VLOOKUP($D59,'1D ELO (5)'!$A$7:$P$33,15))</f>
        <v/>
      </c>
      <c r="D59" s="164"/>
      <c r="E59" s="503" t="str">
        <f>UPPER(IF($D59="","",VLOOKUP($D59,'1D ELO (5)'!$A$7:$P$33,5)))</f>
        <v/>
      </c>
      <c r="F59" s="492" t="str">
        <f>UPPER(IF($D59="","",VLOOKUP($D59,'1D ELO (5)'!$A$7:$P$33,2)))</f>
        <v/>
      </c>
      <c r="G59" s="492" t="str">
        <f>IF($D59="","",VLOOKUP($D59,'1D ELO (5)'!$A$7:$P$33,3))</f>
        <v/>
      </c>
      <c r="H59" s="504"/>
      <c r="I59" s="492" t="str">
        <f>IF($D59="","",VLOOKUP($D59,'1D ELO (5)'!$A$7:$P$33,4))</f>
        <v/>
      </c>
      <c r="J59" s="322"/>
      <c r="K59" s="168"/>
      <c r="L59" s="323"/>
      <c r="M59" s="206"/>
      <c r="N59" s="327"/>
      <c r="O59" s="168"/>
      <c r="P59" s="170"/>
      <c r="Q59" s="168"/>
      <c r="R59" s="171"/>
      <c r="S59" s="174"/>
    </row>
    <row r="60" spans="1:19" s="38" customFormat="1" ht="9.6" customHeight="1" x14ac:dyDescent="0.25">
      <c r="A60" s="286"/>
      <c r="B60" s="315"/>
      <c r="C60" s="315"/>
      <c r="D60" s="315"/>
      <c r="E60" s="503" t="str">
        <f>UPPER(IF($D59="","",VLOOKUP($D59,'1D ELO (5)'!$A$7:$P$33,11)))</f>
        <v/>
      </c>
      <c r="F60" s="492" t="str">
        <f>UPPER(IF($D59="","",VLOOKUP($D59,'1D ELO (5)'!$A$7:$P$33,8)))</f>
        <v/>
      </c>
      <c r="G60" s="492" t="str">
        <f>IF($D59="","",VLOOKUP($D59,'1D ELO (5)'!$A$7:$P$33,9))</f>
        <v/>
      </c>
      <c r="H60" s="504"/>
      <c r="I60" s="492" t="str">
        <f>IF($D59="","",VLOOKUP($D59,'1D ELO (5)'!$A$7:$P$33,10))</f>
        <v/>
      </c>
      <c r="J60" s="316"/>
      <c r="K60" s="168"/>
      <c r="L60" s="323"/>
      <c r="M60" s="290"/>
      <c r="N60" s="328"/>
      <c r="O60" s="168"/>
      <c r="P60" s="170"/>
      <c r="Q60" s="168"/>
      <c r="R60" s="171"/>
      <c r="S60" s="174"/>
    </row>
    <row r="61" spans="1:19" s="38" customFormat="1" ht="9.6" customHeight="1" x14ac:dyDescent="0.25">
      <c r="A61" s="286"/>
      <c r="B61" s="177"/>
      <c r="C61" s="177"/>
      <c r="D61" s="187"/>
      <c r="E61" s="511"/>
      <c r="F61" s="506"/>
      <c r="G61" s="506"/>
      <c r="H61" s="507"/>
      <c r="I61" s="506"/>
      <c r="J61" s="325"/>
      <c r="K61" s="168"/>
      <c r="L61" s="317"/>
      <c r="M61" s="318" t="str">
        <f>UPPER(IF(OR(L62="a",L62="as"),K57,IF(OR(L62="b",L62="bs"),K65,)))</f>
        <v/>
      </c>
      <c r="N61" s="323"/>
      <c r="O61" s="168"/>
      <c r="P61" s="170"/>
      <c r="Q61" s="168"/>
      <c r="R61" s="171"/>
      <c r="S61" s="174"/>
    </row>
    <row r="62" spans="1:19" s="38" customFormat="1" ht="9.6" customHeight="1" x14ac:dyDescent="0.25">
      <c r="A62" s="286"/>
      <c r="B62" s="177"/>
      <c r="C62" s="177"/>
      <c r="D62" s="187"/>
      <c r="E62" s="511"/>
      <c r="F62" s="506"/>
      <c r="G62" s="506"/>
      <c r="H62" s="507"/>
      <c r="I62" s="506"/>
      <c r="J62" s="325"/>
      <c r="K62" s="180" t="s">
        <v>0</v>
      </c>
      <c r="L62" s="189"/>
      <c r="M62" s="320" t="str">
        <f>UPPER(IF(OR(L62="a",L62="as"),K58,IF(OR(L62="b",L62="bs"),K66,)))</f>
        <v/>
      </c>
      <c r="N62" s="316"/>
      <c r="O62" s="168"/>
      <c r="P62" s="170"/>
      <c r="Q62" s="168"/>
      <c r="R62" s="171"/>
      <c r="S62" s="174"/>
    </row>
    <row r="63" spans="1:19" s="38" customFormat="1" ht="9.6" customHeight="1" x14ac:dyDescent="0.25">
      <c r="A63" s="326">
        <v>15</v>
      </c>
      <c r="B63" s="395" t="str">
        <f>IF($D63="","",VLOOKUP($D63,'1D ELO (5)'!$A$7:$P$23,14))</f>
        <v/>
      </c>
      <c r="C63" s="395" t="str">
        <f>IF($D63="","",VLOOKUP($D63,'1D ELO (5)'!$A$7:$P$33,15))</f>
        <v/>
      </c>
      <c r="D63" s="164"/>
      <c r="E63" s="503" t="str">
        <f>UPPER(IF($D63="","",VLOOKUP($D63,'1D ELO (5)'!$A$7:$P$33,5)))</f>
        <v/>
      </c>
      <c r="F63" s="492" t="str">
        <f>UPPER(IF($D63="","",VLOOKUP($D63,'1D ELO (5)'!$A$7:$P$33,2)))</f>
        <v/>
      </c>
      <c r="G63" s="492" t="str">
        <f>IF($D63="","",VLOOKUP($D63,'1D ELO (5)'!$A$7:$P$33,3))</f>
        <v/>
      </c>
      <c r="H63" s="504"/>
      <c r="I63" s="492" t="str">
        <f>IF($D63="","",VLOOKUP($D63,'1D ELO (5)'!$A$7:$P$33,4))</f>
        <v/>
      </c>
      <c r="J63" s="314"/>
      <c r="K63" s="168"/>
      <c r="L63" s="323"/>
      <c r="M63" s="168"/>
      <c r="N63" s="170"/>
      <c r="O63" s="206"/>
      <c r="P63" s="170"/>
      <c r="Q63" s="168"/>
      <c r="R63" s="171"/>
      <c r="S63" s="174"/>
    </row>
    <row r="64" spans="1:19" s="38" customFormat="1" ht="9.6" customHeight="1" x14ac:dyDescent="0.25">
      <c r="A64" s="286"/>
      <c r="B64" s="315"/>
      <c r="C64" s="315"/>
      <c r="D64" s="315"/>
      <c r="E64" s="503" t="str">
        <f>UPPER(IF($D63="","",VLOOKUP($D63,'1D ELO (5)'!$A$7:$P$33,11)))</f>
        <v/>
      </c>
      <c r="F64" s="492" t="str">
        <f>UPPER(IF($D63="","",VLOOKUP($D63,'1D ELO (5)'!$A$7:$P$33,8)))</f>
        <v/>
      </c>
      <c r="G64" s="492" t="str">
        <f>IF($D63="","",VLOOKUP($D63,'1D ELO (5)'!$A$7:$P$33,9))</f>
        <v/>
      </c>
      <c r="H64" s="504"/>
      <c r="I64" s="492" t="str">
        <f>IF($D63="","",VLOOKUP($D63,'1D ELO (5)'!$A$7:$P$33,10))</f>
        <v/>
      </c>
      <c r="J64" s="316"/>
      <c r="K64" s="161" t="str">
        <f>IF(J64="a",F63,IF(J64="b",F65,""))</f>
        <v/>
      </c>
      <c r="L64" s="323"/>
      <c r="M64" s="168"/>
      <c r="N64" s="170"/>
      <c r="O64" s="168"/>
      <c r="P64" s="170"/>
      <c r="Q64" s="168"/>
      <c r="R64" s="171"/>
      <c r="S64" s="174"/>
    </row>
    <row r="65" spans="1:19" s="38" customFormat="1" ht="9.6" customHeight="1" x14ac:dyDescent="0.25">
      <c r="A65" s="286"/>
      <c r="B65" s="177"/>
      <c r="C65" s="177"/>
      <c r="D65" s="177"/>
      <c r="E65" s="510"/>
      <c r="F65" s="506"/>
      <c r="G65" s="506"/>
      <c r="H65" s="507"/>
      <c r="I65" s="506"/>
      <c r="J65" s="317"/>
      <c r="K65" s="318" t="str">
        <f>UPPER(IF(OR(J66="a",J66="as"),F63,IF(OR(J66="b",J66="bs"),F67,)))</f>
        <v/>
      </c>
      <c r="L65" s="327"/>
      <c r="M65" s="168"/>
      <c r="N65" s="170"/>
      <c r="O65" s="168"/>
      <c r="P65" s="170"/>
      <c r="Q65" s="168"/>
      <c r="R65" s="171"/>
      <c r="S65" s="174"/>
    </row>
    <row r="66" spans="1:19" s="38" customFormat="1" ht="9.6" customHeight="1" x14ac:dyDescent="0.25">
      <c r="A66" s="286"/>
      <c r="B66" s="177"/>
      <c r="C66" s="177"/>
      <c r="D66" s="177"/>
      <c r="E66" s="509"/>
      <c r="F66" s="168"/>
      <c r="G66" s="168"/>
      <c r="H66" s="101"/>
      <c r="I66" s="180" t="s">
        <v>0</v>
      </c>
      <c r="J66" s="189"/>
      <c r="K66" s="320" t="str">
        <f>UPPER(IF(OR(J66="a",J66="as"),F64,IF(OR(J66="b",J66="bs"),F68,)))</f>
        <v/>
      </c>
      <c r="L66" s="316"/>
      <c r="M66" s="168"/>
      <c r="N66" s="170"/>
      <c r="O66" s="168"/>
      <c r="P66" s="170"/>
      <c r="Q66" s="168"/>
      <c r="R66" s="171"/>
      <c r="S66" s="174"/>
    </row>
    <row r="67" spans="1:19" s="38" customFormat="1" ht="9.6" customHeight="1" x14ac:dyDescent="0.25">
      <c r="A67" s="332">
        <v>16</v>
      </c>
      <c r="B67" s="395" t="str">
        <f>IF($D67="","",VLOOKUP($D67,'1D ELO (5)'!$A$7:$P$23,14))</f>
        <v/>
      </c>
      <c r="C67" s="395" t="str">
        <f>IF($D67="","",VLOOKUP($D67,'1D ELO (5)'!$A$7:$P$33,15))</f>
        <v/>
      </c>
      <c r="D67" s="164"/>
      <c r="E67" s="508" t="str">
        <f>UPPER(IF($D67="","",VLOOKUP($D67,'1D ELO (5)'!$A$7:$P$33,5)))</f>
        <v/>
      </c>
      <c r="F67" s="165" t="str">
        <f>UPPER(IF($D67="","",VLOOKUP($D67,'1D ELO (5)'!$A$7:$P$33,2)))</f>
        <v/>
      </c>
      <c r="G67" s="165" t="str">
        <f>IF($D67="","",VLOOKUP($D67,'1D ELO (5)'!$A$7:$P$33,3))</f>
        <v/>
      </c>
      <c r="H67" s="313"/>
      <c r="I67" s="165" t="str">
        <f>IF($D67="","",VLOOKUP($D67,'1D ELO (5)'!$A$7:$P$33,4))</f>
        <v/>
      </c>
      <c r="J67" s="322"/>
      <c r="K67" s="168"/>
      <c r="L67" s="170"/>
      <c r="M67" s="206"/>
      <c r="N67" s="319"/>
      <c r="O67" s="168"/>
      <c r="P67" s="170"/>
      <c r="Q67" s="168"/>
      <c r="R67" s="171"/>
      <c r="S67" s="174"/>
    </row>
    <row r="68" spans="1:19" s="38" customFormat="1" ht="9.6" customHeight="1" x14ac:dyDescent="0.25">
      <c r="A68" s="286"/>
      <c r="B68" s="315"/>
      <c r="C68" s="315"/>
      <c r="D68" s="315"/>
      <c r="E68" s="694" t="str">
        <f>UPPER(IF($D67="","",VLOOKUP($D67,'1D ELO (5)'!$A$7:$P$33,11)))</f>
        <v/>
      </c>
      <c r="F68" s="695" t="str">
        <f>UPPER(IF($D67="","",VLOOKUP($D67,'1D ELO (5)'!$A$7:$P$33,8)))</f>
        <v/>
      </c>
      <c r="G68" s="695" t="str">
        <f>IF($D67="","",VLOOKUP($D67,'1D ELO (5)'!$A$7:$P$33,9))</f>
        <v/>
      </c>
      <c r="H68" s="696"/>
      <c r="I68" s="695" t="str">
        <f>IF($D67="","",VLOOKUP($D67,'1D ELO (5)'!$A$7:$P$33,10))</f>
        <v/>
      </c>
      <c r="J68" s="316"/>
      <c r="K68" s="168"/>
      <c r="L68" s="170"/>
      <c r="M68" s="290"/>
      <c r="N68" s="324"/>
      <c r="O68" s="168"/>
      <c r="P68" s="170"/>
      <c r="Q68" s="168"/>
      <c r="R68" s="171"/>
      <c r="S68" s="174"/>
    </row>
    <row r="69" spans="1:19" s="38" customFormat="1" ht="9.6" customHeight="1" x14ac:dyDescent="0.25">
      <c r="A69" s="333"/>
      <c r="B69" s="334"/>
      <c r="C69" s="334"/>
      <c r="D69" s="335"/>
      <c r="E69" s="335"/>
      <c r="F69" s="204"/>
      <c r="G69" s="204"/>
      <c r="H69" s="158"/>
      <c r="I69" s="204"/>
      <c r="J69" s="336"/>
      <c r="K69" s="172"/>
      <c r="L69" s="173"/>
      <c r="M69" s="172"/>
      <c r="N69" s="173"/>
      <c r="O69" s="172"/>
      <c r="P69" s="173"/>
      <c r="Q69" s="172"/>
      <c r="R69" s="173"/>
      <c r="S69" s="174"/>
    </row>
    <row r="70" spans="1:19" s="2" customFormat="1" ht="6" customHeight="1" x14ac:dyDescent="0.25">
      <c r="A70" s="333"/>
      <c r="B70" s="334"/>
      <c r="C70" s="334"/>
      <c r="D70" s="335"/>
      <c r="E70" s="335"/>
      <c r="F70" s="204"/>
      <c r="G70" s="204"/>
      <c r="H70" s="337"/>
      <c r="I70" s="204"/>
      <c r="J70" s="336"/>
      <c r="K70" s="172"/>
      <c r="L70" s="173"/>
      <c r="M70" s="211"/>
      <c r="N70" s="212"/>
      <c r="O70" s="211"/>
      <c r="P70" s="212"/>
      <c r="Q70" s="211"/>
      <c r="R70" s="212"/>
      <c r="S70" s="213"/>
    </row>
    <row r="71" spans="1:19" s="18" customFormat="1" ht="10.5" customHeight="1" x14ac:dyDescent="0.25">
      <c r="A71" s="214" t="s">
        <v>105</v>
      </c>
      <c r="B71" s="215"/>
      <c r="C71" s="216"/>
      <c r="D71" s="217" t="s">
        <v>6</v>
      </c>
      <c r="E71" s="217"/>
      <c r="F71" s="218" t="s">
        <v>155</v>
      </c>
      <c r="G71" s="218"/>
      <c r="H71" s="218"/>
      <c r="I71" s="287"/>
      <c r="J71" s="218" t="s">
        <v>6</v>
      </c>
      <c r="K71" s="218" t="s">
        <v>108</v>
      </c>
      <c r="L71" s="221"/>
      <c r="M71" s="218" t="s">
        <v>109</v>
      </c>
      <c r="N71" s="222"/>
      <c r="O71" s="223" t="s">
        <v>156</v>
      </c>
      <c r="P71" s="223"/>
      <c r="Q71" s="224"/>
      <c r="R71" s="225"/>
    </row>
    <row r="72" spans="1:19" s="18" customFormat="1" ht="9" customHeight="1" x14ac:dyDescent="0.25">
      <c r="A72" s="227" t="s">
        <v>158</v>
      </c>
      <c r="B72" s="226"/>
      <c r="C72" s="228"/>
      <c r="D72" s="229">
        <v>1</v>
      </c>
      <c r="E72" s="229"/>
      <c r="F72" s="92">
        <f>IF(D72&gt;$R$79,,UPPER(VLOOKUP(D72,'1D ELO (5)'!$A$7:$L$23,2)))</f>
        <v>0</v>
      </c>
      <c r="G72" s="90"/>
      <c r="H72" s="90"/>
      <c r="I72" s="338"/>
      <c r="J72" s="339" t="s">
        <v>7</v>
      </c>
      <c r="K72" s="226"/>
      <c r="L72" s="232"/>
      <c r="M72" s="226"/>
      <c r="N72" s="233"/>
      <c r="O72" s="234" t="s">
        <v>157</v>
      </c>
      <c r="P72" s="235"/>
      <c r="Q72" s="235"/>
      <c r="R72" s="236"/>
    </row>
    <row r="73" spans="1:19" s="18" customFormat="1" ht="9" customHeight="1" x14ac:dyDescent="0.25">
      <c r="A73" s="241" t="s">
        <v>124</v>
      </c>
      <c r="B73" s="239"/>
      <c r="C73" s="242"/>
      <c r="D73" s="229"/>
      <c r="E73" s="229"/>
      <c r="F73" s="92">
        <f>IF(D72&gt;$R$79,,UPPER(VLOOKUP(D72,'1D ELO (5)'!$A$7:$L$23,8)))</f>
        <v>0</v>
      </c>
      <c r="G73" s="90"/>
      <c r="H73" s="90"/>
      <c r="I73" s="338"/>
      <c r="J73" s="339"/>
      <c r="K73" s="226"/>
      <c r="L73" s="232"/>
      <c r="M73" s="226"/>
      <c r="N73" s="233"/>
      <c r="O73" s="239"/>
      <c r="P73" s="238"/>
      <c r="Q73" s="239"/>
      <c r="R73" s="240"/>
    </row>
    <row r="74" spans="1:19" s="18" customFormat="1" ht="9" customHeight="1" x14ac:dyDescent="0.25">
      <c r="A74" s="384"/>
      <c r="B74" s="385"/>
      <c r="C74" s="386"/>
      <c r="D74" s="229">
        <v>2</v>
      </c>
      <c r="E74" s="229"/>
      <c r="F74" s="92">
        <f>IF(D74&gt;$R$79,,UPPER(VLOOKUP(D74,'1D ELO (5)'!$A$7:$L$23,2)))</f>
        <v>0</v>
      </c>
      <c r="G74" s="90"/>
      <c r="H74" s="90"/>
      <c r="I74" s="338"/>
      <c r="J74" s="339" t="s">
        <v>8</v>
      </c>
      <c r="K74" s="226"/>
      <c r="L74" s="232"/>
      <c r="M74" s="226"/>
      <c r="N74" s="233"/>
      <c r="O74" s="234" t="s">
        <v>112</v>
      </c>
      <c r="P74" s="235"/>
      <c r="Q74" s="235"/>
      <c r="R74" s="236"/>
    </row>
    <row r="75" spans="1:19" s="18" customFormat="1" ht="9" customHeight="1" x14ac:dyDescent="0.25">
      <c r="A75" s="243"/>
      <c r="B75" s="150"/>
      <c r="C75" s="244"/>
      <c r="D75" s="229"/>
      <c r="E75" s="229"/>
      <c r="F75" s="92">
        <f>IF(D74&gt;$R$79,,UPPER(VLOOKUP(D74,'1D ELO (5)'!$A$7:$L$23,8)))</f>
        <v>0</v>
      </c>
      <c r="G75" s="90"/>
      <c r="H75" s="90"/>
      <c r="I75" s="338"/>
      <c r="J75" s="339"/>
      <c r="K75" s="226"/>
      <c r="L75" s="232"/>
      <c r="M75" s="226"/>
      <c r="N75" s="233"/>
      <c r="O75" s="226"/>
      <c r="P75" s="232"/>
      <c r="Q75" s="226"/>
      <c r="R75" s="233"/>
    </row>
    <row r="76" spans="1:19" s="18" customFormat="1" ht="9" customHeight="1" x14ac:dyDescent="0.25">
      <c r="A76" s="371"/>
      <c r="B76" s="387"/>
      <c r="C76" s="388"/>
      <c r="D76" s="229">
        <v>3</v>
      </c>
      <c r="E76" s="229"/>
      <c r="F76" s="92">
        <f>IF(D76&gt;$R$79,,UPPER(VLOOKUP(D76,'1D ELO (5)'!$A$7:$L$23,2)))</f>
        <v>0</v>
      </c>
      <c r="G76" s="90"/>
      <c r="H76" s="90"/>
      <c r="I76" s="338"/>
      <c r="J76" s="339" t="s">
        <v>9</v>
      </c>
      <c r="K76" s="226"/>
      <c r="L76" s="232"/>
      <c r="M76" s="226"/>
      <c r="N76" s="233"/>
      <c r="O76" s="239"/>
      <c r="P76" s="238"/>
      <c r="Q76" s="239"/>
      <c r="R76" s="240"/>
    </row>
    <row r="77" spans="1:19" s="18" customFormat="1" ht="9" customHeight="1" x14ac:dyDescent="0.25">
      <c r="A77" s="372"/>
      <c r="B77" s="24"/>
      <c r="C77" s="244"/>
      <c r="D77" s="229"/>
      <c r="E77" s="229"/>
      <c r="F77" s="92">
        <f>IF(D76&gt;$R$79,,UPPER(VLOOKUP(D76,'1D ELO (5)'!$A$7:$L$23,8)))</f>
        <v>0</v>
      </c>
      <c r="G77" s="90"/>
      <c r="H77" s="90"/>
      <c r="I77" s="338"/>
      <c r="J77" s="339"/>
      <c r="K77" s="226"/>
      <c r="L77" s="232"/>
      <c r="M77" s="226"/>
      <c r="N77" s="233"/>
      <c r="O77" s="234" t="s">
        <v>92</v>
      </c>
      <c r="P77" s="235"/>
      <c r="Q77" s="235"/>
      <c r="R77" s="236"/>
    </row>
    <row r="78" spans="1:19" s="18" customFormat="1" ht="9" customHeight="1" x14ac:dyDescent="0.25">
      <c r="A78" s="372"/>
      <c r="B78" s="24"/>
      <c r="C78" s="382"/>
      <c r="D78" s="229">
        <v>4</v>
      </c>
      <c r="E78" s="229"/>
      <c r="F78" s="92">
        <f>IF(D78&gt;$R$79,,UPPER(VLOOKUP(D78,'1D ELO (5)'!$A$7:$L$23,2)))</f>
        <v>0</v>
      </c>
      <c r="G78" s="90"/>
      <c r="H78" s="90"/>
      <c r="I78" s="338"/>
      <c r="J78" s="339" t="s">
        <v>10</v>
      </c>
      <c r="K78" s="226"/>
      <c r="L78" s="232"/>
      <c r="M78" s="226"/>
      <c r="N78" s="233"/>
      <c r="O78" s="226"/>
      <c r="P78" s="232"/>
      <c r="Q78" s="226"/>
      <c r="R78" s="233"/>
    </row>
    <row r="79" spans="1:19" s="18" customFormat="1" ht="9" customHeight="1" x14ac:dyDescent="0.25">
      <c r="A79" s="373"/>
      <c r="B79" s="370"/>
      <c r="C79" s="383"/>
      <c r="D79" s="245"/>
      <c r="E79" s="245"/>
      <c r="F79" s="92">
        <f>IF(D78&gt;$R$79,,UPPER(VLOOKUP(D78,'1D ELO (5)'!$A$7:$L$23,8)))</f>
        <v>0</v>
      </c>
      <c r="G79" s="340"/>
      <c r="H79" s="340"/>
      <c r="I79" s="341"/>
      <c r="J79" s="342"/>
      <c r="K79" s="239"/>
      <c r="L79" s="238"/>
      <c r="M79" s="239"/>
      <c r="N79" s="240"/>
      <c r="O79" s="239" t="str">
        <f>R4</f>
        <v>Lakatosné Klopcsik Diana</v>
      </c>
      <c r="P79" s="238"/>
      <c r="Q79" s="239"/>
      <c r="R79" s="343">
        <f>MIN(4,'1D ELO (5)'!$P$5)</f>
        <v>0</v>
      </c>
    </row>
    <row r="80" spans="1:19" ht="15.75" customHeight="1" x14ac:dyDescent="0.25"/>
    <row r="81" ht="9" customHeight="1" x14ac:dyDescent="0.25"/>
  </sheetData>
  <mergeCells count="1">
    <mergeCell ref="A4:C4"/>
  </mergeCells>
  <conditionalFormatting sqref="I10 I58 I42 I50 I34 I26 I18 I66 K30 M22 O38 K62 K46 M54 K14">
    <cfRule type="expression" dxfId="45" priority="8" stopIfTrue="1">
      <formula>AND($O$1="CU",I10="Umpire")</formula>
    </cfRule>
    <cfRule type="expression" dxfId="44" priority="9" stopIfTrue="1">
      <formula>AND($O$1="CU",I10&lt;&gt;"Umpire",J10&lt;&gt;"")</formula>
    </cfRule>
    <cfRule type="expression" dxfId="43" priority="10" stopIfTrue="1">
      <formula>AND($O$1="CU",I10&lt;&gt;"Umpire")</formula>
    </cfRule>
  </conditionalFormatting>
  <conditionalFormatting sqref="M13 M29 M45 M61 O21 O53 Q37 K9 K17 K25 K33 K41 K49 K57 K65">
    <cfRule type="expression" dxfId="42" priority="6" stopIfTrue="1">
      <formula>J10="as"</formula>
    </cfRule>
    <cfRule type="expression" dxfId="41" priority="7" stopIfTrue="1">
      <formula>J10="bs"</formula>
    </cfRule>
  </conditionalFormatting>
  <conditionalFormatting sqref="M14 M30 M46 M62 O22 O54 Q38 K10 K18 K26 K34 K42 K50 K58 K66">
    <cfRule type="expression" dxfId="40" priority="4" stopIfTrue="1">
      <formula>J10="as"</formula>
    </cfRule>
    <cfRule type="expression" dxfId="39" priority="5" stopIfTrue="1">
      <formula>J10="bs"</formula>
    </cfRule>
  </conditionalFormatting>
  <conditionalFormatting sqref="J10 J18 J26 J34 J42 J50 J58 J66 L62 L46 L30 L14 N22 N54 P38">
    <cfRule type="expression" dxfId="38" priority="3" stopIfTrue="1">
      <formula>$O$1="CU"</formula>
    </cfRule>
  </conditionalFormatting>
  <conditionalFormatting sqref="E7:F7 E63:F63 E11:F11 E15:F15 E19:F19 E23:F23 E27:F27 E31:F31 E35:F35 E39:F39 E43:F43 E47:F47 E51:F51 E55:F55 E59:F59 E67:F67">
    <cfRule type="cellIs" dxfId="37" priority="2" stopIfTrue="1" operator="equal">
      <formula>"Bye"</formula>
    </cfRule>
  </conditionalFormatting>
  <conditionalFormatting sqref="D63 D7 D11 D15 D19 D23 D27 D31 D35 D39 D43 D47 D51 D55 D59 D67">
    <cfRule type="cellIs" dxfId="36" priority="1" stopIfTrue="1" operator="lessThan">
      <formula>5</formula>
    </cfRule>
  </conditionalFormatting>
  <dataValidations count="1">
    <dataValidation type="list" allowBlank="1" showInputMessage="1" sqref="I10 K14 M22 K30 O38 M54 K46 K62 I66 I34 I50 I26 I58 I18 I42" xr:uid="{782CBC65-B8F6-428F-8044-09DF69A3EFE9}">
      <formula1>$U$7:$U$16</formula1>
    </dataValidation>
  </dataValidations>
  <printOptions horizontalCentered="1"/>
  <pageMargins left="0.35" right="0.35" top="0.39" bottom="0.39" header="0" footer="0"/>
  <pageSetup paperSize="9" orientation="portrait" horizontalDpi="300" verticalDpi="3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721921" r:id="rId3" name="Button 1">
              <controlPr defaultSize="0" print="0" autoFill="0" autoPict="0" macro="[0]!Jun_Show_CU">
                <anchor moveWithCells="1" sizeWithCells="1">
                  <from>
                    <xdr:col>12</xdr:col>
                    <xdr:colOff>510540</xdr:colOff>
                    <xdr:row>0</xdr:row>
                    <xdr:rowOff>7620</xdr:rowOff>
                  </from>
                  <to>
                    <xdr:col>14</xdr:col>
                    <xdr:colOff>350520</xdr:colOff>
                    <xdr:row>0</xdr:row>
                    <xdr:rowOff>175260</xdr:rowOff>
                  </to>
                </anchor>
              </controlPr>
            </control>
          </mc:Choice>
        </mc:AlternateContent>
        <mc:AlternateContent xmlns:mc="http://schemas.openxmlformats.org/markup-compatibility/2006">
          <mc:Choice Requires="x14">
            <control shapeId="721922" r:id="rId4" name="Button 2">
              <controlPr defaultSize="0" print="0" autoFill="0" autoPict="0" macro="[0]!Jun_Hide_CU">
                <anchor moveWithCells="1" sizeWithCells="1">
                  <from>
                    <xdr:col>12</xdr:col>
                    <xdr:colOff>495300</xdr:colOff>
                    <xdr:row>0</xdr:row>
                    <xdr:rowOff>175260</xdr:rowOff>
                  </from>
                  <to>
                    <xdr:col>14</xdr:col>
                    <xdr:colOff>350520</xdr:colOff>
                    <xdr:row>1</xdr:row>
                    <xdr:rowOff>45720</xdr:rowOff>
                  </to>
                </anchor>
              </controlPr>
            </control>
          </mc:Choice>
        </mc:AlternateContent>
      </controls>
    </mc:Choice>
  </mc:AlternateContent>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0102C-285E-4C9D-B9EE-30B00089E804}">
  <sheetPr codeName="Sheet49">
    <tabColor indexed="17"/>
  </sheetPr>
  <dimension ref="A1:U154"/>
  <sheetViews>
    <sheetView showGridLines="0" showZeros="0" workbookViewId="0">
      <selection activeCell="D7" sqref="D7"/>
    </sheetView>
  </sheetViews>
  <sheetFormatPr defaultRowHeight="13.2" x14ac:dyDescent="0.25"/>
  <cols>
    <col min="1" max="2" width="3.33203125" customWidth="1"/>
    <col min="3" max="3" width="4.6640625" customWidth="1"/>
    <col min="4" max="4" width="4.33203125" customWidth="1"/>
    <col min="5" max="5" width="5.5546875" style="2" customWidth="1"/>
    <col min="6" max="6" width="10.109375" customWidth="1"/>
    <col min="7" max="7" width="2.6640625" customWidth="1"/>
    <col min="8" max="8" width="6.109375" customWidth="1"/>
    <col min="9" max="9" width="5.88671875" customWidth="1"/>
    <col min="10" max="10" width="1.6640625" style="134" customWidth="1"/>
    <col min="11" max="11" width="10.6640625" customWidth="1"/>
    <col min="12" max="12" width="1.6640625" style="134" customWidth="1"/>
    <col min="13" max="13" width="10.6640625" customWidth="1"/>
    <col min="14" max="14" width="1.6640625" style="135" customWidth="1"/>
    <col min="15" max="15" width="10.6640625" customWidth="1"/>
    <col min="16" max="16" width="1.6640625" style="134" customWidth="1"/>
    <col min="17" max="17" width="10.6640625" customWidth="1"/>
    <col min="18" max="18" width="1.6640625" style="135" customWidth="1"/>
    <col min="20" max="20" width="8.6640625" customWidth="1"/>
    <col min="21" max="21" width="8.88671875" hidden="1" customWidth="1"/>
    <col min="22" max="22" width="5.6640625" customWidth="1"/>
  </cols>
  <sheetData>
    <row r="1" spans="1:21" s="136" customFormat="1" ht="21.75" customHeight="1" x14ac:dyDescent="0.4">
      <c r="A1" s="93" t="str">
        <f>Altalanos!$A$6</f>
        <v xml:space="preserve">Diákolimpia Tolna megye - Paks </v>
      </c>
      <c r="B1" s="138"/>
      <c r="E1" s="6"/>
      <c r="I1" s="389"/>
      <c r="J1" s="137"/>
      <c r="K1" s="302" t="s">
        <v>145</v>
      </c>
      <c r="L1" s="302"/>
      <c r="M1" s="303"/>
      <c r="N1" s="137"/>
      <c r="O1" s="137"/>
      <c r="P1" s="137"/>
      <c r="R1" s="137"/>
    </row>
    <row r="2" spans="1:21" s="108" customFormat="1" x14ac:dyDescent="0.25">
      <c r="A2" s="491" t="s">
        <v>122</v>
      </c>
      <c r="B2" s="96"/>
      <c r="C2" s="96"/>
      <c r="D2" s="96"/>
      <c r="E2" s="87"/>
      <c r="F2" s="469">
        <f>Altalanos!$D$8</f>
        <v>0</v>
      </c>
      <c r="G2" s="141"/>
      <c r="J2" s="135"/>
      <c r="K2" s="302"/>
      <c r="L2" s="302"/>
      <c r="M2" s="302"/>
      <c r="N2" s="135"/>
      <c r="P2" s="135"/>
      <c r="R2" s="135"/>
    </row>
    <row r="3" spans="1:21" s="19" customFormat="1" ht="10.5" customHeight="1" x14ac:dyDescent="0.25">
      <c r="A3" s="54" t="s">
        <v>82</v>
      </c>
      <c r="B3" s="54"/>
      <c r="C3" s="54"/>
      <c r="D3" s="54"/>
      <c r="E3" s="54"/>
      <c r="F3" s="54"/>
      <c r="G3" s="54" t="s">
        <v>79</v>
      </c>
      <c r="H3" s="54"/>
      <c r="I3" s="54"/>
      <c r="J3" s="304"/>
      <c r="K3" s="55" t="s">
        <v>87</v>
      </c>
      <c r="L3" s="144"/>
      <c r="M3" s="88"/>
      <c r="N3" s="304"/>
      <c r="O3" s="54"/>
      <c r="P3" s="304"/>
      <c r="Q3" s="54"/>
      <c r="R3" s="305" t="s">
        <v>88</v>
      </c>
    </row>
    <row r="4" spans="1:21" s="31" customFormat="1" ht="11.25" customHeight="1" thickBot="1" x14ac:dyDescent="0.3">
      <c r="A4" s="821" t="str">
        <f>Altalanos!$A$10</f>
        <v>2025.04.28-29</v>
      </c>
      <c r="B4" s="821"/>
      <c r="C4" s="821"/>
      <c r="D4" s="145"/>
      <c r="E4" s="145"/>
      <c r="F4" s="145"/>
      <c r="G4" s="146" t="str">
        <f>Altalanos!$C$10</f>
        <v>Paks</v>
      </c>
      <c r="H4" s="306"/>
      <c r="I4" s="145"/>
      <c r="J4" s="307"/>
      <c r="K4" s="148"/>
      <c r="L4" s="147"/>
      <c r="M4" s="104"/>
      <c r="N4" s="307"/>
      <c r="O4" s="145"/>
      <c r="P4" s="307"/>
      <c r="Q4" s="145"/>
      <c r="R4" s="89" t="str">
        <f>Altalanos!$E$10</f>
        <v>Lakatosné Klopcsik Diana</v>
      </c>
    </row>
    <row r="5" spans="1:21" s="19" customFormat="1" ht="9.6" x14ac:dyDescent="0.25">
      <c r="A5" s="308"/>
      <c r="B5" s="57" t="s">
        <v>4</v>
      </c>
      <c r="C5" s="57" t="s">
        <v>152</v>
      </c>
      <c r="D5" s="57" t="s">
        <v>120</v>
      </c>
      <c r="E5" s="57" t="s">
        <v>162</v>
      </c>
      <c r="F5" s="67" t="s">
        <v>85</v>
      </c>
      <c r="G5" s="67" t="s">
        <v>86</v>
      </c>
      <c r="H5" s="67"/>
      <c r="I5" s="67" t="s">
        <v>90</v>
      </c>
      <c r="J5" s="67"/>
      <c r="K5" s="57" t="s">
        <v>102</v>
      </c>
      <c r="L5" s="309"/>
      <c r="M5" s="57" t="s">
        <v>116</v>
      </c>
      <c r="N5" s="309"/>
      <c r="O5" s="57" t="s">
        <v>151</v>
      </c>
      <c r="P5" s="309"/>
      <c r="Q5" s="57" t="s">
        <v>150</v>
      </c>
      <c r="R5" s="310"/>
    </row>
    <row r="6" spans="1:21" s="19" customFormat="1" ht="3.75" customHeight="1" thickBot="1" x14ac:dyDescent="0.3">
      <c r="A6" s="311"/>
      <c r="B6" s="99"/>
      <c r="C6" s="99"/>
      <c r="D6" s="99"/>
      <c r="E6" s="99"/>
      <c r="F6" s="22"/>
      <c r="G6" s="22"/>
      <c r="H6" s="101"/>
      <c r="I6" s="22"/>
      <c r="J6" s="122"/>
      <c r="K6" s="99"/>
      <c r="L6" s="122"/>
      <c r="M6" s="99"/>
      <c r="N6" s="122"/>
      <c r="O6" s="99"/>
      <c r="P6" s="122"/>
      <c r="Q6" s="99"/>
      <c r="R6" s="143"/>
    </row>
    <row r="7" spans="1:21" s="38" customFormat="1" ht="10.5" customHeight="1" x14ac:dyDescent="0.25">
      <c r="A7" s="312">
        <v>1</v>
      </c>
      <c r="B7" s="395" t="str">
        <f>IF($D7="","",VLOOKUP($D7,'1D ELO (5)'!$A$7:$P$39,14))</f>
        <v/>
      </c>
      <c r="C7" s="395" t="str">
        <f>IF($D7="","",VLOOKUP($D7,'1D ELO (5)'!$A$7:$P$39,15))</f>
        <v/>
      </c>
      <c r="D7" s="164"/>
      <c r="E7" s="508" t="str">
        <f>UPPER(IF($D7="","",VLOOKUP($D7,'1D ELO (5)'!$A$7:$P$33,5)))</f>
        <v/>
      </c>
      <c r="F7" s="165" t="str">
        <f>UPPER(IF($D7="","",VLOOKUP($D7,'1D ELO (5)'!$A$7:$P$33,2)))</f>
        <v/>
      </c>
      <c r="G7" s="165" t="str">
        <f>IF($D7="","",VLOOKUP($D7,'1D ELO (5)'!$A$7:$P$33,3))</f>
        <v/>
      </c>
      <c r="H7" s="313"/>
      <c r="I7" s="165" t="str">
        <f>IF($D7="","",VLOOKUP($D7,'1D ELO (5)'!$A$7:$P$33,4))</f>
        <v/>
      </c>
      <c r="J7" s="314"/>
      <c r="K7" s="168"/>
      <c r="L7" s="170"/>
      <c r="M7" s="168"/>
      <c r="N7" s="170"/>
      <c r="O7" s="168"/>
      <c r="P7" s="170"/>
      <c r="Q7" s="168"/>
      <c r="R7" s="285" t="s">
        <v>153</v>
      </c>
      <c r="S7" s="174"/>
      <c r="U7" s="175" t="str">
        <f>Birók!P21</f>
        <v>Bíró</v>
      </c>
    </row>
    <row r="8" spans="1:21" s="38" customFormat="1" ht="9.6" customHeight="1" x14ac:dyDescent="0.25">
      <c r="A8" s="286"/>
      <c r="B8" s="315"/>
      <c r="C8" s="315"/>
      <c r="D8" s="315"/>
      <c r="E8" s="508" t="str">
        <f>UPPER(IF($D7="","",VLOOKUP($D7,'1D ELO (5)'!$A$7:$P$33,11)))</f>
        <v/>
      </c>
      <c r="F8" s="165" t="str">
        <f>UPPER(IF($D7="","",VLOOKUP($D7,'1D ELO (5)'!$A$7:$P$33,8)))</f>
        <v/>
      </c>
      <c r="G8" s="165" t="str">
        <f>IF($D7="","",VLOOKUP($D7,'1D ELO (5)'!$A$7:$P$33,9))</f>
        <v/>
      </c>
      <c r="H8" s="313"/>
      <c r="I8" s="165" t="str">
        <f>IF($D7="","",VLOOKUP($D7,'1D ELO (5)'!$A$7:$P$33,10))</f>
        <v/>
      </c>
      <c r="J8" s="316"/>
      <c r="K8" s="161" t="str">
        <f>IF(J8="a",F7,IF(J8="b",F9,""))</f>
        <v/>
      </c>
      <c r="L8" s="170"/>
      <c r="M8" s="168"/>
      <c r="N8" s="170"/>
      <c r="O8" s="168"/>
      <c r="P8" s="170"/>
      <c r="Q8" s="168"/>
      <c r="R8" s="171"/>
      <c r="S8" s="174"/>
      <c r="U8" s="183" t="str">
        <f>Birók!P22</f>
        <v xml:space="preserve">T Lisztmajer </v>
      </c>
    </row>
    <row r="9" spans="1:21" s="38" customFormat="1" ht="9.6" customHeight="1" x14ac:dyDescent="0.25">
      <c r="A9" s="286"/>
      <c r="B9" s="177"/>
      <c r="C9" s="177"/>
      <c r="D9" s="177"/>
      <c r="E9" s="509"/>
      <c r="F9" s="163"/>
      <c r="G9" s="163"/>
      <c r="H9" s="101"/>
      <c r="I9" s="163"/>
      <c r="J9" s="317"/>
      <c r="K9" s="318" t="str">
        <f>UPPER(IF(OR(J10="a",J10="as"),F7,IF(OR(J10="b",J10="bs"),F11,)))</f>
        <v/>
      </c>
      <c r="L9" s="319"/>
      <c r="M9" s="168"/>
      <c r="N9" s="170"/>
      <c r="O9" s="168"/>
      <c r="P9" s="170"/>
      <c r="Q9" s="168"/>
      <c r="R9" s="171"/>
      <c r="S9" s="174"/>
      <c r="U9" s="183" t="str">
        <f>Birók!P23</f>
        <v xml:space="preserve">P Lisztmajer </v>
      </c>
    </row>
    <row r="10" spans="1:21" s="38" customFormat="1" ht="9.6" customHeight="1" x14ac:dyDescent="0.25">
      <c r="A10" s="286"/>
      <c r="B10" s="177"/>
      <c r="C10" s="177"/>
      <c r="D10" s="177"/>
      <c r="E10" s="510"/>
      <c r="F10" s="506"/>
      <c r="G10" s="506"/>
      <c r="H10" s="507"/>
      <c r="I10" s="495" t="s">
        <v>0</v>
      </c>
      <c r="J10" s="189"/>
      <c r="K10" s="320" t="str">
        <f>UPPER(IF(OR(J10="a",J10="as"),F8,IF(OR(J10="b",J10="bs"),F12,)))</f>
        <v/>
      </c>
      <c r="L10" s="321"/>
      <c r="M10" s="168"/>
      <c r="N10" s="170"/>
      <c r="O10" s="168"/>
      <c r="P10" s="170"/>
      <c r="Q10" s="168"/>
      <c r="R10" s="171"/>
      <c r="S10" s="174"/>
      <c r="U10" s="183" t="str">
        <f>Birók!P24</f>
        <v xml:space="preserve">N Németh </v>
      </c>
    </row>
    <row r="11" spans="1:21" s="38" customFormat="1" ht="9.6" customHeight="1" x14ac:dyDescent="0.25">
      <c r="A11" s="286">
        <v>2</v>
      </c>
      <c r="B11" s="395" t="str">
        <f>IF($D11="","",VLOOKUP($D11,'1D ELO (5)'!$A$7:$P$39,14))</f>
        <v/>
      </c>
      <c r="C11" s="395" t="str">
        <f>IF($D11="","",VLOOKUP($D11,'1D ELO (5)'!$A$7:$P$39,15))</f>
        <v/>
      </c>
      <c r="D11" s="164"/>
      <c r="E11" s="503" t="str">
        <f>UPPER(IF($D11="","",VLOOKUP($D11,'1D ELO (5)'!$A$7:$P$39,5)))</f>
        <v/>
      </c>
      <c r="F11" s="492" t="str">
        <f>UPPER(IF($D11="","",VLOOKUP($D11,'1D ELO (5)'!$A$7:$P$39,2)))</f>
        <v/>
      </c>
      <c r="G11" s="492" t="str">
        <f>IF($D11="","",VLOOKUP($D11,'1D ELO (5)'!$A$7:$P$39,3))</f>
        <v/>
      </c>
      <c r="H11" s="504"/>
      <c r="I11" s="492" t="str">
        <f>IF($D11="","",VLOOKUP($D11,'1D ELO (5)'!$A$7:$P$39,4))</f>
        <v/>
      </c>
      <c r="J11" s="322"/>
      <c r="K11" s="168"/>
      <c r="L11" s="323"/>
      <c r="M11" s="206"/>
      <c r="N11" s="319"/>
      <c r="O11" s="168"/>
      <c r="P11" s="170"/>
      <c r="Q11" s="168"/>
      <c r="R11" s="171"/>
      <c r="S11" s="174"/>
      <c r="U11" s="183" t="str">
        <f>Birók!P25</f>
        <v xml:space="preserve">D Gerzsei </v>
      </c>
    </row>
    <row r="12" spans="1:21" s="38" customFormat="1" ht="9.6" customHeight="1" x14ac:dyDescent="0.25">
      <c r="A12" s="286"/>
      <c r="B12" s="315"/>
      <c r="C12" s="315"/>
      <c r="D12" s="315"/>
      <c r="E12" s="503" t="str">
        <f>UPPER(IF($D11="","",VLOOKUP($D11,'1D ELO (5)'!$A$7:$P$33,11)))</f>
        <v/>
      </c>
      <c r="F12" s="492" t="str">
        <f>UPPER(IF($D11="","",VLOOKUP($D11,'1D ELO (5)'!$A$7:$P$33,8)))</f>
        <v/>
      </c>
      <c r="G12" s="492" t="str">
        <f>IF($D11="","",VLOOKUP($D11,'1D ELO (5)'!$A$7:$P$33,9))</f>
        <v/>
      </c>
      <c r="H12" s="504"/>
      <c r="I12" s="492" t="str">
        <f>IF($D11="","",VLOOKUP($D11,'1D ELO (5)'!$A$7:$P$33,10))</f>
        <v/>
      </c>
      <c r="J12" s="316"/>
      <c r="K12" s="168"/>
      <c r="L12" s="323"/>
      <c r="M12" s="290"/>
      <c r="N12" s="324"/>
      <c r="O12" s="168"/>
      <c r="P12" s="170"/>
      <c r="Q12" s="168"/>
      <c r="R12" s="171"/>
      <c r="S12" s="174"/>
      <c r="U12" s="183" t="str">
        <f>Birók!P26</f>
        <v>G Rosta</v>
      </c>
    </row>
    <row r="13" spans="1:21" s="38" customFormat="1" ht="9.6" customHeight="1" x14ac:dyDescent="0.25">
      <c r="A13" s="286"/>
      <c r="B13" s="177"/>
      <c r="C13" s="177"/>
      <c r="D13" s="187"/>
      <c r="E13" s="511"/>
      <c r="F13" s="506"/>
      <c r="G13" s="506"/>
      <c r="H13" s="507"/>
      <c r="I13" s="506"/>
      <c r="J13" s="325"/>
      <c r="K13" s="168"/>
      <c r="L13" s="317"/>
      <c r="M13" s="318" t="str">
        <f>UPPER(IF(OR(L14="a",L14="as"),K9,IF(OR(L14="b",L14="bs"),K17,)))</f>
        <v/>
      </c>
      <c r="N13" s="170"/>
      <c r="O13" s="168"/>
      <c r="P13" s="170"/>
      <c r="Q13" s="168"/>
      <c r="R13" s="171"/>
      <c r="S13" s="174"/>
      <c r="U13" s="183" t="str">
        <f>Birók!P27</f>
        <v>A Korpácsi</v>
      </c>
    </row>
    <row r="14" spans="1:21" s="38" customFormat="1" ht="9.6" customHeight="1" x14ac:dyDescent="0.25">
      <c r="A14" s="286"/>
      <c r="B14" s="177"/>
      <c r="C14" s="177"/>
      <c r="D14" s="187"/>
      <c r="E14" s="511"/>
      <c r="F14" s="506"/>
      <c r="G14" s="506"/>
      <c r="H14" s="507"/>
      <c r="I14" s="506"/>
      <c r="J14" s="325"/>
      <c r="K14" s="180" t="s">
        <v>0</v>
      </c>
      <c r="L14" s="189"/>
      <c r="M14" s="320" t="str">
        <f>UPPER(IF(OR(L14="a",L14="as"),K10,IF(OR(L14="b",L14="bs"),K18,)))</f>
        <v/>
      </c>
      <c r="N14" s="321"/>
      <c r="O14" s="168"/>
      <c r="P14" s="170"/>
      <c r="Q14" s="168"/>
      <c r="R14" s="171"/>
      <c r="S14" s="174"/>
      <c r="U14" s="183" t="str">
        <f>Birók!P28</f>
        <v xml:space="preserve">L Gáspár </v>
      </c>
    </row>
    <row r="15" spans="1:21" s="38" customFormat="1" ht="9.6" customHeight="1" x14ac:dyDescent="0.25">
      <c r="A15" s="326">
        <v>3</v>
      </c>
      <c r="B15" s="395" t="str">
        <f>IF($D15="","",VLOOKUP($D15,'1D ELO (5)'!$A$7:$P$39,14))</f>
        <v/>
      </c>
      <c r="C15" s="395" t="str">
        <f>IF($D15="","",VLOOKUP($D15,'1D ELO (5)'!$A$7:$P$39,15))</f>
        <v/>
      </c>
      <c r="D15" s="164"/>
      <c r="E15" s="503" t="str">
        <f>UPPER(IF($D15="","",VLOOKUP($D15,'1D ELO (5)'!$A$7:$P$39,5)))</f>
        <v/>
      </c>
      <c r="F15" s="492" t="str">
        <f>UPPER(IF($D15="","",VLOOKUP($D15,'1D ELO (5)'!$A$7:$P$39,2)))</f>
        <v/>
      </c>
      <c r="G15" s="492" t="str">
        <f>IF($D15="","",VLOOKUP($D15,'1D ELO (5)'!$A$7:$P$39,3))</f>
        <v/>
      </c>
      <c r="H15" s="504"/>
      <c r="I15" s="492" t="str">
        <f>IF($D15="","",VLOOKUP($D15,'1D ELO (5)'!$A$7:$P$39,4))</f>
        <v/>
      </c>
      <c r="J15" s="314"/>
      <c r="K15" s="168"/>
      <c r="L15" s="323"/>
      <c r="M15" s="168"/>
      <c r="N15" s="323"/>
      <c r="O15" s="206"/>
      <c r="P15" s="170"/>
      <c r="Q15" s="168"/>
      <c r="R15" s="171"/>
      <c r="S15" s="174"/>
      <c r="U15" s="183" t="str">
        <f>Birók!P29</f>
        <v xml:space="preserve"> </v>
      </c>
    </row>
    <row r="16" spans="1:21" s="38" customFormat="1" ht="9.6" customHeight="1" thickBot="1" x14ac:dyDescent="0.3">
      <c r="A16" s="286"/>
      <c r="B16" s="315"/>
      <c r="C16" s="315"/>
      <c r="D16" s="315"/>
      <c r="E16" s="503" t="str">
        <f>UPPER(IF($D15="","",VLOOKUP($D15,'1D ELO (5)'!$A$7:$P$33,11)))</f>
        <v/>
      </c>
      <c r="F16" s="492" t="str">
        <f>UPPER(IF($D15="","",VLOOKUP($D15,'1D ELO (5)'!$A$7:$P$33,8)))</f>
        <v/>
      </c>
      <c r="G16" s="492" t="str">
        <f>IF($D15="","",VLOOKUP($D15,'1D ELO (5)'!$A$7:$P$33,9))</f>
        <v/>
      </c>
      <c r="H16" s="504"/>
      <c r="I16" s="492" t="str">
        <f>IF($D15="","",VLOOKUP($D15,'1D ELO (5)'!$A$7:$P$33,10))</f>
        <v/>
      </c>
      <c r="J16" s="316"/>
      <c r="K16" s="161" t="str">
        <f>IF(J16="a",F15,IF(J16="b",F17,""))</f>
        <v/>
      </c>
      <c r="L16" s="323"/>
      <c r="M16" s="168"/>
      <c r="N16" s="323"/>
      <c r="O16" s="168"/>
      <c r="P16" s="170"/>
      <c r="Q16" s="168"/>
      <c r="R16" s="171"/>
      <c r="S16" s="174"/>
      <c r="U16" s="198" t="str">
        <f>Birók!P30</f>
        <v>Egyik sem</v>
      </c>
    </row>
    <row r="17" spans="1:19" s="38" customFormat="1" ht="9.6" customHeight="1" x14ac:dyDescent="0.25">
      <c r="A17" s="286"/>
      <c r="B17" s="177"/>
      <c r="C17" s="177"/>
      <c r="D17" s="187"/>
      <c r="E17" s="511"/>
      <c r="F17" s="506"/>
      <c r="G17" s="506"/>
      <c r="H17" s="507"/>
      <c r="I17" s="506"/>
      <c r="J17" s="317"/>
      <c r="K17" s="318" t="str">
        <f>UPPER(IF(OR(J18="a",J18="as"),F15,IF(OR(J18="b",J18="bs"),F19,)))</f>
        <v/>
      </c>
      <c r="L17" s="327"/>
      <c r="M17" s="168"/>
      <c r="N17" s="323"/>
      <c r="O17" s="168"/>
      <c r="P17" s="170"/>
      <c r="Q17" s="168"/>
      <c r="R17" s="171"/>
      <c r="S17" s="174"/>
    </row>
    <row r="18" spans="1:19" s="38" customFormat="1" ht="9.6" customHeight="1" x14ac:dyDescent="0.25">
      <c r="A18" s="286"/>
      <c r="B18" s="177"/>
      <c r="C18" s="177"/>
      <c r="D18" s="187"/>
      <c r="E18" s="511"/>
      <c r="F18" s="506"/>
      <c r="G18" s="506"/>
      <c r="H18" s="507"/>
      <c r="I18" s="495" t="s">
        <v>0</v>
      </c>
      <c r="J18" s="189"/>
      <c r="K18" s="320" t="str">
        <f>UPPER(IF(OR(J18="a",J18="as"),F16,IF(OR(J18="b",J18="bs"),F20,)))</f>
        <v/>
      </c>
      <c r="L18" s="316"/>
      <c r="M18" s="168"/>
      <c r="N18" s="323"/>
      <c r="O18" s="168"/>
      <c r="P18" s="170"/>
      <c r="Q18" s="168"/>
      <c r="R18" s="171"/>
      <c r="S18" s="174"/>
    </row>
    <row r="19" spans="1:19" s="38" customFormat="1" ht="9.6" customHeight="1" x14ac:dyDescent="0.25">
      <c r="A19" s="286">
        <v>4</v>
      </c>
      <c r="B19" s="395" t="str">
        <f>IF($D19="","",VLOOKUP($D19,'1D ELO (5)'!$A$7:$P$39,14))</f>
        <v/>
      </c>
      <c r="C19" s="395" t="str">
        <f>IF($D19="","",VLOOKUP($D19,'1D ELO (5)'!$A$7:$P$39,15))</f>
        <v/>
      </c>
      <c r="D19" s="164"/>
      <c r="E19" s="503" t="str">
        <f>UPPER(IF($D19="","",VLOOKUP($D19,'1D ELO (5)'!$A$7:$P$39,5)))</f>
        <v/>
      </c>
      <c r="F19" s="492" t="str">
        <f>UPPER(IF($D19="","",VLOOKUP($D19,'1D ELO (5)'!$A$7:$P$39,2)))</f>
        <v/>
      </c>
      <c r="G19" s="492" t="str">
        <f>IF($D19="","",VLOOKUP($D19,'1D ELO (5)'!$A$7:$P$39,3))</f>
        <v/>
      </c>
      <c r="H19" s="504"/>
      <c r="I19" s="492" t="str">
        <f>IF($D19="","",VLOOKUP($D19,'1D ELO (5)'!$A$7:$P$39,4))</f>
        <v/>
      </c>
      <c r="J19" s="322"/>
      <c r="K19" s="168"/>
      <c r="L19" s="170"/>
      <c r="M19" s="206"/>
      <c r="N19" s="327"/>
      <c r="O19" s="168"/>
      <c r="P19" s="170"/>
      <c r="Q19" s="168"/>
      <c r="R19" s="171"/>
      <c r="S19" s="174"/>
    </row>
    <row r="20" spans="1:19" s="38" customFormat="1" ht="9.6" customHeight="1" x14ac:dyDescent="0.25">
      <c r="A20" s="286"/>
      <c r="B20" s="315"/>
      <c r="C20" s="315"/>
      <c r="D20" s="315"/>
      <c r="E20" s="503" t="str">
        <f>UPPER(IF($D19="","",VLOOKUP($D19,'1D ELO (5)'!$A$7:$P$33,11)))</f>
        <v/>
      </c>
      <c r="F20" s="492" t="str">
        <f>UPPER(IF($D19="","",VLOOKUP($D19,'1D ELO (5)'!$A$7:$P$33,8)))</f>
        <v/>
      </c>
      <c r="G20" s="492" t="str">
        <f>IF($D19="","",VLOOKUP($D19,'1D ELO (5)'!$A$7:$P$33,9))</f>
        <v/>
      </c>
      <c r="H20" s="504"/>
      <c r="I20" s="492" t="str">
        <f>IF($D19="","",VLOOKUP($D19,'1D ELO (5)'!$A$7:$P$33,10))</f>
        <v/>
      </c>
      <c r="J20" s="316"/>
      <c r="K20" s="168"/>
      <c r="L20" s="170"/>
      <c r="M20" s="290"/>
      <c r="N20" s="328"/>
      <c r="O20" s="168"/>
      <c r="P20" s="170"/>
      <c r="Q20" s="168"/>
      <c r="R20" s="171"/>
      <c r="S20" s="174"/>
    </row>
    <row r="21" spans="1:19" s="38" customFormat="1" ht="9.6" customHeight="1" x14ac:dyDescent="0.25">
      <c r="A21" s="286"/>
      <c r="B21" s="177"/>
      <c r="C21" s="177"/>
      <c r="D21" s="177"/>
      <c r="E21" s="510"/>
      <c r="F21" s="506"/>
      <c r="G21" s="506"/>
      <c r="H21" s="507"/>
      <c r="I21" s="506"/>
      <c r="J21" s="325"/>
      <c r="K21" s="168"/>
      <c r="L21" s="170"/>
      <c r="M21" s="168"/>
      <c r="N21" s="317"/>
      <c r="O21" s="318" t="str">
        <f>UPPER(IF(OR(N22="a",N22="as"),M13,IF(OR(N22="b",N22="bs"),M29,)))</f>
        <v/>
      </c>
      <c r="P21" s="170"/>
      <c r="Q21" s="168"/>
      <c r="R21" s="171"/>
      <c r="S21" s="174"/>
    </row>
    <row r="22" spans="1:19" s="38" customFormat="1" ht="9.6" customHeight="1" x14ac:dyDescent="0.25">
      <c r="A22" s="286"/>
      <c r="B22" s="177"/>
      <c r="C22" s="177"/>
      <c r="D22" s="177"/>
      <c r="E22" s="510"/>
      <c r="F22" s="506"/>
      <c r="G22" s="506"/>
      <c r="H22" s="507"/>
      <c r="I22" s="506"/>
      <c r="J22" s="325"/>
      <c r="K22" s="168"/>
      <c r="L22" s="170"/>
      <c r="M22" s="180" t="s">
        <v>0</v>
      </c>
      <c r="N22" s="189"/>
      <c r="O22" s="320" t="str">
        <f>UPPER(IF(OR(N22="a",N22="as"),M14,IF(OR(N22="b",N22="bs"),M30,)))</f>
        <v/>
      </c>
      <c r="P22" s="321"/>
      <c r="Q22" s="168"/>
      <c r="R22" s="171"/>
      <c r="S22" s="174"/>
    </row>
    <row r="23" spans="1:19" s="38" customFormat="1" ht="9.6" customHeight="1" x14ac:dyDescent="0.25">
      <c r="A23" s="286">
        <v>5</v>
      </c>
      <c r="B23" s="395" t="str">
        <f>IF($D23="","",VLOOKUP($D23,'1D ELO (5)'!$A$7:$P$39,14))</f>
        <v/>
      </c>
      <c r="C23" s="395" t="str">
        <f>IF($D23="","",VLOOKUP($D23,'1D ELO (5)'!$A$7:$P$39,15))</f>
        <v/>
      </c>
      <c r="D23" s="164"/>
      <c r="E23" s="503" t="str">
        <f>UPPER(IF($D23="","",VLOOKUP($D23,'1D ELO (5)'!$A$7:$P$39,5)))</f>
        <v/>
      </c>
      <c r="F23" s="492" t="str">
        <f>UPPER(IF($D23="","",VLOOKUP($D23,'1D ELO (5)'!$A$7:$P$39,2)))</f>
        <v/>
      </c>
      <c r="G23" s="492" t="str">
        <f>IF($D23="","",VLOOKUP($D23,'1D ELO (5)'!$A$7:$P$39,3))</f>
        <v/>
      </c>
      <c r="H23" s="504"/>
      <c r="I23" s="492" t="str">
        <f>IF($D23="","",VLOOKUP($D23,'1D ELO (5)'!$A$7:$P$39,4))</f>
        <v/>
      </c>
      <c r="J23" s="314"/>
      <c r="K23" s="168"/>
      <c r="L23" s="170"/>
      <c r="M23" s="168"/>
      <c r="N23" s="323"/>
      <c r="O23" s="168"/>
      <c r="P23" s="323"/>
      <c r="Q23" s="168"/>
      <c r="R23" s="171"/>
      <c r="S23" s="174"/>
    </row>
    <row r="24" spans="1:19" s="38" customFormat="1" ht="9.6" customHeight="1" x14ac:dyDescent="0.25">
      <c r="A24" s="286"/>
      <c r="B24" s="315"/>
      <c r="C24" s="315"/>
      <c r="D24" s="315"/>
      <c r="E24" s="503" t="str">
        <f>UPPER(IF($D23="","",VLOOKUP($D23,'1D ELO (5)'!$A$7:$P$33,11)))</f>
        <v/>
      </c>
      <c r="F24" s="492" t="str">
        <f>UPPER(IF($D23="","",VLOOKUP($D23,'1D ELO (5)'!$A$7:$P$33,8)))</f>
        <v/>
      </c>
      <c r="G24" s="492" t="str">
        <f>IF($D23="","",VLOOKUP($D23,'1D ELO (5)'!$A$7:$P$33,9))</f>
        <v/>
      </c>
      <c r="H24" s="504"/>
      <c r="I24" s="492" t="str">
        <f>IF($D23="","",VLOOKUP($D23,'1D ELO (5)'!$A$7:$P$33,10))</f>
        <v/>
      </c>
      <c r="J24" s="316"/>
      <c r="K24" s="161" t="str">
        <f>IF(J24="a",F23,IF(J24="b",F25,""))</f>
        <v/>
      </c>
      <c r="L24" s="170"/>
      <c r="M24" s="168"/>
      <c r="N24" s="323"/>
      <c r="O24" s="168"/>
      <c r="P24" s="323"/>
      <c r="Q24" s="168"/>
      <c r="R24" s="171"/>
      <c r="S24" s="174"/>
    </row>
    <row r="25" spans="1:19" s="38" customFormat="1" ht="9.6" customHeight="1" x14ac:dyDescent="0.25">
      <c r="A25" s="286"/>
      <c r="B25" s="177"/>
      <c r="C25" s="177"/>
      <c r="D25" s="177"/>
      <c r="E25" s="510"/>
      <c r="F25" s="506"/>
      <c r="G25" s="506"/>
      <c r="H25" s="507"/>
      <c r="I25" s="506"/>
      <c r="J25" s="317"/>
      <c r="K25" s="318" t="str">
        <f>UPPER(IF(OR(J26="a",J26="as"),F23,IF(OR(J26="b",J26="bs"),F27,)))</f>
        <v/>
      </c>
      <c r="L25" s="319"/>
      <c r="M25" s="168"/>
      <c r="N25" s="323"/>
      <c r="O25" s="168"/>
      <c r="P25" s="323"/>
      <c r="Q25" s="168"/>
      <c r="R25" s="171"/>
      <c r="S25" s="174"/>
    </row>
    <row r="26" spans="1:19" s="38" customFormat="1" ht="9.6" customHeight="1" x14ac:dyDescent="0.25">
      <c r="A26" s="286"/>
      <c r="B26" s="177"/>
      <c r="C26" s="177"/>
      <c r="D26" s="177"/>
      <c r="E26" s="510"/>
      <c r="F26" s="506"/>
      <c r="G26" s="506"/>
      <c r="H26" s="507"/>
      <c r="I26" s="495" t="s">
        <v>0</v>
      </c>
      <c r="J26" s="189"/>
      <c r="K26" s="320" t="str">
        <f>UPPER(IF(OR(J26="a",J26="as"),F24,IF(OR(J26="b",J26="bs"),F28,)))</f>
        <v/>
      </c>
      <c r="L26" s="321"/>
      <c r="M26" s="168"/>
      <c r="N26" s="323"/>
      <c r="O26" s="168"/>
      <c r="P26" s="323"/>
      <c r="Q26" s="168"/>
      <c r="R26" s="171"/>
      <c r="S26" s="174"/>
    </row>
    <row r="27" spans="1:19" s="38" customFormat="1" ht="9.6" customHeight="1" x14ac:dyDescent="0.25">
      <c r="A27" s="286">
        <v>6</v>
      </c>
      <c r="B27" s="395" t="str">
        <f>IF($D27="","",VLOOKUP($D27,'1D ELO (5)'!$A$7:$P$39,14))</f>
        <v/>
      </c>
      <c r="C27" s="395" t="str">
        <f>IF($D27="","",VLOOKUP($D27,'1D ELO (5)'!$A$7:$P$39,15))</f>
        <v/>
      </c>
      <c r="D27" s="164"/>
      <c r="E27" s="503" t="str">
        <f>UPPER(IF($D27="","",VLOOKUP($D27,'1D ELO (5)'!$A$7:$P$39,5)))</f>
        <v/>
      </c>
      <c r="F27" s="492" t="str">
        <f>UPPER(IF($D27="","",VLOOKUP($D27,'1D ELO (5)'!$A$7:$P$39,2)))</f>
        <v/>
      </c>
      <c r="G27" s="492" t="str">
        <f>IF($D27="","",VLOOKUP($D27,'1D ELO (5)'!$A$7:$P$39,3))</f>
        <v/>
      </c>
      <c r="H27" s="504"/>
      <c r="I27" s="492" t="str">
        <f>IF($D27="","",VLOOKUP($D27,'1D ELO (5)'!$A$7:$P$39,4))</f>
        <v/>
      </c>
      <c r="J27" s="322"/>
      <c r="K27" s="168"/>
      <c r="L27" s="323"/>
      <c r="M27" s="206"/>
      <c r="N27" s="327"/>
      <c r="O27" s="168"/>
      <c r="P27" s="323"/>
      <c r="Q27" s="168"/>
      <c r="R27" s="171"/>
      <c r="S27" s="174"/>
    </row>
    <row r="28" spans="1:19" s="38" customFormat="1" ht="9.6" customHeight="1" x14ac:dyDescent="0.25">
      <c r="A28" s="286"/>
      <c r="B28" s="315"/>
      <c r="C28" s="315"/>
      <c r="D28" s="315"/>
      <c r="E28" s="503" t="str">
        <f>UPPER(IF($D27="","",VLOOKUP($D27,'1D ELO (5)'!$A$7:$P$33,11)))</f>
        <v/>
      </c>
      <c r="F28" s="492" t="str">
        <f>UPPER(IF($D27="","",VLOOKUP($D27,'1D ELO (5)'!$A$7:$P$33,8)))</f>
        <v/>
      </c>
      <c r="G28" s="492" t="str">
        <f>IF($D27="","",VLOOKUP($D27,'1D ELO (5)'!$A$7:$P$33,9))</f>
        <v/>
      </c>
      <c r="H28" s="504"/>
      <c r="I28" s="492" t="str">
        <f>IF($D27="","",VLOOKUP($D27,'1D ELO (5)'!$A$7:$P$33,10))</f>
        <v/>
      </c>
      <c r="J28" s="316"/>
      <c r="K28" s="168"/>
      <c r="L28" s="323"/>
      <c r="M28" s="290"/>
      <c r="N28" s="328"/>
      <c r="O28" s="168"/>
      <c r="P28" s="323"/>
      <c r="Q28" s="168"/>
      <c r="R28" s="171"/>
      <c r="S28" s="174"/>
    </row>
    <row r="29" spans="1:19" s="38" customFormat="1" ht="9.6" customHeight="1" x14ac:dyDescent="0.25">
      <c r="A29" s="286"/>
      <c r="B29" s="177"/>
      <c r="C29" s="177"/>
      <c r="D29" s="187"/>
      <c r="E29" s="511"/>
      <c r="F29" s="506"/>
      <c r="G29" s="506"/>
      <c r="H29" s="507"/>
      <c r="I29" s="506"/>
      <c r="J29" s="325"/>
      <c r="K29" s="168"/>
      <c r="L29" s="317"/>
      <c r="M29" s="318" t="str">
        <f>UPPER(IF(OR(L30="a",L30="as"),K25,IF(OR(L30="b",L30="bs"),K33,)))</f>
        <v/>
      </c>
      <c r="N29" s="323"/>
      <c r="O29" s="168"/>
      <c r="P29" s="323"/>
      <c r="Q29" s="168"/>
      <c r="R29" s="171"/>
      <c r="S29" s="174"/>
    </row>
    <row r="30" spans="1:19" s="38" customFormat="1" ht="9.6" customHeight="1" x14ac:dyDescent="0.25">
      <c r="A30" s="286"/>
      <c r="B30" s="177"/>
      <c r="C30" s="177"/>
      <c r="D30" s="187"/>
      <c r="E30" s="511"/>
      <c r="F30" s="506"/>
      <c r="G30" s="506"/>
      <c r="H30" s="507"/>
      <c r="I30" s="506"/>
      <c r="J30" s="325"/>
      <c r="K30" s="180" t="s">
        <v>0</v>
      </c>
      <c r="L30" s="189"/>
      <c r="M30" s="320" t="str">
        <f>UPPER(IF(OR(L30="a",L30="as"),K26,IF(OR(L30="b",L30="bs"),K34,)))</f>
        <v/>
      </c>
      <c r="N30" s="316"/>
      <c r="O30" s="168"/>
      <c r="P30" s="323"/>
      <c r="Q30" s="168"/>
      <c r="R30" s="171"/>
      <c r="S30" s="174"/>
    </row>
    <row r="31" spans="1:19" s="38" customFormat="1" ht="9.6" customHeight="1" x14ac:dyDescent="0.25">
      <c r="A31" s="326">
        <v>7</v>
      </c>
      <c r="B31" s="395" t="str">
        <f>IF($D31="","",VLOOKUP($D31,'1D ELO (5)'!$A$7:$P$39,14))</f>
        <v/>
      </c>
      <c r="C31" s="395" t="str">
        <f>IF($D31="","",VLOOKUP($D31,'1D ELO (5)'!$A$7:$P$39,15))</f>
        <v/>
      </c>
      <c r="D31" s="164"/>
      <c r="E31" s="503" t="str">
        <f>UPPER(IF($D31="","",VLOOKUP($D31,'1D ELO (5)'!$A$7:$P$39,5)))</f>
        <v/>
      </c>
      <c r="F31" s="492" t="str">
        <f>UPPER(IF($D31="","",VLOOKUP($D31,'1D ELO (5)'!$A$7:$P$39,2)))</f>
        <v/>
      </c>
      <c r="G31" s="492" t="str">
        <f>IF($D31="","",VLOOKUP($D31,'1D ELO (5)'!$A$7:$P$39,3))</f>
        <v/>
      </c>
      <c r="H31" s="504"/>
      <c r="I31" s="492" t="str">
        <f>IF($D31="","",VLOOKUP($D31,'1D ELO (5)'!$A$7:$P$39,4))</f>
        <v/>
      </c>
      <c r="J31" s="314"/>
      <c r="K31" s="168"/>
      <c r="L31" s="323"/>
      <c r="M31" s="168"/>
      <c r="N31" s="170"/>
      <c r="O31" s="206"/>
      <c r="P31" s="323"/>
      <c r="Q31" s="168"/>
      <c r="R31" s="171"/>
      <c r="S31" s="174"/>
    </row>
    <row r="32" spans="1:19" s="38" customFormat="1" ht="9.6" customHeight="1" x14ac:dyDescent="0.25">
      <c r="A32" s="286"/>
      <c r="B32" s="315"/>
      <c r="C32" s="315"/>
      <c r="D32" s="315"/>
      <c r="E32" s="503" t="str">
        <f>UPPER(IF($D31="","",VLOOKUP($D31,'1D ELO (5)'!$A$7:$P$33,11)))</f>
        <v/>
      </c>
      <c r="F32" s="492" t="str">
        <f>UPPER(IF($D31="","",VLOOKUP($D31,'1D ELO (5)'!$A$7:$P$33,8)))</f>
        <v/>
      </c>
      <c r="G32" s="492" t="str">
        <f>IF($D31="","",VLOOKUP($D31,'1D ELO (5)'!$A$7:$P$33,9))</f>
        <v/>
      </c>
      <c r="H32" s="504"/>
      <c r="I32" s="492" t="str">
        <f>IF($D31="","",VLOOKUP($D31,'1D ELO (5)'!$A$7:$P$33,10))</f>
        <v/>
      </c>
      <c r="J32" s="316"/>
      <c r="K32" s="161" t="str">
        <f>IF(J32="a",F31,IF(J32="b",F33,""))</f>
        <v/>
      </c>
      <c r="L32" s="323"/>
      <c r="M32" s="168"/>
      <c r="N32" s="170"/>
      <c r="O32" s="168"/>
      <c r="P32" s="323"/>
      <c r="Q32" s="168"/>
      <c r="R32" s="171"/>
      <c r="S32" s="174"/>
    </row>
    <row r="33" spans="1:19" s="38" customFormat="1" ht="9.6" customHeight="1" x14ac:dyDescent="0.25">
      <c r="A33" s="286"/>
      <c r="B33" s="177"/>
      <c r="C33" s="177"/>
      <c r="D33" s="187"/>
      <c r="E33" s="511"/>
      <c r="F33" s="506"/>
      <c r="G33" s="506"/>
      <c r="H33" s="507"/>
      <c r="I33" s="506"/>
      <c r="J33" s="317"/>
      <c r="K33" s="318" t="str">
        <f>UPPER(IF(OR(J34="a",J34="as"),F31,IF(OR(J34="b",J34="bs"),F35,)))</f>
        <v/>
      </c>
      <c r="L33" s="327"/>
      <c r="M33" s="168"/>
      <c r="N33" s="170"/>
      <c r="O33" s="168"/>
      <c r="P33" s="323"/>
      <c r="Q33" s="168"/>
      <c r="R33" s="171"/>
      <c r="S33" s="174"/>
    </row>
    <row r="34" spans="1:19" s="38" customFormat="1" ht="9.6" customHeight="1" x14ac:dyDescent="0.25">
      <c r="A34" s="286"/>
      <c r="B34" s="177"/>
      <c r="C34" s="177"/>
      <c r="D34" s="187"/>
      <c r="E34" s="511"/>
      <c r="F34" s="506"/>
      <c r="G34" s="506"/>
      <c r="H34" s="507"/>
      <c r="I34" s="495" t="s">
        <v>0</v>
      </c>
      <c r="J34" s="189"/>
      <c r="K34" s="320" t="str">
        <f>UPPER(IF(OR(J34="a",J34="as"),F32,IF(OR(J34="b",J34="bs"),F36,)))</f>
        <v/>
      </c>
      <c r="L34" s="316"/>
      <c r="M34" s="168"/>
      <c r="N34" s="170"/>
      <c r="O34" s="168"/>
      <c r="P34" s="323"/>
      <c r="Q34" s="168"/>
      <c r="R34" s="171"/>
      <c r="S34" s="174"/>
    </row>
    <row r="35" spans="1:19" s="38" customFormat="1" ht="9.6" customHeight="1" x14ac:dyDescent="0.25">
      <c r="A35" s="312">
        <v>8</v>
      </c>
      <c r="B35" s="395" t="str">
        <f>IF($D35="","",VLOOKUP($D35,'1D ELO (5)'!$A$7:$P$39,14))</f>
        <v/>
      </c>
      <c r="C35" s="395" t="str">
        <f>IF($D35="","",VLOOKUP($D35,'1D ELO (5)'!$A$7:$P$39,15))</f>
        <v/>
      </c>
      <c r="D35" s="164"/>
      <c r="E35" s="694" t="str">
        <f>UPPER(IF($D35="","",VLOOKUP($D35,'1D ELO (5)'!$A$7:$P$39,5)))</f>
        <v/>
      </c>
      <c r="F35" s="695" t="str">
        <f>UPPER(IF($D35="","",VLOOKUP($D35,'1D ELO (5)'!$A$7:$P$39,2)))</f>
        <v/>
      </c>
      <c r="G35" s="695" t="str">
        <f>IF($D35="","",VLOOKUP($D35,'1D ELO (5)'!$A$7:$P$39,3))</f>
        <v/>
      </c>
      <c r="H35" s="696"/>
      <c r="I35" s="695" t="str">
        <f>IF($D35="","",VLOOKUP($D35,'1D ELO (5)'!$A$7:$P$39,4))</f>
        <v/>
      </c>
      <c r="J35" s="322"/>
      <c r="K35" s="168"/>
      <c r="L35" s="170"/>
      <c r="M35" s="206"/>
      <c r="N35" s="319"/>
      <c r="O35" s="168"/>
      <c r="P35" s="323"/>
      <c r="Q35" s="168"/>
      <c r="R35" s="171"/>
      <c r="S35" s="174"/>
    </row>
    <row r="36" spans="1:19" s="38" customFormat="1" ht="9.6" customHeight="1" x14ac:dyDescent="0.25">
      <c r="A36" s="286"/>
      <c r="B36" s="315"/>
      <c r="C36" s="315"/>
      <c r="D36" s="315"/>
      <c r="E36" s="694" t="str">
        <f>UPPER(IF($D35="","",VLOOKUP($D35,'1D ELO (5)'!$A$7:$P$33,11)))</f>
        <v/>
      </c>
      <c r="F36" s="695" t="str">
        <f>UPPER(IF($D35="","",VLOOKUP($D35,'1D ELO (5)'!$A$7:$P$33,8)))</f>
        <v/>
      </c>
      <c r="G36" s="695" t="str">
        <f>IF($D35="","",VLOOKUP($D35,'1D ELO (5)'!$A$7:$P$33,9))</f>
        <v/>
      </c>
      <c r="H36" s="696"/>
      <c r="I36" s="695" t="str">
        <f>IF($D35="","",VLOOKUP($D35,'1D ELO (5)'!$A$7:$P$33,10))</f>
        <v/>
      </c>
      <c r="J36" s="316"/>
      <c r="K36" s="168"/>
      <c r="L36" s="170"/>
      <c r="M36" s="290"/>
      <c r="N36" s="324"/>
      <c r="O36" s="168"/>
      <c r="P36" s="323"/>
      <c r="Q36" s="168"/>
      <c r="R36" s="171"/>
      <c r="S36" s="174"/>
    </row>
    <row r="37" spans="1:19" s="38" customFormat="1" ht="9.6" customHeight="1" x14ac:dyDescent="0.25">
      <c r="A37" s="286"/>
      <c r="B37" s="177"/>
      <c r="C37" s="177"/>
      <c r="D37" s="187"/>
      <c r="E37" s="511"/>
      <c r="F37" s="506"/>
      <c r="G37" s="506"/>
      <c r="H37" s="507"/>
      <c r="I37" s="506"/>
      <c r="J37" s="325"/>
      <c r="K37" s="168"/>
      <c r="L37" s="170"/>
      <c r="M37" s="168"/>
      <c r="N37" s="170"/>
      <c r="O37" s="170"/>
      <c r="P37" s="317"/>
      <c r="Q37" s="318" t="str">
        <f>UPPER(IF(OR(P38="a",P38="as"),O21,IF(OR(P38="b",P38="bs"),O53,)))</f>
        <v/>
      </c>
      <c r="R37" s="329"/>
      <c r="S37" s="174"/>
    </row>
    <row r="38" spans="1:19" s="38" customFormat="1" ht="9.6" customHeight="1" x14ac:dyDescent="0.25">
      <c r="A38" s="286"/>
      <c r="B38" s="177"/>
      <c r="C38" s="177"/>
      <c r="D38" s="187"/>
      <c r="E38" s="511"/>
      <c r="F38" s="506"/>
      <c r="G38" s="506"/>
      <c r="H38" s="507"/>
      <c r="I38" s="506"/>
      <c r="J38" s="325"/>
      <c r="K38" s="168"/>
      <c r="L38" s="170"/>
      <c r="M38" s="168"/>
      <c r="N38" s="170"/>
      <c r="O38" s="180" t="s">
        <v>0</v>
      </c>
      <c r="P38" s="189"/>
      <c r="Q38" s="320" t="str">
        <f>UPPER(IF(OR(P38="a",P38="as"),O22,IF(OR(P38="b",P38="bs"),O54,)))</f>
        <v/>
      </c>
      <c r="R38" s="330"/>
      <c r="S38" s="174"/>
    </row>
    <row r="39" spans="1:19" s="38" customFormat="1" ht="9.6" customHeight="1" x14ac:dyDescent="0.25">
      <c r="A39" s="312">
        <v>9</v>
      </c>
      <c r="B39" s="395" t="str">
        <f>IF($D39="","",VLOOKUP($D39,'1D ELO (5)'!$A$7:$P$39,14))</f>
        <v/>
      </c>
      <c r="C39" s="395" t="str">
        <f>IF($D39="","",VLOOKUP($D39,'1D ELO (5)'!$A$7:$P$39,15))</f>
        <v/>
      </c>
      <c r="D39" s="164"/>
      <c r="E39" s="508" t="str">
        <f>UPPER(IF($D39="","",VLOOKUP($D39,'1D ELO (5)'!$A$7:$P$39,5)))</f>
        <v/>
      </c>
      <c r="F39" s="695" t="str">
        <f>UPPER(IF($D39="","",VLOOKUP($D39,'1D ELO (5)'!$A$7:$P$39,2)))</f>
        <v/>
      </c>
      <c r="G39" s="695" t="str">
        <f>IF($D39="","",VLOOKUP($D39,'1D ELO (5)'!$A$7:$P$39,3))</f>
        <v/>
      </c>
      <c r="H39" s="696"/>
      <c r="I39" s="695" t="str">
        <f>IF($D39="","",VLOOKUP($D39,'1D ELO (5)'!$A$7:$P$39,4))</f>
        <v/>
      </c>
      <c r="J39" s="314"/>
      <c r="K39" s="168"/>
      <c r="L39" s="170"/>
      <c r="M39" s="168"/>
      <c r="N39" s="170"/>
      <c r="O39" s="168"/>
      <c r="P39" s="323"/>
      <c r="Q39" s="206"/>
      <c r="R39" s="171"/>
      <c r="S39" s="174"/>
    </row>
    <row r="40" spans="1:19" s="38" customFormat="1" ht="9.6" customHeight="1" x14ac:dyDescent="0.25">
      <c r="A40" s="286"/>
      <c r="B40" s="315"/>
      <c r="C40" s="315"/>
      <c r="D40" s="315"/>
      <c r="E40" s="508" t="str">
        <f>UPPER(IF($D39="","",VLOOKUP($D39,'1D ELO (5)'!$A$7:$P$33,11)))</f>
        <v/>
      </c>
      <c r="F40" s="165" t="str">
        <f>UPPER(IF($D39="","",VLOOKUP($D39,'1D ELO (5)'!$A$7:$P$33,8)))</f>
        <v/>
      </c>
      <c r="G40" s="165" t="str">
        <f>IF($D39="","",VLOOKUP($D39,'1D ELO (5)'!$A$7:$P$33,9))</f>
        <v/>
      </c>
      <c r="H40" s="313"/>
      <c r="I40" s="165" t="str">
        <f>IF($D39="","",VLOOKUP($D39,'1D ELO (5)'!$A$7:$P$33,10))</f>
        <v/>
      </c>
      <c r="J40" s="316"/>
      <c r="K40" s="161" t="str">
        <f>IF(J40="a",F39,IF(J40="b",F41,""))</f>
        <v/>
      </c>
      <c r="L40" s="170"/>
      <c r="M40" s="168"/>
      <c r="N40" s="170"/>
      <c r="O40" s="168"/>
      <c r="P40" s="323"/>
      <c r="Q40" s="290"/>
      <c r="R40" s="331"/>
      <c r="S40" s="174"/>
    </row>
    <row r="41" spans="1:19" s="38" customFormat="1" ht="9.6" customHeight="1" x14ac:dyDescent="0.25">
      <c r="A41" s="286"/>
      <c r="B41" s="177"/>
      <c r="C41" s="177"/>
      <c r="D41" s="187"/>
      <c r="E41" s="511"/>
      <c r="F41" s="506"/>
      <c r="G41" s="506"/>
      <c r="H41" s="507"/>
      <c r="I41" s="506"/>
      <c r="J41" s="317"/>
      <c r="K41" s="318" t="str">
        <f>UPPER(IF(OR(J42="a",J42="as"),F39,IF(OR(J42="b",J42="bs"),F43,)))</f>
        <v/>
      </c>
      <c r="L41" s="319"/>
      <c r="M41" s="168"/>
      <c r="N41" s="170"/>
      <c r="O41" s="168"/>
      <c r="P41" s="323"/>
      <c r="Q41" s="168"/>
      <c r="R41" s="171"/>
      <c r="S41" s="174"/>
    </row>
    <row r="42" spans="1:19" s="38" customFormat="1" ht="9.6" customHeight="1" x14ac:dyDescent="0.25">
      <c r="A42" s="286"/>
      <c r="B42" s="177"/>
      <c r="C42" s="177"/>
      <c r="D42" s="187"/>
      <c r="E42" s="511"/>
      <c r="F42" s="506"/>
      <c r="G42" s="506"/>
      <c r="H42" s="507"/>
      <c r="I42" s="495" t="s">
        <v>0</v>
      </c>
      <c r="J42" s="189"/>
      <c r="K42" s="320" t="str">
        <f>UPPER(IF(OR(J42="a",J42="as"),F40,IF(OR(J42="b",J42="bs"),F44,)))</f>
        <v/>
      </c>
      <c r="L42" s="321"/>
      <c r="M42" s="168"/>
      <c r="N42" s="170"/>
      <c r="O42" s="168"/>
      <c r="P42" s="323"/>
      <c r="Q42" s="168"/>
      <c r="R42" s="171"/>
      <c r="S42" s="174"/>
    </row>
    <row r="43" spans="1:19" s="38" customFormat="1" ht="9.6" customHeight="1" x14ac:dyDescent="0.25">
      <c r="A43" s="286">
        <v>10</v>
      </c>
      <c r="B43" s="395" t="str">
        <f>IF($D43="","",VLOOKUP($D43,'1D ELO (5)'!$A$7:$P$39,13))</f>
        <v/>
      </c>
      <c r="C43" s="395" t="str">
        <f>IF($D43="","",VLOOKUP($D43,'1D ELO (5)'!$A$7:$P$39,15))</f>
        <v/>
      </c>
      <c r="D43" s="164"/>
      <c r="E43" s="503" t="str">
        <f>UPPER(IF($D43="","",VLOOKUP($D43,'1D ELO (5)'!$A$7:$P$39,5)))</f>
        <v/>
      </c>
      <c r="F43" s="492" t="str">
        <f>UPPER(IF($D43="","",VLOOKUP($D43,'1D ELO (5)'!$A$7:$P$39,2)))</f>
        <v/>
      </c>
      <c r="G43" s="492" t="str">
        <f>IF($D43="","",VLOOKUP($D43,'1D ELO (5)'!$A$7:$P$39,3))</f>
        <v/>
      </c>
      <c r="H43" s="504"/>
      <c r="I43" s="492" t="str">
        <f>IF($D43="","",VLOOKUP($D43,'1D ELO (5)'!$A$7:$P$39,4))</f>
        <v/>
      </c>
      <c r="J43" s="322"/>
      <c r="K43" s="168"/>
      <c r="L43" s="323"/>
      <c r="M43" s="206"/>
      <c r="N43" s="319"/>
      <c r="O43" s="168"/>
      <c r="P43" s="323"/>
      <c r="Q43" s="168"/>
      <c r="R43" s="171"/>
      <c r="S43" s="174"/>
    </row>
    <row r="44" spans="1:19" s="38" customFormat="1" ht="9.6" customHeight="1" x14ac:dyDescent="0.25">
      <c r="A44" s="286"/>
      <c r="B44" s="315"/>
      <c r="C44" s="315"/>
      <c r="D44" s="315"/>
      <c r="E44" s="503" t="str">
        <f>UPPER(IF($D43="","",VLOOKUP($D43,'1D ELO (5)'!$A$7:$P$33,11)))</f>
        <v/>
      </c>
      <c r="F44" s="492" t="str">
        <f>UPPER(IF($D43="","",VLOOKUP($D43,'1D ELO (5)'!$A$7:$P$33,8)))</f>
        <v/>
      </c>
      <c r="G44" s="492" t="str">
        <f>IF($D43="","",VLOOKUP($D43,'1D ELO (5)'!$A$7:$P$33,9))</f>
        <v/>
      </c>
      <c r="H44" s="504"/>
      <c r="I44" s="492" t="str">
        <f>IF($D43="","",VLOOKUP($D43,'1D ELO (5)'!$A$7:$P$33,10))</f>
        <v/>
      </c>
      <c r="J44" s="316"/>
      <c r="K44" s="168"/>
      <c r="L44" s="323"/>
      <c r="M44" s="290"/>
      <c r="N44" s="324"/>
      <c r="O44" s="168"/>
      <c r="P44" s="323"/>
      <c r="Q44" s="168"/>
      <c r="R44" s="171"/>
      <c r="S44" s="174"/>
    </row>
    <row r="45" spans="1:19" s="38" customFormat="1" ht="9.6" customHeight="1" x14ac:dyDescent="0.25">
      <c r="A45" s="286"/>
      <c r="B45" s="177"/>
      <c r="C45" s="177"/>
      <c r="D45" s="187"/>
      <c r="E45" s="511"/>
      <c r="F45" s="506"/>
      <c r="G45" s="506"/>
      <c r="H45" s="507"/>
      <c r="I45" s="506"/>
      <c r="J45" s="325"/>
      <c r="K45" s="168"/>
      <c r="L45" s="317"/>
      <c r="M45" s="318" t="str">
        <f>UPPER(IF(OR(L46="a",L46="as"),K41,IF(OR(L46="b",L46="bs"),K49,)))</f>
        <v/>
      </c>
      <c r="N45" s="170"/>
      <c r="O45" s="168"/>
      <c r="P45" s="323"/>
      <c r="Q45" s="168"/>
      <c r="R45" s="171"/>
      <c r="S45" s="174"/>
    </row>
    <row r="46" spans="1:19" s="38" customFormat="1" ht="9.6" customHeight="1" x14ac:dyDescent="0.25">
      <c r="A46" s="286"/>
      <c r="B46" s="177"/>
      <c r="C46" s="177"/>
      <c r="D46" s="187"/>
      <c r="E46" s="511"/>
      <c r="F46" s="506"/>
      <c r="G46" s="506"/>
      <c r="H46" s="507"/>
      <c r="I46" s="506"/>
      <c r="J46" s="325"/>
      <c r="K46" s="180" t="s">
        <v>0</v>
      </c>
      <c r="L46" s="189"/>
      <c r="M46" s="320" t="str">
        <f>UPPER(IF(OR(L46="a",L46="as"),K42,IF(OR(L46="b",L46="bs"),K50,)))</f>
        <v/>
      </c>
      <c r="N46" s="321"/>
      <c r="O46" s="168"/>
      <c r="P46" s="323"/>
      <c r="Q46" s="168"/>
      <c r="R46" s="171"/>
      <c r="S46" s="174"/>
    </row>
    <row r="47" spans="1:19" s="38" customFormat="1" ht="9.6" customHeight="1" x14ac:dyDescent="0.25">
      <c r="A47" s="326">
        <v>11</v>
      </c>
      <c r="B47" s="395" t="str">
        <f>IF($D47="","",VLOOKUP($D47,'1D ELO (5)'!$A$7:$P$39,14))</f>
        <v/>
      </c>
      <c r="C47" s="395" t="str">
        <f>IF($D47="","",VLOOKUP($D47,'1D ELO (5)'!$A$7:$P$39,15))</f>
        <v/>
      </c>
      <c r="D47" s="164"/>
      <c r="E47" s="503" t="str">
        <f>UPPER(IF($D47="","",VLOOKUP($D47,'1D ELO (5)'!$A$7:$P$39,5)))</f>
        <v/>
      </c>
      <c r="F47" s="492" t="str">
        <f>UPPER(IF($D47="","",VLOOKUP($D47,'1D ELO (5)'!$A$7:$P$39,2)))</f>
        <v/>
      </c>
      <c r="G47" s="492" t="str">
        <f>IF($D47="","",VLOOKUP($D47,'1D ELO (5)'!$A$7:$P$39,3))</f>
        <v/>
      </c>
      <c r="H47" s="504"/>
      <c r="I47" s="492" t="str">
        <f>IF($D47="","",VLOOKUP($D47,'1D ELO (5)'!$A$7:$P$39,4))</f>
        <v/>
      </c>
      <c r="J47" s="314"/>
      <c r="K47" s="168"/>
      <c r="L47" s="323"/>
      <c r="M47" s="168"/>
      <c r="N47" s="323"/>
      <c r="O47" s="206"/>
      <c r="P47" s="323"/>
      <c r="Q47" s="168"/>
      <c r="R47" s="171"/>
      <c r="S47" s="174"/>
    </row>
    <row r="48" spans="1:19" s="38" customFormat="1" ht="9.6" customHeight="1" x14ac:dyDescent="0.25">
      <c r="A48" s="286"/>
      <c r="B48" s="315"/>
      <c r="C48" s="315"/>
      <c r="D48" s="315"/>
      <c r="E48" s="503" t="str">
        <f>UPPER(IF($D47="","",VLOOKUP($D47,'1D ELO (5)'!$A$7:$P$33,11)))</f>
        <v/>
      </c>
      <c r="F48" s="492" t="str">
        <f>UPPER(IF($D47="","",VLOOKUP($D47,'1D ELO (5)'!$A$7:$P$33,8)))</f>
        <v/>
      </c>
      <c r="G48" s="492" t="str">
        <f>IF($D47="","",VLOOKUP($D47,'1D ELO (5)'!$A$7:$P$33,9))</f>
        <v/>
      </c>
      <c r="H48" s="504"/>
      <c r="I48" s="492" t="str">
        <f>IF($D47="","",VLOOKUP($D47,'1D ELO (5)'!$A$7:$P$33,10))</f>
        <v/>
      </c>
      <c r="J48" s="316"/>
      <c r="K48" s="161" t="str">
        <f>IF(J48="a",F47,IF(J48="b",F49,""))</f>
        <v/>
      </c>
      <c r="L48" s="323"/>
      <c r="M48" s="168"/>
      <c r="N48" s="323"/>
      <c r="O48" s="168"/>
      <c r="P48" s="323"/>
      <c r="Q48" s="168"/>
      <c r="R48" s="171"/>
      <c r="S48" s="174"/>
    </row>
    <row r="49" spans="1:19" s="38" customFormat="1" ht="9.6" customHeight="1" x14ac:dyDescent="0.25">
      <c r="A49" s="286"/>
      <c r="B49" s="177"/>
      <c r="C49" s="177"/>
      <c r="D49" s="177"/>
      <c r="E49" s="510"/>
      <c r="F49" s="506"/>
      <c r="G49" s="506"/>
      <c r="H49" s="507"/>
      <c r="I49" s="506"/>
      <c r="J49" s="317"/>
      <c r="K49" s="318" t="str">
        <f>UPPER(IF(OR(J50="a",J50="as"),F47,IF(OR(J50="b",J50="bs"),F51,)))</f>
        <v/>
      </c>
      <c r="L49" s="327"/>
      <c r="M49" s="168"/>
      <c r="N49" s="323"/>
      <c r="O49" s="168"/>
      <c r="P49" s="323"/>
      <c r="Q49" s="168"/>
      <c r="R49" s="171"/>
      <c r="S49" s="174"/>
    </row>
    <row r="50" spans="1:19" s="38" customFormat="1" ht="9.6" customHeight="1" x14ac:dyDescent="0.25">
      <c r="A50" s="286"/>
      <c r="B50" s="177"/>
      <c r="C50" s="177"/>
      <c r="D50" s="177"/>
      <c r="E50" s="510"/>
      <c r="F50" s="506"/>
      <c r="G50" s="506"/>
      <c r="H50" s="507"/>
      <c r="I50" s="495" t="s">
        <v>0</v>
      </c>
      <c r="J50" s="189"/>
      <c r="K50" s="320" t="str">
        <f>UPPER(IF(OR(J50="a",J50="as"),F48,IF(OR(J50="b",J50="bs"),F52,)))</f>
        <v/>
      </c>
      <c r="L50" s="316"/>
      <c r="M50" s="168"/>
      <c r="N50" s="323"/>
      <c r="O50" s="168"/>
      <c r="P50" s="323"/>
      <c r="Q50" s="168"/>
      <c r="R50" s="171"/>
      <c r="S50" s="174"/>
    </row>
    <row r="51" spans="1:19" s="38" customFormat="1" ht="9.6" customHeight="1" x14ac:dyDescent="0.25">
      <c r="A51" s="286">
        <v>12</v>
      </c>
      <c r="B51" s="395" t="str">
        <f>IF($D51="","",VLOOKUP($D51,'1D ELO (5)'!$A$7:$P$39,14))</f>
        <v/>
      </c>
      <c r="C51" s="395" t="str">
        <f>IF($D51="","",VLOOKUP($D51,'1D ELO (5)'!$A$7:$P$39,15))</f>
        <v/>
      </c>
      <c r="D51" s="164"/>
      <c r="E51" s="503" t="str">
        <f>UPPER(IF($D51="","",VLOOKUP($D51,'1D ELO (5)'!$A$7:$P$39,5)))</f>
        <v/>
      </c>
      <c r="F51" s="492" t="str">
        <f>UPPER(IF($D51="","",VLOOKUP($D51,'1D ELO (5)'!$A$7:$P$39,2)))</f>
        <v/>
      </c>
      <c r="G51" s="492" t="str">
        <f>IF($D51="","",VLOOKUP($D51,'1D ELO (5)'!$A$7:$P$39,3))</f>
        <v/>
      </c>
      <c r="H51" s="504"/>
      <c r="I51" s="492" t="str">
        <f>IF($D51="","",VLOOKUP($D51,'1D ELO (5)'!$A$7:$P$39,4))</f>
        <v/>
      </c>
      <c r="J51" s="322"/>
      <c r="K51" s="168"/>
      <c r="L51" s="170"/>
      <c r="M51" s="206"/>
      <c r="N51" s="327"/>
      <c r="O51" s="168"/>
      <c r="P51" s="323"/>
      <c r="Q51" s="168"/>
      <c r="R51" s="171"/>
      <c r="S51" s="174"/>
    </row>
    <row r="52" spans="1:19" s="38" customFormat="1" ht="9.6" customHeight="1" x14ac:dyDescent="0.25">
      <c r="A52" s="286"/>
      <c r="B52" s="315"/>
      <c r="C52" s="315"/>
      <c r="D52" s="315"/>
      <c r="E52" s="503" t="str">
        <f>UPPER(IF($D51="","",VLOOKUP($D51,'1D ELO (5)'!$A$7:$P$33,11)))</f>
        <v/>
      </c>
      <c r="F52" s="492" t="str">
        <f>UPPER(IF($D51="","",VLOOKUP($D51,'1D ELO (5)'!$A$7:$P$33,8)))</f>
        <v/>
      </c>
      <c r="G52" s="492" t="str">
        <f>IF($D51="","",VLOOKUP($D51,'1D ELO (5)'!$A$7:$P$33,9))</f>
        <v/>
      </c>
      <c r="H52" s="504"/>
      <c r="I52" s="492" t="str">
        <f>IF($D51="","",VLOOKUP($D51,'1D ELO (5)'!$A$7:$P$33,10))</f>
        <v/>
      </c>
      <c r="J52" s="316"/>
      <c r="K52" s="168"/>
      <c r="L52" s="170"/>
      <c r="M52" s="290"/>
      <c r="N52" s="328"/>
      <c r="O52" s="168"/>
      <c r="P52" s="323"/>
      <c r="Q52" s="168"/>
      <c r="R52" s="171"/>
      <c r="S52" s="174"/>
    </row>
    <row r="53" spans="1:19" s="38" customFormat="1" ht="9.6" customHeight="1" x14ac:dyDescent="0.25">
      <c r="A53" s="286"/>
      <c r="B53" s="177"/>
      <c r="C53" s="177"/>
      <c r="D53" s="177"/>
      <c r="E53" s="510"/>
      <c r="F53" s="506"/>
      <c r="G53" s="506"/>
      <c r="H53" s="507"/>
      <c r="I53" s="506"/>
      <c r="J53" s="325"/>
      <c r="K53" s="168"/>
      <c r="L53" s="170"/>
      <c r="M53" s="168"/>
      <c r="N53" s="317"/>
      <c r="O53" s="318" t="str">
        <f>UPPER(IF(OR(N54="a",N54="as"),M45,IF(OR(N54="b",N54="bs"),M61,)))</f>
        <v/>
      </c>
      <c r="P53" s="323"/>
      <c r="Q53" s="168"/>
      <c r="R53" s="171"/>
      <c r="S53" s="174"/>
    </row>
    <row r="54" spans="1:19" s="38" customFormat="1" ht="9.6" customHeight="1" x14ac:dyDescent="0.25">
      <c r="A54" s="286"/>
      <c r="B54" s="177"/>
      <c r="C54" s="177"/>
      <c r="D54" s="177"/>
      <c r="E54" s="510"/>
      <c r="F54" s="506"/>
      <c r="G54" s="506"/>
      <c r="H54" s="507"/>
      <c r="I54" s="506"/>
      <c r="J54" s="325"/>
      <c r="K54" s="168"/>
      <c r="L54" s="170"/>
      <c r="M54" s="180" t="s">
        <v>0</v>
      </c>
      <c r="N54" s="189"/>
      <c r="O54" s="320" t="str">
        <f>UPPER(IF(OR(N54="a",N54="as"),M46,IF(OR(N54="b",N54="bs"),M62,)))</f>
        <v/>
      </c>
      <c r="P54" s="316"/>
      <c r="Q54" s="168"/>
      <c r="R54" s="171"/>
      <c r="S54" s="174"/>
    </row>
    <row r="55" spans="1:19" s="38" customFormat="1" ht="9.6" customHeight="1" x14ac:dyDescent="0.25">
      <c r="A55" s="326">
        <v>13</v>
      </c>
      <c r="B55" s="395" t="str">
        <f>IF($D55="","",VLOOKUP($D55,'1D ELO (5)'!$A$7:$P$39,14))</f>
        <v/>
      </c>
      <c r="C55" s="395" t="str">
        <f>IF($D55="","",VLOOKUP($D55,'1D ELO (5)'!$A$7:$P$39,15))</f>
        <v/>
      </c>
      <c r="D55" s="164"/>
      <c r="E55" s="503" t="str">
        <f>UPPER(IF($D55="","",VLOOKUP($D55,'1D ELO (5)'!$A$7:$P$39,5)))</f>
        <v/>
      </c>
      <c r="F55" s="492" t="str">
        <f>UPPER(IF($D55="","",VLOOKUP($D55,'1D ELO (5)'!$A$7:$P$39,2)))</f>
        <v/>
      </c>
      <c r="G55" s="492" t="str">
        <f>IF($D55="","",VLOOKUP($D55,'1D ELO (5)'!$A$7:$P$39,3))</f>
        <v/>
      </c>
      <c r="H55" s="504"/>
      <c r="I55" s="492" t="str">
        <f>IF($D55="","",VLOOKUP($D55,'1D ELO (5)'!$A$7:$P$39,4))</f>
        <v/>
      </c>
      <c r="J55" s="314"/>
      <c r="K55" s="168"/>
      <c r="L55" s="170"/>
      <c r="M55" s="168"/>
      <c r="N55" s="323"/>
      <c r="O55" s="168"/>
      <c r="P55" s="170"/>
      <c r="Q55" s="168"/>
      <c r="R55" s="171"/>
      <c r="S55" s="174"/>
    </row>
    <row r="56" spans="1:19" s="38" customFormat="1" ht="9.6" customHeight="1" x14ac:dyDescent="0.25">
      <c r="A56" s="286"/>
      <c r="B56" s="315"/>
      <c r="C56" s="315"/>
      <c r="D56" s="315"/>
      <c r="E56" s="503" t="str">
        <f>UPPER(IF($D55="","",VLOOKUP($D55,'1D ELO (5)'!$A$7:$P$33,11)))</f>
        <v/>
      </c>
      <c r="F56" s="492" t="str">
        <f>UPPER(IF($D55="","",VLOOKUP($D55,'1D ELO (5)'!$A$7:$P$33,8)))</f>
        <v/>
      </c>
      <c r="G56" s="492" t="str">
        <f>IF($D55="","",VLOOKUP($D55,'1D ELO (5)'!$A$7:$P$33,9))</f>
        <v/>
      </c>
      <c r="H56" s="504"/>
      <c r="I56" s="492" t="str">
        <f>IF($D55="","",VLOOKUP($D55,'1D ELO (5)'!$A$7:$P$33,10))</f>
        <v/>
      </c>
      <c r="J56" s="316"/>
      <c r="K56" s="161" t="str">
        <f>IF(J56="a",F55,IF(J56="b",F57,""))</f>
        <v/>
      </c>
      <c r="L56" s="170"/>
      <c r="M56" s="168"/>
      <c r="N56" s="323"/>
      <c r="O56" s="168"/>
      <c r="P56" s="170"/>
      <c r="Q56" s="168"/>
      <c r="R56" s="171"/>
      <c r="S56" s="174"/>
    </row>
    <row r="57" spans="1:19" s="38" customFormat="1" ht="9.6" customHeight="1" x14ac:dyDescent="0.25">
      <c r="A57" s="286"/>
      <c r="B57" s="177"/>
      <c r="C57" s="177"/>
      <c r="D57" s="187"/>
      <c r="E57" s="511"/>
      <c r="F57" s="506"/>
      <c r="G57" s="506"/>
      <c r="H57" s="507"/>
      <c r="I57" s="506"/>
      <c r="J57" s="317"/>
      <c r="K57" s="318" t="str">
        <f>UPPER(IF(OR(J58="a",J58="as"),F55,IF(OR(J58="b",J58="bs"),F59,)))</f>
        <v/>
      </c>
      <c r="L57" s="319"/>
      <c r="M57" s="168"/>
      <c r="N57" s="323"/>
      <c r="O57" s="168"/>
      <c r="P57" s="170"/>
      <c r="Q57" s="168"/>
      <c r="R57" s="171"/>
      <c r="S57" s="174"/>
    </row>
    <row r="58" spans="1:19" s="38" customFormat="1" ht="9.6" customHeight="1" x14ac:dyDescent="0.25">
      <c r="A58" s="286"/>
      <c r="B58" s="177"/>
      <c r="C58" s="177"/>
      <c r="D58" s="187"/>
      <c r="E58" s="511"/>
      <c r="F58" s="506"/>
      <c r="G58" s="506"/>
      <c r="H58" s="507"/>
      <c r="I58" s="495" t="s">
        <v>0</v>
      </c>
      <c r="J58" s="189"/>
      <c r="K58" s="320" t="str">
        <f>UPPER(IF(OR(J58="a",J58="as"),F56,IF(OR(J58="b",J58="bs"),F60,)))</f>
        <v/>
      </c>
      <c r="L58" s="321"/>
      <c r="M58" s="168"/>
      <c r="N58" s="323"/>
      <c r="O58" s="168"/>
      <c r="P58" s="170"/>
      <c r="Q58" s="168"/>
      <c r="R58" s="171"/>
      <c r="S58" s="174"/>
    </row>
    <row r="59" spans="1:19" s="38" customFormat="1" ht="9.6" customHeight="1" x14ac:dyDescent="0.25">
      <c r="A59" s="286">
        <v>14</v>
      </c>
      <c r="B59" s="395" t="str">
        <f>IF($D59="","",VLOOKUP($D59,'1D ELO (5)'!$A$7:$P$39,14))</f>
        <v/>
      </c>
      <c r="C59" s="395" t="str">
        <f>IF($D59="","",VLOOKUP($D59,'1D ELO (5)'!$A$7:$P$39,15))</f>
        <v/>
      </c>
      <c r="D59" s="164"/>
      <c r="E59" s="503" t="str">
        <f>UPPER(IF($D59="","",VLOOKUP($D59,'1D ELO (5)'!$A$7:$P$39,5)))</f>
        <v/>
      </c>
      <c r="F59" s="492" t="str">
        <f>UPPER(IF($D59="","",VLOOKUP($D59,'1D ELO (5)'!$A$7:$P$39,2)))</f>
        <v/>
      </c>
      <c r="G59" s="492" t="str">
        <f>IF($D59="","",VLOOKUP($D59,'1D ELO (5)'!$A$7:$P$39,3))</f>
        <v/>
      </c>
      <c r="H59" s="504"/>
      <c r="I59" s="492" t="str">
        <f>IF($D59="","",VLOOKUP($D59,'1D ELO (5)'!$A$7:$P$39,4))</f>
        <v/>
      </c>
      <c r="J59" s="322"/>
      <c r="K59" s="168"/>
      <c r="L59" s="323"/>
      <c r="M59" s="206"/>
      <c r="N59" s="327"/>
      <c r="O59" s="168"/>
      <c r="P59" s="170"/>
      <c r="Q59" s="168"/>
      <c r="R59" s="171"/>
      <c r="S59" s="174"/>
    </row>
    <row r="60" spans="1:19" s="38" customFormat="1" ht="9.6" customHeight="1" x14ac:dyDescent="0.25">
      <c r="A60" s="286"/>
      <c r="B60" s="315"/>
      <c r="C60" s="315"/>
      <c r="D60" s="315"/>
      <c r="E60" s="503" t="str">
        <f>UPPER(IF($D59="","",VLOOKUP($D59,'1D ELO (5)'!$A$7:$P$33,11)))</f>
        <v/>
      </c>
      <c r="F60" s="492" t="str">
        <f>UPPER(IF($D59="","",VLOOKUP($D59,'1D ELO (5)'!$A$7:$P$33,8)))</f>
        <v/>
      </c>
      <c r="G60" s="492" t="str">
        <f>IF($D59="","",VLOOKUP($D59,'1D ELO (5)'!$A$7:$P$33,9))</f>
        <v/>
      </c>
      <c r="H60" s="504"/>
      <c r="I60" s="492" t="str">
        <f>IF($D59="","",VLOOKUP($D59,'1D ELO (5)'!$A$7:$P$33,10))</f>
        <v/>
      </c>
      <c r="J60" s="316"/>
      <c r="K60" s="168"/>
      <c r="L60" s="323"/>
      <c r="M60" s="290"/>
      <c r="N60" s="328"/>
      <c r="O60" s="168"/>
      <c r="P60" s="170"/>
      <c r="Q60" s="168"/>
      <c r="R60" s="171"/>
      <c r="S60" s="174"/>
    </row>
    <row r="61" spans="1:19" s="38" customFormat="1" ht="9.6" customHeight="1" x14ac:dyDescent="0.25">
      <c r="A61" s="286"/>
      <c r="B61" s="177"/>
      <c r="C61" s="177"/>
      <c r="D61" s="187"/>
      <c r="E61" s="511"/>
      <c r="F61" s="506"/>
      <c r="G61" s="506"/>
      <c r="H61" s="507"/>
      <c r="I61" s="506"/>
      <c r="J61" s="325"/>
      <c r="K61" s="168"/>
      <c r="L61" s="317"/>
      <c r="M61" s="318" t="str">
        <f>UPPER(IF(OR(L62="a",L62="as"),K57,IF(OR(L62="b",L62="bs"),K65,)))</f>
        <v/>
      </c>
      <c r="N61" s="323"/>
      <c r="O61" s="168"/>
      <c r="P61" s="170"/>
      <c r="Q61" s="168"/>
      <c r="R61" s="171"/>
      <c r="S61" s="174"/>
    </row>
    <row r="62" spans="1:19" s="38" customFormat="1" ht="9.6" customHeight="1" x14ac:dyDescent="0.25">
      <c r="A62" s="286"/>
      <c r="B62" s="177"/>
      <c r="C62" s="177"/>
      <c r="D62" s="187"/>
      <c r="E62" s="511"/>
      <c r="F62" s="506"/>
      <c r="G62" s="506"/>
      <c r="H62" s="507"/>
      <c r="I62" s="506"/>
      <c r="J62" s="325"/>
      <c r="K62" s="180" t="s">
        <v>0</v>
      </c>
      <c r="L62" s="189"/>
      <c r="M62" s="320" t="str">
        <f>UPPER(IF(OR(L62="a",L62="as"),K58,IF(OR(L62="b",L62="bs"),K66,)))</f>
        <v/>
      </c>
      <c r="N62" s="316"/>
      <c r="O62" s="168"/>
      <c r="P62" s="170"/>
      <c r="Q62" s="168"/>
      <c r="R62" s="171"/>
      <c r="S62" s="174"/>
    </row>
    <row r="63" spans="1:19" s="38" customFormat="1" ht="9.6" customHeight="1" x14ac:dyDescent="0.25">
      <c r="A63" s="326">
        <v>15</v>
      </c>
      <c r="B63" s="395" t="str">
        <f>IF($D63="","",VLOOKUP($D63,'1D ELO (5)'!$A$7:$P$39,14))</f>
        <v/>
      </c>
      <c r="C63" s="395" t="str">
        <f>IF($D63="","",VLOOKUP($D63,'1D ELO (5)'!$A$7:$P$39,15))</f>
        <v/>
      </c>
      <c r="D63" s="164"/>
      <c r="E63" s="503" t="str">
        <f>UPPER(IF($D63="","",VLOOKUP($D63,'1D ELO (5)'!$A$7:$P$39,5)))</f>
        <v/>
      </c>
      <c r="F63" s="492" t="str">
        <f>UPPER(IF($D63="","",VLOOKUP($D63,'1D ELO (5)'!$A$7:$P$39,2)))</f>
        <v/>
      </c>
      <c r="G63" s="492" t="str">
        <f>IF($D63="","",VLOOKUP($D63,'1D ELO (5)'!$A$7:$P$39,3))</f>
        <v/>
      </c>
      <c r="H63" s="504"/>
      <c r="I63" s="492" t="str">
        <f>IF($D63="","",VLOOKUP($D63,'1D ELO (5)'!$A$7:$P$39,4))</f>
        <v/>
      </c>
      <c r="J63" s="314"/>
      <c r="K63" s="168"/>
      <c r="L63" s="323"/>
      <c r="M63" s="168"/>
      <c r="N63" s="170"/>
      <c r="O63" s="344" t="s">
        <v>129</v>
      </c>
      <c r="P63" s="345"/>
      <c r="Q63" s="344" t="s">
        <v>149</v>
      </c>
      <c r="R63" s="345"/>
      <c r="S63" s="174"/>
    </row>
    <row r="64" spans="1:19" s="38" customFormat="1" ht="9.6" customHeight="1" x14ac:dyDescent="0.25">
      <c r="A64" s="286"/>
      <c r="B64" s="315"/>
      <c r="C64" s="315"/>
      <c r="D64" s="315"/>
      <c r="E64" s="503" t="str">
        <f>UPPER(IF($D63="","",VLOOKUP($D63,'1D ELO (5)'!$A$7:$P$33,11)))</f>
        <v/>
      </c>
      <c r="F64" s="492" t="str">
        <f>UPPER(IF($D63="","",VLOOKUP($D63,'1D ELO (5)'!$A$7:$P$33,8)))</f>
        <v/>
      </c>
      <c r="G64" s="492" t="str">
        <f>IF($D63="","",VLOOKUP($D63,'1D ELO (5)'!$A$7:$P$33,9))</f>
        <v/>
      </c>
      <c r="H64" s="504"/>
      <c r="I64" s="492" t="str">
        <f>IF($D63="","",VLOOKUP($D63,'1D ELO (5)'!$A$7:$P$33,10))</f>
        <v/>
      </c>
      <c r="J64" s="316"/>
      <c r="K64" s="161" t="str">
        <f>IF(J64="a",F63,IF(J64="b",F65,""))</f>
        <v/>
      </c>
      <c r="L64" s="323"/>
      <c r="M64" s="168"/>
      <c r="N64" s="170"/>
      <c r="O64" s="400" t="str">
        <f>UPPER(IF(OR(P38="a",P38="as"),O21,IF(OR(P38="b",P38="bs"),O53,)))</f>
        <v/>
      </c>
      <c r="P64" s="347"/>
      <c r="Q64" s="348"/>
      <c r="R64" s="345"/>
      <c r="S64" s="174"/>
    </row>
    <row r="65" spans="1:19" s="38" customFormat="1" ht="9.6" customHeight="1" x14ac:dyDescent="0.25">
      <c r="A65" s="286"/>
      <c r="B65" s="177"/>
      <c r="C65" s="177"/>
      <c r="D65" s="177"/>
      <c r="E65" s="510"/>
      <c r="F65" s="506"/>
      <c r="G65" s="506"/>
      <c r="H65" s="507"/>
      <c r="I65" s="506"/>
      <c r="J65" s="317"/>
      <c r="K65" s="318" t="str">
        <f>UPPER(IF(OR(J66="a",J66="as"),F63,IF(OR(J66="b",J66="bs"),F67,)))</f>
        <v/>
      </c>
      <c r="L65" s="327"/>
      <c r="M65" s="168"/>
      <c r="N65" s="170"/>
      <c r="O65" s="349" t="str">
        <f>UPPER(IF(OR(P38="a",P38="as"),O22,IF(OR(P38="b",P38="bs"),O54,)))</f>
        <v/>
      </c>
      <c r="P65" s="350"/>
      <c r="Q65" s="348"/>
      <c r="R65" s="345"/>
      <c r="S65" s="174"/>
    </row>
    <row r="66" spans="1:19" s="38" customFormat="1" ht="9.6" customHeight="1" x14ac:dyDescent="0.25">
      <c r="A66" s="286"/>
      <c r="B66" s="177"/>
      <c r="C66" s="177"/>
      <c r="D66" s="177"/>
      <c r="E66" s="510"/>
      <c r="F66" s="506"/>
      <c r="G66" s="506"/>
      <c r="H66" s="507"/>
      <c r="I66" s="495" t="s">
        <v>0</v>
      </c>
      <c r="J66" s="189"/>
      <c r="K66" s="320" t="str">
        <f>UPPER(IF(OR(J66="a",J66="as"),F64,IF(OR(J66="b",J66="bs"),F68,)))</f>
        <v/>
      </c>
      <c r="L66" s="316"/>
      <c r="M66" s="168"/>
      <c r="N66" s="170"/>
      <c r="O66" s="345"/>
      <c r="P66" s="351"/>
      <c r="Q66" s="346" t="str">
        <f>UPPER(IF(OR(P67="a",P67="as"),O64,IF(OR(P67="b",P67="bs"),O68,)))</f>
        <v/>
      </c>
      <c r="R66" s="352"/>
      <c r="S66" s="174"/>
    </row>
    <row r="67" spans="1:19" s="38" customFormat="1" ht="9.6" customHeight="1" x14ac:dyDescent="0.25">
      <c r="A67" s="332">
        <v>16</v>
      </c>
      <c r="B67" s="395" t="str">
        <f>IF($D67="","",VLOOKUP($D67,'1D ELO (5)'!$A$7:$P$39,14))</f>
        <v/>
      </c>
      <c r="C67" s="395" t="str">
        <f>IF($D67="","",VLOOKUP($D67,'1D ELO (5)'!$A$7:$P$39,15))</f>
        <v/>
      </c>
      <c r="D67" s="164"/>
      <c r="E67" s="508" t="str">
        <f>UPPER(IF($D67="","",VLOOKUP($D67,'1D ELO (5)'!$A$7:$P$39,5)))</f>
        <v/>
      </c>
      <c r="F67" s="695" t="str">
        <f>UPPER(IF($D67="","",VLOOKUP($D67,'1D ELO (5)'!$A$7:$P$39,2)))</f>
        <v/>
      </c>
      <c r="G67" s="695" t="str">
        <f>IF($D67="","",VLOOKUP($D67,'1D ELO (5)'!$A$7:$P$39,3))</f>
        <v/>
      </c>
      <c r="H67" s="696"/>
      <c r="I67" s="695" t="str">
        <f>IF($D67="","",VLOOKUP($D67,'1D ELO (5)'!$A$7:$P$39,4))</f>
        <v/>
      </c>
      <c r="J67" s="322"/>
      <c r="K67" s="168"/>
      <c r="L67" s="170"/>
      <c r="M67" s="206"/>
      <c r="N67" s="319"/>
      <c r="O67" s="272" t="s">
        <v>0</v>
      </c>
      <c r="P67" s="353"/>
      <c r="Q67" s="349" t="str">
        <f>UPPER(IF(OR(P67="a",P67="as"),O65,IF(OR(P67="b",P67="bs"),O69,)))</f>
        <v/>
      </c>
      <c r="R67" s="354"/>
      <c r="S67" s="174"/>
    </row>
    <row r="68" spans="1:19" s="38" customFormat="1" ht="9.6" customHeight="1" x14ac:dyDescent="0.25">
      <c r="A68" s="286"/>
      <c r="B68" s="315"/>
      <c r="C68" s="315"/>
      <c r="D68" s="315"/>
      <c r="E68" s="508" t="str">
        <f>UPPER(IF($D67="","",VLOOKUP($D67,'1D ELO (5)'!$A$7:$P$33,11)))</f>
        <v/>
      </c>
      <c r="F68" s="165" t="str">
        <f>UPPER(IF($D67="","",VLOOKUP($D67,'1D ELO (5)'!$A$7:$P$33,8)))</f>
        <v/>
      </c>
      <c r="G68" s="165" t="str">
        <f>IF($D67="","",VLOOKUP($D67,'1D ELO (5)'!$A$7:$P$33,9))</f>
        <v/>
      </c>
      <c r="H68" s="313"/>
      <c r="I68" s="165" t="str">
        <f>IF($D67="","",VLOOKUP($D67,'1D ELO (5)'!$A$7:$P$33,10))</f>
        <v/>
      </c>
      <c r="J68" s="316"/>
      <c r="K68" s="168"/>
      <c r="L68" s="170"/>
      <c r="M68" s="290"/>
      <c r="N68" s="324"/>
      <c r="O68" s="400" t="str">
        <f>UPPER(IF(OR(P113="a",P113="as"),O96,IF(OR(P113="b",P113="bs"),O128,)))</f>
        <v/>
      </c>
      <c r="P68" s="355"/>
      <c r="Q68" s="348"/>
      <c r="R68" s="345"/>
      <c r="S68" s="174"/>
    </row>
    <row r="69" spans="1:19" s="38" customFormat="1" ht="9.6" customHeight="1" x14ac:dyDescent="0.25">
      <c r="A69" s="333"/>
      <c r="B69" s="334"/>
      <c r="C69" s="334"/>
      <c r="D69" s="335"/>
      <c r="E69" s="335"/>
      <c r="F69" s="204"/>
      <c r="G69" s="204"/>
      <c r="H69" s="158"/>
      <c r="I69" s="204"/>
      <c r="J69" s="336"/>
      <c r="K69" s="172"/>
      <c r="L69" s="173"/>
      <c r="M69" s="172"/>
      <c r="N69" s="173"/>
      <c r="O69" s="349" t="str">
        <f>UPPER(IF(OR(P113="a",P113="as"),O97,IF(OR(P113="b",P113="bs"),O129,)))</f>
        <v/>
      </c>
      <c r="P69" s="356"/>
      <c r="Q69" s="348"/>
      <c r="R69" s="345"/>
      <c r="S69" s="174"/>
    </row>
    <row r="70" spans="1:19" s="2" customFormat="1" ht="6" customHeight="1" x14ac:dyDescent="0.25">
      <c r="A70" s="333"/>
      <c r="B70" s="334"/>
      <c r="C70" s="334"/>
      <c r="D70" s="335"/>
      <c r="E70" s="335"/>
      <c r="F70" s="204"/>
      <c r="G70" s="204"/>
      <c r="H70" s="337"/>
      <c r="I70" s="204"/>
      <c r="J70" s="336"/>
      <c r="K70" s="172"/>
      <c r="L70" s="173"/>
      <c r="M70" s="211"/>
      <c r="N70" s="212"/>
      <c r="O70" s="357"/>
      <c r="P70" s="358"/>
      <c r="Q70" s="357"/>
      <c r="R70" s="358"/>
      <c r="S70" s="213"/>
    </row>
    <row r="71" spans="1:19" s="18" customFormat="1" ht="10.5" customHeight="1" x14ac:dyDescent="0.25">
      <c r="A71" s="214" t="s">
        <v>105</v>
      </c>
      <c r="B71" s="215"/>
      <c r="C71" s="216"/>
      <c r="D71" s="217" t="s">
        <v>6</v>
      </c>
      <c r="E71" s="217"/>
      <c r="F71" s="218" t="s">
        <v>155</v>
      </c>
      <c r="G71" s="217" t="s">
        <v>6</v>
      </c>
      <c r="H71" s="218" t="s">
        <v>155</v>
      </c>
      <c r="I71" s="359"/>
      <c r="J71" s="218" t="s">
        <v>6</v>
      </c>
      <c r="K71" s="218" t="s">
        <v>108</v>
      </c>
      <c r="L71" s="221"/>
      <c r="M71" s="218" t="s">
        <v>109</v>
      </c>
      <c r="N71" s="222"/>
      <c r="O71" s="223" t="s">
        <v>156</v>
      </c>
      <c r="P71" s="223"/>
      <c r="Q71" s="224"/>
      <c r="R71" s="225"/>
    </row>
    <row r="72" spans="1:19" s="18" customFormat="1" ht="9" customHeight="1" x14ac:dyDescent="0.25">
      <c r="A72" s="227" t="s">
        <v>160</v>
      </c>
      <c r="B72" s="226"/>
      <c r="C72" s="228"/>
      <c r="D72" s="229">
        <v>1</v>
      </c>
      <c r="E72" s="229"/>
      <c r="F72" s="92">
        <f>IF(D72&gt;$R$79,,UPPER(VLOOKUP(D72,'1D ELO (5)'!$A$7:$L$23,2)))</f>
        <v>0</v>
      </c>
      <c r="G72" s="360">
        <v>5</v>
      </c>
      <c r="H72" s="92">
        <f>IF(G72&gt;$R$79,,UPPER(VLOOKUP(G72,'1D ELO (5)'!$A$7:$L$23,2)))</f>
        <v>0</v>
      </c>
      <c r="I72" s="338"/>
      <c r="J72" s="339" t="s">
        <v>7</v>
      </c>
      <c r="K72" s="226"/>
      <c r="L72" s="232"/>
      <c r="M72" s="226"/>
      <c r="N72" s="233"/>
      <c r="O72" s="234" t="s">
        <v>161</v>
      </c>
      <c r="P72" s="235"/>
      <c r="Q72" s="235"/>
      <c r="R72" s="236"/>
    </row>
    <row r="73" spans="1:19" s="18" customFormat="1" ht="9" customHeight="1" x14ac:dyDescent="0.25">
      <c r="A73" s="241" t="s">
        <v>124</v>
      </c>
      <c r="B73" s="239"/>
      <c r="C73" s="242"/>
      <c r="D73" s="229"/>
      <c r="E73" s="229"/>
      <c r="F73" s="92">
        <f>IF(D72&gt;$R$79,,UPPER(VLOOKUP(D72,'1D ELO (5)'!$A$7:$L$23,8)))</f>
        <v>0</v>
      </c>
      <c r="G73" s="360"/>
      <c r="H73" s="92">
        <f>IF(G72&gt;$R$79,,UPPER(VLOOKUP(G72,'1D ELO (5)'!$A$7:$L$23,8)))</f>
        <v>0</v>
      </c>
      <c r="I73" s="338"/>
      <c r="J73" s="339"/>
      <c r="K73" s="92">
        <f>IF(J72&gt;$R$79,,UPPER(VLOOKUP(J72,'1D ELO (5)'!$A$7:$L$23,8)))</f>
        <v>0</v>
      </c>
      <c r="L73" s="232"/>
      <c r="M73" s="226"/>
      <c r="N73" s="233"/>
      <c r="O73" s="239"/>
      <c r="P73" s="238"/>
      <c r="Q73" s="239"/>
      <c r="R73" s="240"/>
    </row>
    <row r="74" spans="1:19" s="18" customFormat="1" ht="9" customHeight="1" x14ac:dyDescent="0.25">
      <c r="A74" s="384"/>
      <c r="B74" s="385"/>
      <c r="C74" s="386"/>
      <c r="D74" s="229">
        <v>2</v>
      </c>
      <c r="E74" s="229"/>
      <c r="F74" s="92">
        <f>IF(D74&gt;$R$79,,UPPER(VLOOKUP(D74,'1D ELO (5)'!$A$7:$L$23,2)))</f>
        <v>0</v>
      </c>
      <c r="G74" s="360">
        <v>6</v>
      </c>
      <c r="H74" s="92">
        <f>IF(G74&gt;$R$79,,UPPER(VLOOKUP(G74,'1D ELO (5)'!$A$7:$L$23,2)))</f>
        <v>0</v>
      </c>
      <c r="I74" s="338"/>
      <c r="J74" s="339" t="s">
        <v>8</v>
      </c>
      <c r="K74" s="226"/>
      <c r="L74" s="232"/>
      <c r="M74" s="226"/>
      <c r="N74" s="233"/>
      <c r="O74" s="234" t="s">
        <v>112</v>
      </c>
      <c r="P74" s="235"/>
      <c r="Q74" s="235"/>
      <c r="R74" s="236"/>
    </row>
    <row r="75" spans="1:19" s="18" customFormat="1" ht="9" customHeight="1" x14ac:dyDescent="0.25">
      <c r="A75" s="243"/>
      <c r="B75" s="150"/>
      <c r="C75" s="244"/>
      <c r="D75" s="229"/>
      <c r="E75" s="229"/>
      <c r="F75" s="92">
        <f>IF(D74&gt;$R$79,,UPPER(VLOOKUP(D74,'1D ELO (5)'!$A$7:$L$23,8)))</f>
        <v>0</v>
      </c>
      <c r="G75" s="360"/>
      <c r="H75" s="92">
        <f>IF(G74&gt;$R$79,,UPPER(VLOOKUP(G74,'1D ELO (5)'!$A$7:$L$23,8)))</f>
        <v>0</v>
      </c>
      <c r="I75" s="338"/>
      <c r="J75" s="339"/>
      <c r="K75" s="226"/>
      <c r="L75" s="232"/>
      <c r="M75" s="226"/>
      <c r="N75" s="233"/>
      <c r="O75" s="226"/>
      <c r="P75" s="232"/>
      <c r="Q75" s="226"/>
      <c r="R75" s="233"/>
    </row>
    <row r="76" spans="1:19" s="18" customFormat="1" ht="9" customHeight="1" x14ac:dyDescent="0.25">
      <c r="A76" s="371"/>
      <c r="B76" s="387"/>
      <c r="C76" s="388"/>
      <c r="D76" s="229">
        <v>3</v>
      </c>
      <c r="E76" s="229"/>
      <c r="F76" s="92">
        <f>IF(D76&gt;$R$79,,UPPER(VLOOKUP(D76,'1D ELO (5)'!$A$7:$L$23,2)))</f>
        <v>0</v>
      </c>
      <c r="G76" s="360">
        <v>7</v>
      </c>
      <c r="H76" s="92">
        <f>IF(G76&gt;$R$79,,UPPER(VLOOKUP(G76,'1D ELO (5)'!$A$7:$L$23,2)))</f>
        <v>0</v>
      </c>
      <c r="I76" s="338"/>
      <c r="J76" s="339" t="s">
        <v>9</v>
      </c>
      <c r="K76" s="226"/>
      <c r="L76" s="232"/>
      <c r="M76" s="226"/>
      <c r="N76" s="233"/>
      <c r="O76" s="239"/>
      <c r="P76" s="238"/>
      <c r="Q76" s="239"/>
      <c r="R76" s="240"/>
    </row>
    <row r="77" spans="1:19" s="18" customFormat="1" ht="9" customHeight="1" x14ac:dyDescent="0.25">
      <c r="A77" s="372"/>
      <c r="B77" s="24"/>
      <c r="C77" s="244"/>
      <c r="D77" s="229"/>
      <c r="E77" s="229"/>
      <c r="F77" s="92">
        <f>IF(D76&gt;$R$79,,UPPER(VLOOKUP(D76,'1D ELO (5)'!$A$7:$L$23,8)))</f>
        <v>0</v>
      </c>
      <c r="G77" s="360"/>
      <c r="H77" s="92">
        <f>IF(G76&gt;$R$79,,UPPER(VLOOKUP(G76,'1D ELO (5)'!$A$7:$L$23,8)))</f>
        <v>0</v>
      </c>
      <c r="I77" s="338"/>
      <c r="J77" s="339"/>
      <c r="K77" s="226"/>
      <c r="L77" s="232"/>
      <c r="M77" s="226"/>
      <c r="N77" s="233"/>
      <c r="O77" s="234" t="s">
        <v>92</v>
      </c>
      <c r="P77" s="235"/>
      <c r="Q77" s="235"/>
      <c r="R77" s="236"/>
    </row>
    <row r="78" spans="1:19" s="18" customFormat="1" ht="9" customHeight="1" x14ac:dyDescent="0.25">
      <c r="A78" s="372"/>
      <c r="B78" s="24"/>
      <c r="C78" s="382"/>
      <c r="D78" s="229">
        <v>4</v>
      </c>
      <c r="E78" s="229"/>
      <c r="F78" s="92">
        <f>IF(D78&gt;$R$79,,UPPER(VLOOKUP(D78,'1D ELO (5)'!$A$7:$L$23,2)))</f>
        <v>0</v>
      </c>
      <c r="G78" s="360">
        <v>8</v>
      </c>
      <c r="H78" s="92">
        <f>IF(G78&gt;$R$79,,UPPER(VLOOKUP(G78,'1D ELO (5)'!$A$7:$L$23,2)))</f>
        <v>0</v>
      </c>
      <c r="I78" s="338"/>
      <c r="J78" s="339" t="s">
        <v>10</v>
      </c>
      <c r="K78" s="226"/>
      <c r="L78" s="232"/>
      <c r="M78" s="226"/>
      <c r="N78" s="233"/>
      <c r="O78" s="226"/>
      <c r="P78" s="232"/>
      <c r="Q78" s="226"/>
      <c r="R78" s="233"/>
    </row>
    <row r="79" spans="1:19" s="18" customFormat="1" ht="9" customHeight="1" x14ac:dyDescent="0.25">
      <c r="A79" s="373"/>
      <c r="B79" s="370"/>
      <c r="C79" s="383"/>
      <c r="D79" s="245"/>
      <c r="E79" s="245"/>
      <c r="F79" s="92">
        <f>IF(D78&gt;$R$79,,UPPER(VLOOKUP(D78,'1D ELO (5)'!$A$7:$L$23,8)))</f>
        <v>0</v>
      </c>
      <c r="G79" s="361"/>
      <c r="H79" s="246">
        <f>IF(G78&gt;$R$79,,UPPER(VLOOKUP(G78,'1D ELO (5)'!$A$7:$L$23,8)))</f>
        <v>0</v>
      </c>
      <c r="I79" s="341"/>
      <c r="J79" s="342"/>
      <c r="K79" s="239"/>
      <c r="L79" s="238"/>
      <c r="M79" s="239"/>
      <c r="N79" s="240"/>
      <c r="O79" s="239" t="str">
        <f>R4</f>
        <v>Lakatosné Klopcsik Diana</v>
      </c>
      <c r="P79" s="238"/>
      <c r="Q79" s="239"/>
      <c r="R79" s="362">
        <f>'1D ELO (5)'!$P$5</f>
        <v>0</v>
      </c>
    </row>
    <row r="80" spans="1:19" s="19" customFormat="1" ht="9.6" x14ac:dyDescent="0.25">
      <c r="A80" s="308"/>
      <c r="B80" s="57" t="s">
        <v>4</v>
      </c>
      <c r="C80" s="57" t="s">
        <v>152</v>
      </c>
      <c r="D80" s="57" t="s">
        <v>120</v>
      </c>
      <c r="E80" s="57" t="s">
        <v>162</v>
      </c>
      <c r="F80" s="67" t="s">
        <v>85</v>
      </c>
      <c r="G80" s="67" t="s">
        <v>86</v>
      </c>
      <c r="H80" s="67"/>
      <c r="I80" s="67" t="s">
        <v>90</v>
      </c>
      <c r="J80" s="67"/>
      <c r="K80" s="57" t="s">
        <v>102</v>
      </c>
      <c r="L80" s="309"/>
      <c r="M80" s="57" t="s">
        <v>116</v>
      </c>
      <c r="N80" s="309"/>
      <c r="O80" s="57" t="s">
        <v>151</v>
      </c>
      <c r="P80" s="309"/>
      <c r="Q80" s="57" t="s">
        <v>150</v>
      </c>
      <c r="R80" s="310"/>
    </row>
    <row r="81" spans="1:21" s="19" customFormat="1" ht="3.75" customHeight="1" thickBot="1" x14ac:dyDescent="0.3">
      <c r="A81" s="311"/>
      <c r="B81" s="99"/>
      <c r="C81" s="99"/>
      <c r="D81" s="99"/>
      <c r="E81" s="99"/>
      <c r="F81" s="22"/>
      <c r="G81" s="22"/>
      <c r="H81" s="101"/>
      <c r="I81" s="22"/>
      <c r="J81" s="122"/>
      <c r="K81" s="99"/>
      <c r="L81" s="122"/>
      <c r="M81" s="99"/>
      <c r="N81" s="122"/>
      <c r="O81" s="99"/>
      <c r="P81" s="122"/>
      <c r="Q81" s="99"/>
      <c r="R81" s="143"/>
    </row>
    <row r="82" spans="1:21" s="38" customFormat="1" ht="10.5" customHeight="1" x14ac:dyDescent="0.25">
      <c r="A82" s="312">
        <v>17</v>
      </c>
      <c r="B82" s="395" t="str">
        <f>IF($D82="","",VLOOKUP($D82,'1D ELO (5)'!$A$7:$P$39,14))</f>
        <v/>
      </c>
      <c r="C82" s="395" t="str">
        <f>IF($D82="","",VLOOKUP($D82,'1D ELO (5)'!$A$7:$P$39,15))</f>
        <v/>
      </c>
      <c r="D82" s="164"/>
      <c r="E82" s="694" t="str">
        <f>UPPER(IF($D82="","",VLOOKUP($D82,'1D ELO (5)'!$A$7:$P$39,5)))</f>
        <v/>
      </c>
      <c r="F82" s="695" t="str">
        <f>UPPER(IF($D82="","",VLOOKUP($D82,'1D ELO (5)'!$A$7:$P$39,2)))</f>
        <v/>
      </c>
      <c r="G82" s="695" t="str">
        <f>IF($D82="","",VLOOKUP($D82,'1D ELO (5)'!$A$7:$P$39,3))</f>
        <v/>
      </c>
      <c r="H82" s="696"/>
      <c r="I82" s="695" t="str">
        <f>IF($D82="","",VLOOKUP($D82,'1D ELO (5)'!$A$7:$P$39,4))</f>
        <v/>
      </c>
      <c r="J82" s="314"/>
      <c r="K82" s="168"/>
      <c r="L82" s="170"/>
      <c r="M82" s="168"/>
      <c r="N82" s="170"/>
      <c r="O82" s="168"/>
      <c r="P82" s="170"/>
      <c r="Q82" s="168"/>
      <c r="R82" s="285" t="s">
        <v>154</v>
      </c>
      <c r="S82" s="174"/>
      <c r="U82" s="175">
        <f>Birók!P60</f>
        <v>0</v>
      </c>
    </row>
    <row r="83" spans="1:21" s="38" customFormat="1" ht="9.6" customHeight="1" x14ac:dyDescent="0.25">
      <c r="A83" s="286"/>
      <c r="B83" s="315"/>
      <c r="C83" s="315"/>
      <c r="D83" s="315"/>
      <c r="E83" s="694" t="str">
        <f>UPPER(IF($D82="","",VLOOKUP($D82,'1D ELO (5)'!$A$7:$P$33,11)))</f>
        <v/>
      </c>
      <c r="F83" s="695" t="str">
        <f>UPPER(IF($D82="","",VLOOKUP($D82,'1D ELO (5)'!$A$7:$P$33,8)))</f>
        <v/>
      </c>
      <c r="G83" s="695" t="str">
        <f>IF($D82="","",VLOOKUP($D82,'1D ELO (5)'!$A$7:$P$33,9))</f>
        <v/>
      </c>
      <c r="H83" s="696"/>
      <c r="I83" s="695" t="str">
        <f>IF($D82="","",VLOOKUP($D82,'1D ELO (5)'!$A$7:$P$33,10))</f>
        <v/>
      </c>
      <c r="J83" s="316"/>
      <c r="K83" s="161" t="str">
        <f>IF(J83="a",F82,IF(J83="b",F84,""))</f>
        <v/>
      </c>
      <c r="L83" s="170"/>
      <c r="M83" s="168"/>
      <c r="N83" s="170"/>
      <c r="O83" s="168"/>
      <c r="P83" s="170"/>
      <c r="Q83" s="168"/>
      <c r="R83" s="171"/>
      <c r="S83" s="174"/>
      <c r="U83" s="183">
        <f>Birók!P61</f>
        <v>0</v>
      </c>
    </row>
    <row r="84" spans="1:21" s="38" customFormat="1" ht="9.6" customHeight="1" x14ac:dyDescent="0.25">
      <c r="A84" s="286"/>
      <c r="B84" s="177"/>
      <c r="C84" s="177"/>
      <c r="D84" s="177"/>
      <c r="E84" s="509"/>
      <c r="F84" s="163"/>
      <c r="G84" s="163"/>
      <c r="H84" s="101"/>
      <c r="I84" s="163"/>
      <c r="J84" s="317"/>
      <c r="K84" s="318" t="str">
        <f>UPPER(IF(OR(J85="a",J85="as"),F82,IF(OR(J85="b",J85="bs"),F86,)))</f>
        <v/>
      </c>
      <c r="L84" s="319"/>
      <c r="M84" s="168"/>
      <c r="N84" s="170"/>
      <c r="O84" s="168"/>
      <c r="P84" s="170"/>
      <c r="Q84" s="168"/>
      <c r="R84" s="171"/>
      <c r="S84" s="174"/>
      <c r="U84" s="183">
        <f>Birók!P62</f>
        <v>0</v>
      </c>
    </row>
    <row r="85" spans="1:21" s="38" customFormat="1" ht="9.6" customHeight="1" x14ac:dyDescent="0.25">
      <c r="A85" s="286"/>
      <c r="B85" s="177"/>
      <c r="C85" s="177"/>
      <c r="D85" s="177"/>
      <c r="E85" s="510"/>
      <c r="F85" s="506"/>
      <c r="G85" s="506"/>
      <c r="H85" s="507"/>
      <c r="I85" s="495" t="s">
        <v>0</v>
      </c>
      <c r="J85" s="189"/>
      <c r="K85" s="320" t="str">
        <f>UPPER(IF(OR(J85="a",J85="as"),F83,IF(OR(J85="b",J85="bs"),F87,)))</f>
        <v/>
      </c>
      <c r="L85" s="321"/>
      <c r="M85" s="168"/>
      <c r="N85" s="170"/>
      <c r="O85" s="168"/>
      <c r="P85" s="170"/>
      <c r="Q85" s="168"/>
      <c r="R85" s="171"/>
      <c r="S85" s="174"/>
      <c r="U85" s="183">
        <f>Birók!P63</f>
        <v>0</v>
      </c>
    </row>
    <row r="86" spans="1:21" s="38" customFormat="1" ht="9.6" customHeight="1" x14ac:dyDescent="0.25">
      <c r="A86" s="286">
        <v>18</v>
      </c>
      <c r="B86" s="395" t="str">
        <f>IF($D86="","",VLOOKUP($D86,'1D ELO (5)'!$A$7:$P$39,14))</f>
        <v/>
      </c>
      <c r="C86" s="395" t="str">
        <f>IF($D86="","",VLOOKUP($D86,'1D ELO (5)'!$A$7:$P$39,15))</f>
        <v/>
      </c>
      <c r="D86" s="164"/>
      <c r="E86" s="503" t="str">
        <f>UPPER(IF($D86="","",VLOOKUP($D86,'1D ELO (5)'!$A$7:$P$39,5)))</f>
        <v/>
      </c>
      <c r="F86" s="492" t="str">
        <f>UPPER(IF($D86="","",VLOOKUP($D86,'1D ELO (5)'!$A$7:$P$39,2)))</f>
        <v/>
      </c>
      <c r="G86" s="492" t="str">
        <f>IF($D86="","",VLOOKUP($D86,'1D ELO (5)'!$A$7:$P$39,3))</f>
        <v/>
      </c>
      <c r="H86" s="504"/>
      <c r="I86" s="492" t="str">
        <f>IF($D86="","",VLOOKUP($D86,'1D ELO (5)'!$A$7:$P$39,4))</f>
        <v/>
      </c>
      <c r="J86" s="322"/>
      <c r="K86" s="168"/>
      <c r="L86" s="323"/>
      <c r="M86" s="206"/>
      <c r="N86" s="319"/>
      <c r="O86" s="168"/>
      <c r="P86" s="170"/>
      <c r="Q86" s="168"/>
      <c r="R86" s="171"/>
      <c r="S86" s="174"/>
      <c r="U86" s="183">
        <f>Birók!P64</f>
        <v>0</v>
      </c>
    </row>
    <row r="87" spans="1:21" s="38" customFormat="1" ht="9.6" customHeight="1" x14ac:dyDescent="0.25">
      <c r="A87" s="286"/>
      <c r="B87" s="315"/>
      <c r="C87" s="315"/>
      <c r="D87" s="315"/>
      <c r="E87" s="503" t="str">
        <f>UPPER(IF($D86="","",VLOOKUP($D86,'1D ELO (5)'!$A$7:$P$33,11)))</f>
        <v/>
      </c>
      <c r="F87" s="492" t="str">
        <f>UPPER(IF($D86="","",VLOOKUP($D86,'1D ELO (5)'!$A$7:$P$33,8)))</f>
        <v/>
      </c>
      <c r="G87" s="492" t="str">
        <f>IF($D86="","",VLOOKUP($D86,'1D ELO (5)'!$A$7:$P$33,9))</f>
        <v/>
      </c>
      <c r="H87" s="504"/>
      <c r="I87" s="492" t="str">
        <f>IF($D86="","",VLOOKUP($D86,'1D ELO (5)'!$A$7:$P$33,10))</f>
        <v/>
      </c>
      <c r="J87" s="316"/>
      <c r="K87" s="168"/>
      <c r="L87" s="323"/>
      <c r="M87" s="290"/>
      <c r="N87" s="324"/>
      <c r="O87" s="168"/>
      <c r="P87" s="170"/>
      <c r="Q87" s="168"/>
      <c r="R87" s="171"/>
      <c r="S87" s="174"/>
      <c r="U87" s="183">
        <f>Birók!P65</f>
        <v>0</v>
      </c>
    </row>
    <row r="88" spans="1:21" s="38" customFormat="1" ht="9.6" customHeight="1" x14ac:dyDescent="0.25">
      <c r="A88" s="286"/>
      <c r="B88" s="177"/>
      <c r="C88" s="177"/>
      <c r="D88" s="187"/>
      <c r="E88" s="511"/>
      <c r="F88" s="506"/>
      <c r="G88" s="506"/>
      <c r="H88" s="507"/>
      <c r="I88" s="506"/>
      <c r="J88" s="325"/>
      <c r="K88" s="168"/>
      <c r="L88" s="317"/>
      <c r="M88" s="318" t="str">
        <f>UPPER(IF(OR(L89="a",L89="as"),K84,IF(OR(L89="b",L89="bs"),K92,)))</f>
        <v/>
      </c>
      <c r="N88" s="170"/>
      <c r="O88" s="168"/>
      <c r="P88" s="170"/>
      <c r="Q88" s="168"/>
      <c r="R88" s="171"/>
      <c r="S88" s="174"/>
      <c r="U88" s="183">
        <f>Birók!P66</f>
        <v>0</v>
      </c>
    </row>
    <row r="89" spans="1:21" s="38" customFormat="1" ht="9.6" customHeight="1" x14ac:dyDescent="0.25">
      <c r="A89" s="286"/>
      <c r="B89" s="177"/>
      <c r="C89" s="177"/>
      <c r="D89" s="187"/>
      <c r="E89" s="511"/>
      <c r="F89" s="506"/>
      <c r="G89" s="506"/>
      <c r="H89" s="507"/>
      <c r="I89" s="506"/>
      <c r="J89" s="325"/>
      <c r="K89" s="180" t="s">
        <v>0</v>
      </c>
      <c r="L89" s="189"/>
      <c r="M89" s="320" t="str">
        <f>UPPER(IF(OR(L89="a",L89="as"),K85,IF(OR(L89="b",L89="bs"),K93,)))</f>
        <v/>
      </c>
      <c r="N89" s="321"/>
      <c r="O89" s="168"/>
      <c r="P89" s="170"/>
      <c r="Q89" s="168"/>
      <c r="R89" s="171"/>
      <c r="S89" s="174"/>
      <c r="U89" s="183">
        <f>Birók!P67</f>
        <v>0</v>
      </c>
    </row>
    <row r="90" spans="1:21" s="38" customFormat="1" ht="9.6" customHeight="1" x14ac:dyDescent="0.25">
      <c r="A90" s="326">
        <v>19</v>
      </c>
      <c r="B90" s="395" t="str">
        <f>IF($D90="","",VLOOKUP($D90,'1D ELO (5)'!$A$7:$P$39,14))</f>
        <v/>
      </c>
      <c r="C90" s="395" t="str">
        <f>IF($D90="","",VLOOKUP($D90,'1D ELO (5)'!$A$7:$P$39,15))</f>
        <v/>
      </c>
      <c r="D90" s="164"/>
      <c r="E90" s="503" t="str">
        <f>UPPER(IF($D90="","",VLOOKUP($D90,'1D ELO (5)'!$A$7:$P$39,5)))</f>
        <v/>
      </c>
      <c r="F90" s="492" t="str">
        <f>UPPER(IF($D90="","",VLOOKUP($D90,'1D ELO (5)'!$A$7:$P$39,2)))</f>
        <v/>
      </c>
      <c r="G90" s="492" t="str">
        <f>IF($D90="","",VLOOKUP($D90,'1D ELO (5)'!$A$7:$P$39,3))</f>
        <v/>
      </c>
      <c r="H90" s="504"/>
      <c r="I90" s="492" t="str">
        <f>IF($D90="","",VLOOKUP($D90,'1D ELO (5)'!$A$7:$P$39,4))</f>
        <v/>
      </c>
      <c r="J90" s="314"/>
      <c r="K90" s="168"/>
      <c r="L90" s="323"/>
      <c r="M90" s="168"/>
      <c r="N90" s="323"/>
      <c r="O90" s="206"/>
      <c r="P90" s="170"/>
      <c r="Q90" s="168"/>
      <c r="R90" s="171"/>
      <c r="S90" s="174"/>
      <c r="U90" s="183">
        <f>Birók!P68</f>
        <v>0</v>
      </c>
    </row>
    <row r="91" spans="1:21" s="38" customFormat="1" ht="9.6" customHeight="1" thickBot="1" x14ac:dyDescent="0.3">
      <c r="A91" s="286"/>
      <c r="B91" s="315"/>
      <c r="C91" s="315"/>
      <c r="D91" s="315"/>
      <c r="E91" s="503" t="str">
        <f>UPPER(IF($D90="","",VLOOKUP($D90,'1D ELO (5)'!$A$7:$P$33,11)))</f>
        <v/>
      </c>
      <c r="F91" s="492" t="str">
        <f>UPPER(IF($D90="","",VLOOKUP($D90,'1D ELO (5)'!$A$7:$P$33,8)))</f>
        <v/>
      </c>
      <c r="G91" s="492" t="str">
        <f>IF($D90="","",VLOOKUP($D90,'1D ELO (5)'!$A$7:$P$33,9))</f>
        <v/>
      </c>
      <c r="H91" s="504"/>
      <c r="I91" s="492" t="str">
        <f>IF($D90="","",VLOOKUP($D90,'1D ELO (5)'!$A$7:$P$33,10))</f>
        <v/>
      </c>
      <c r="J91" s="316"/>
      <c r="K91" s="161" t="str">
        <f>IF(J91="a",F90,IF(J91="b",F92,""))</f>
        <v/>
      </c>
      <c r="L91" s="323"/>
      <c r="M91" s="168"/>
      <c r="N91" s="323"/>
      <c r="O91" s="168"/>
      <c r="P91" s="170"/>
      <c r="Q91" s="168"/>
      <c r="R91" s="171"/>
      <c r="S91" s="174"/>
      <c r="U91" s="198">
        <f>Birók!P69</f>
        <v>0</v>
      </c>
    </row>
    <row r="92" spans="1:21" s="38" customFormat="1" ht="9.6" customHeight="1" x14ac:dyDescent="0.25">
      <c r="A92" s="286"/>
      <c r="B92" s="177"/>
      <c r="C92" s="177"/>
      <c r="D92" s="187"/>
      <c r="E92" s="511"/>
      <c r="F92" s="506"/>
      <c r="G92" s="506"/>
      <c r="H92" s="507"/>
      <c r="I92" s="506"/>
      <c r="J92" s="317"/>
      <c r="K92" s="318" t="str">
        <f>UPPER(IF(OR(J93="a",J93="as"),F90,IF(OR(J93="b",J93="bs"),F94,)))</f>
        <v/>
      </c>
      <c r="L92" s="327"/>
      <c r="M92" s="168"/>
      <c r="N92" s="323"/>
      <c r="O92" s="168"/>
      <c r="P92" s="170"/>
      <c r="Q92" s="168"/>
      <c r="R92" s="171"/>
      <c r="S92" s="174"/>
    </row>
    <row r="93" spans="1:21" s="38" customFormat="1" ht="9.6" customHeight="1" x14ac:dyDescent="0.25">
      <c r="A93" s="286"/>
      <c r="B93" s="177"/>
      <c r="C93" s="177"/>
      <c r="D93" s="187"/>
      <c r="E93" s="511"/>
      <c r="F93" s="506"/>
      <c r="G93" s="506"/>
      <c r="H93" s="507"/>
      <c r="I93" s="495" t="s">
        <v>0</v>
      </c>
      <c r="J93" s="189"/>
      <c r="K93" s="320" t="str">
        <f>UPPER(IF(OR(J93="a",J93="as"),F91,IF(OR(J93="b",J93="bs"),F95,)))</f>
        <v/>
      </c>
      <c r="L93" s="316"/>
      <c r="M93" s="168"/>
      <c r="N93" s="323"/>
      <c r="O93" s="168"/>
      <c r="P93" s="170"/>
      <c r="Q93" s="168"/>
      <c r="R93" s="171"/>
      <c r="S93" s="174"/>
    </row>
    <row r="94" spans="1:21" s="38" customFormat="1" ht="9.6" customHeight="1" x14ac:dyDescent="0.25">
      <c r="A94" s="286">
        <v>20</v>
      </c>
      <c r="B94" s="395" t="str">
        <f>IF($D94="","",VLOOKUP($D94,'1D ELO (5)'!$A$7:$P$39,14))</f>
        <v/>
      </c>
      <c r="C94" s="395" t="str">
        <f>IF($D94="","",VLOOKUP($D94,'1D ELO (5)'!$A$7:$P$39,15))</f>
        <v/>
      </c>
      <c r="D94" s="164"/>
      <c r="E94" s="503" t="str">
        <f>UPPER(IF($D94="","",VLOOKUP($D94,'1D ELO (5)'!$A$7:$P$39,5)))</f>
        <v/>
      </c>
      <c r="F94" s="492" t="str">
        <f>UPPER(IF($D94="","",VLOOKUP($D94,'1D ELO (5)'!$A$7:$P$39,2)))</f>
        <v/>
      </c>
      <c r="G94" s="492" t="str">
        <f>IF($D94="","",VLOOKUP($D94,'1D ELO (5)'!$A$7:$P$39,3))</f>
        <v/>
      </c>
      <c r="H94" s="504"/>
      <c r="I94" s="492" t="str">
        <f>IF($D94="","",VLOOKUP($D94,'1D ELO (5)'!$A$7:$P$39,4))</f>
        <v/>
      </c>
      <c r="J94" s="322"/>
      <c r="K94" s="168"/>
      <c r="L94" s="170"/>
      <c r="M94" s="206"/>
      <c r="N94" s="327"/>
      <c r="O94" s="168"/>
      <c r="P94" s="170"/>
      <c r="Q94" s="168"/>
      <c r="R94" s="171"/>
      <c r="S94" s="174"/>
    </row>
    <row r="95" spans="1:21" s="38" customFormat="1" ht="9.6" customHeight="1" x14ac:dyDescent="0.25">
      <c r="A95" s="286"/>
      <c r="B95" s="315"/>
      <c r="C95" s="315"/>
      <c r="D95" s="315"/>
      <c r="E95" s="503" t="str">
        <f>UPPER(IF($D94="","",VLOOKUP($D94,'1D ELO (5)'!$A$7:$P$33,11)))</f>
        <v/>
      </c>
      <c r="F95" s="492" t="str">
        <f>UPPER(IF($D94="","",VLOOKUP($D94,'1D ELO (5)'!$A$7:$P$33,8)))</f>
        <v/>
      </c>
      <c r="G95" s="492" t="str">
        <f>IF($D94="","",VLOOKUP($D94,'1D ELO (5)'!$A$7:$P$33,9))</f>
        <v/>
      </c>
      <c r="H95" s="504"/>
      <c r="I95" s="492" t="str">
        <f>IF($D94="","",VLOOKUP($D94,'1D ELO (5)'!$A$7:$P$33,10))</f>
        <v/>
      </c>
      <c r="J95" s="316"/>
      <c r="K95" s="168"/>
      <c r="L95" s="170"/>
      <c r="M95" s="290"/>
      <c r="N95" s="328"/>
      <c r="O95" s="168"/>
      <c r="P95" s="170"/>
      <c r="Q95" s="168"/>
      <c r="R95" s="171"/>
      <c r="S95" s="174"/>
    </row>
    <row r="96" spans="1:21" s="38" customFormat="1" ht="9.6" customHeight="1" x14ac:dyDescent="0.25">
      <c r="A96" s="286"/>
      <c r="B96" s="177"/>
      <c r="C96" s="177"/>
      <c r="D96" s="177"/>
      <c r="E96" s="510"/>
      <c r="F96" s="506"/>
      <c r="G96" s="506"/>
      <c r="H96" s="507"/>
      <c r="I96" s="506"/>
      <c r="J96" s="325"/>
      <c r="K96" s="168"/>
      <c r="L96" s="170"/>
      <c r="M96" s="168"/>
      <c r="N96" s="317"/>
      <c r="O96" s="318" t="str">
        <f>UPPER(IF(OR(N97="a",N97="as"),M88,IF(OR(N97="b",N97="bs"),M104,)))</f>
        <v/>
      </c>
      <c r="P96" s="170"/>
      <c r="Q96" s="168"/>
      <c r="R96" s="171"/>
      <c r="S96" s="174"/>
    </row>
    <row r="97" spans="1:19" s="38" customFormat="1" ht="9.6" customHeight="1" x14ac:dyDescent="0.25">
      <c r="A97" s="286"/>
      <c r="B97" s="177"/>
      <c r="C97" s="177"/>
      <c r="D97" s="177"/>
      <c r="E97" s="510"/>
      <c r="F97" s="506"/>
      <c r="G97" s="506"/>
      <c r="H97" s="507"/>
      <c r="I97" s="506"/>
      <c r="J97" s="325"/>
      <c r="K97" s="168"/>
      <c r="L97" s="170"/>
      <c r="M97" s="180" t="s">
        <v>0</v>
      </c>
      <c r="N97" s="189"/>
      <c r="O97" s="320" t="str">
        <f>UPPER(IF(OR(N97="a",N97="as"),M89,IF(OR(N97="b",N97="bs"),M105,)))</f>
        <v/>
      </c>
      <c r="P97" s="321"/>
      <c r="Q97" s="168"/>
      <c r="R97" s="171"/>
      <c r="S97" s="174"/>
    </row>
    <row r="98" spans="1:19" s="38" customFormat="1" ht="9.6" customHeight="1" x14ac:dyDescent="0.25">
      <c r="A98" s="286">
        <v>21</v>
      </c>
      <c r="B98" s="395" t="str">
        <f>IF($D98="","",VLOOKUP($D98,'1D ELO (5)'!$A$7:$P$39,14))</f>
        <v/>
      </c>
      <c r="C98" s="395" t="str">
        <f>IF($D98="","",VLOOKUP($D98,'1D ELO (5)'!$A$7:$P$39,15))</f>
        <v/>
      </c>
      <c r="D98" s="164"/>
      <c r="E98" s="503" t="str">
        <f>UPPER(IF($D98="","",VLOOKUP($D98,'1D ELO (5)'!$A$7:$P$39,5)))</f>
        <v/>
      </c>
      <c r="F98" s="492" t="str">
        <f>UPPER(IF($D98="","",VLOOKUP($D98,'1D ELO (5)'!$A$7:$P$39,2)))</f>
        <v/>
      </c>
      <c r="G98" s="492" t="str">
        <f>IF($D98="","",VLOOKUP($D98,'1D ELO (5)'!$A$7:$P$39,3))</f>
        <v/>
      </c>
      <c r="H98" s="504"/>
      <c r="I98" s="492" t="str">
        <f>IF($D98="","",VLOOKUP($D98,'1D ELO (5)'!$A$7:$P$39,4))</f>
        <v/>
      </c>
      <c r="J98" s="314"/>
      <c r="K98" s="168"/>
      <c r="L98" s="170"/>
      <c r="M98" s="168"/>
      <c r="N98" s="323"/>
      <c r="O98" s="168"/>
      <c r="P98" s="323"/>
      <c r="Q98" s="168"/>
      <c r="R98" s="171"/>
      <c r="S98" s="174"/>
    </row>
    <row r="99" spans="1:19" s="38" customFormat="1" ht="9.6" customHeight="1" x14ac:dyDescent="0.25">
      <c r="A99" s="286"/>
      <c r="B99" s="315"/>
      <c r="C99" s="315"/>
      <c r="D99" s="315"/>
      <c r="E99" s="503" t="str">
        <f>UPPER(IF($D98="","",VLOOKUP($D98,'1D ELO (5)'!$A$7:$P$33,11)))</f>
        <v/>
      </c>
      <c r="F99" s="492" t="str">
        <f>UPPER(IF($D98="","",VLOOKUP($D98,'1D ELO (5)'!$A$7:$P$33,8)))</f>
        <v/>
      </c>
      <c r="G99" s="492" t="str">
        <f>IF($D98="","",VLOOKUP($D98,'1D ELO (5)'!$A$7:$P$33,9))</f>
        <v/>
      </c>
      <c r="H99" s="504"/>
      <c r="I99" s="492" t="str">
        <f>IF($D98="","",VLOOKUP($D98,'1D ELO (5)'!$A$7:$P$33,10))</f>
        <v/>
      </c>
      <c r="J99" s="316"/>
      <c r="K99" s="161" t="str">
        <f>IF(J99="a",F98,IF(J99="b",F100,""))</f>
        <v/>
      </c>
      <c r="L99" s="170"/>
      <c r="M99" s="168"/>
      <c r="N99" s="323"/>
      <c r="O99" s="168"/>
      <c r="P99" s="323"/>
      <c r="Q99" s="168"/>
      <c r="R99" s="171"/>
      <c r="S99" s="174"/>
    </row>
    <row r="100" spans="1:19" s="38" customFormat="1" ht="9.6" customHeight="1" x14ac:dyDescent="0.25">
      <c r="A100" s="286"/>
      <c r="B100" s="177"/>
      <c r="C100" s="177"/>
      <c r="D100" s="177"/>
      <c r="E100" s="510"/>
      <c r="F100" s="506"/>
      <c r="G100" s="506"/>
      <c r="H100" s="507"/>
      <c r="I100" s="506"/>
      <c r="J100" s="317"/>
      <c r="K100" s="318" t="str">
        <f>UPPER(IF(OR(J101="a",J101="as"),F98,IF(OR(J101="b",J101="bs"),F102,)))</f>
        <v/>
      </c>
      <c r="L100" s="319"/>
      <c r="M100" s="168"/>
      <c r="N100" s="323"/>
      <c r="O100" s="168"/>
      <c r="P100" s="323"/>
      <c r="Q100" s="168"/>
      <c r="R100" s="171"/>
      <c r="S100" s="174"/>
    </row>
    <row r="101" spans="1:19" s="38" customFormat="1" ht="9.6" customHeight="1" x14ac:dyDescent="0.25">
      <c r="A101" s="286"/>
      <c r="B101" s="177"/>
      <c r="C101" s="177"/>
      <c r="D101" s="177"/>
      <c r="E101" s="510"/>
      <c r="F101" s="506"/>
      <c r="G101" s="506"/>
      <c r="H101" s="507"/>
      <c r="I101" s="495" t="s">
        <v>0</v>
      </c>
      <c r="J101" s="189"/>
      <c r="K101" s="320" t="str">
        <f>UPPER(IF(OR(J101="a",J101="as"),F99,IF(OR(J101="b",J101="bs"),F103,)))</f>
        <v/>
      </c>
      <c r="L101" s="321"/>
      <c r="M101" s="168"/>
      <c r="N101" s="323"/>
      <c r="O101" s="168"/>
      <c r="P101" s="323"/>
      <c r="Q101" s="168"/>
      <c r="R101" s="171"/>
      <c r="S101" s="174"/>
    </row>
    <row r="102" spans="1:19" s="38" customFormat="1" ht="9.6" customHeight="1" x14ac:dyDescent="0.25">
      <c r="A102" s="286">
        <v>22</v>
      </c>
      <c r="B102" s="395" t="str">
        <f>IF($D102="","",VLOOKUP($D102,'1D ELO (5)'!$A$7:$P$39,14))</f>
        <v/>
      </c>
      <c r="C102" s="395" t="str">
        <f>IF($D102="","",VLOOKUP($D102,'1D ELO (5)'!$A$7:$P$39,15))</f>
        <v/>
      </c>
      <c r="D102" s="164"/>
      <c r="E102" s="503" t="str">
        <f>UPPER(IF($D102="","",VLOOKUP($D102,'1D ELO (5)'!$A$7:$P$39,5)))</f>
        <v/>
      </c>
      <c r="F102" s="492" t="str">
        <f>UPPER(IF($D102="","",VLOOKUP($D102,'1D ELO (5)'!$A$7:$P$39,2)))</f>
        <v/>
      </c>
      <c r="G102" s="492" t="str">
        <f>IF($D102="","",VLOOKUP($D102,'1D ELO (5)'!$A$7:$P$39,3))</f>
        <v/>
      </c>
      <c r="H102" s="504"/>
      <c r="I102" s="492" t="str">
        <f>IF($D102="","",VLOOKUP($D102,'1D ELO (5)'!$A$7:$P$39,4))</f>
        <v/>
      </c>
      <c r="J102" s="322"/>
      <c r="K102" s="168"/>
      <c r="L102" s="323"/>
      <c r="M102" s="206"/>
      <c r="N102" s="327"/>
      <c r="O102" s="168"/>
      <c r="P102" s="323"/>
      <c r="Q102" s="168"/>
      <c r="R102" s="171"/>
      <c r="S102" s="174"/>
    </row>
    <row r="103" spans="1:19" s="38" customFormat="1" ht="9.6" customHeight="1" x14ac:dyDescent="0.25">
      <c r="A103" s="286"/>
      <c r="B103" s="315"/>
      <c r="C103" s="315"/>
      <c r="D103" s="315"/>
      <c r="E103" s="503" t="str">
        <f>UPPER(IF($D102="","",VLOOKUP($D102,'1D ELO (5)'!$A$7:$P$33,11)))</f>
        <v/>
      </c>
      <c r="F103" s="492" t="str">
        <f>UPPER(IF($D102="","",VLOOKUP($D102,'1D ELO (5)'!$A$7:$P$33,8)))</f>
        <v/>
      </c>
      <c r="G103" s="492" t="str">
        <f>IF($D102="","",VLOOKUP($D102,'1D ELO (5)'!$A$7:$P$33,9))</f>
        <v/>
      </c>
      <c r="H103" s="504"/>
      <c r="I103" s="492" t="str">
        <f>IF($D102="","",VLOOKUP($D102,'1D ELO (5)'!$A$7:$P$33,10))</f>
        <v/>
      </c>
      <c r="J103" s="316"/>
      <c r="K103" s="168"/>
      <c r="L103" s="323"/>
      <c r="M103" s="290"/>
      <c r="N103" s="328"/>
      <c r="O103" s="168"/>
      <c r="P103" s="323"/>
      <c r="Q103" s="168"/>
      <c r="R103" s="171"/>
      <c r="S103" s="174"/>
    </row>
    <row r="104" spans="1:19" s="38" customFormat="1" ht="9.6" customHeight="1" x14ac:dyDescent="0.25">
      <c r="A104" s="286"/>
      <c r="B104" s="177"/>
      <c r="C104" s="177"/>
      <c r="D104" s="187"/>
      <c r="E104" s="511"/>
      <c r="F104" s="506"/>
      <c r="G104" s="506"/>
      <c r="H104" s="507"/>
      <c r="I104" s="506"/>
      <c r="J104" s="325"/>
      <c r="K104" s="168"/>
      <c r="L104" s="317"/>
      <c r="M104" s="318" t="str">
        <f>UPPER(IF(OR(L105="a",L105="as"),K100,IF(OR(L105="b",L105="bs"),K108,)))</f>
        <v/>
      </c>
      <c r="N104" s="323"/>
      <c r="O104" s="168"/>
      <c r="P104" s="323"/>
      <c r="Q104" s="168"/>
      <c r="R104" s="171"/>
      <c r="S104" s="174"/>
    </row>
    <row r="105" spans="1:19" s="38" customFormat="1" ht="9.6" customHeight="1" x14ac:dyDescent="0.25">
      <c r="A105" s="286"/>
      <c r="B105" s="177"/>
      <c r="C105" s="177"/>
      <c r="D105" s="187"/>
      <c r="E105" s="511"/>
      <c r="F105" s="506"/>
      <c r="G105" s="506"/>
      <c r="H105" s="507"/>
      <c r="I105" s="506"/>
      <c r="J105" s="325"/>
      <c r="K105" s="180" t="s">
        <v>0</v>
      </c>
      <c r="L105" s="189"/>
      <c r="M105" s="320" t="str">
        <f>UPPER(IF(OR(L105="a",L105="as"),K101,IF(OR(L105="b",L105="bs"),K109,)))</f>
        <v/>
      </c>
      <c r="N105" s="316"/>
      <c r="O105" s="168"/>
      <c r="P105" s="323"/>
      <c r="Q105" s="168"/>
      <c r="R105" s="171"/>
      <c r="S105" s="174"/>
    </row>
    <row r="106" spans="1:19" s="38" customFormat="1" ht="9.6" customHeight="1" x14ac:dyDescent="0.25">
      <c r="A106" s="326">
        <v>23</v>
      </c>
      <c r="B106" s="395" t="str">
        <f>IF($D106="","",VLOOKUP($D106,'1D ELO (5)'!$A$7:$P$39,14))</f>
        <v/>
      </c>
      <c r="C106" s="395" t="str">
        <f>IF($D106="","",VLOOKUP($D106,'1D ELO (5)'!$A$7:$P$39,15))</f>
        <v/>
      </c>
      <c r="D106" s="164"/>
      <c r="E106" s="503" t="str">
        <f>UPPER(IF($D106="","",VLOOKUP($D106,'1D ELO (5)'!$A$7:$P$39,5)))</f>
        <v/>
      </c>
      <c r="F106" s="492" t="str">
        <f>UPPER(IF($D106="","",VLOOKUP($D106,'1D ELO (5)'!$A$7:$P$39,2)))</f>
        <v/>
      </c>
      <c r="G106" s="492" t="str">
        <f>IF($D106="","",VLOOKUP($D106,'1D ELO (5)'!$A$7:$P$39,3))</f>
        <v/>
      </c>
      <c r="H106" s="504"/>
      <c r="I106" s="492" t="str">
        <f>IF($D106="","",VLOOKUP($D106,'1D ELO (5)'!$A$7:$P$39,4))</f>
        <v/>
      </c>
      <c r="J106" s="314"/>
      <c r="K106" s="168"/>
      <c r="L106" s="323"/>
      <c r="M106" s="168"/>
      <c r="N106" s="170"/>
      <c r="O106" s="206"/>
      <c r="P106" s="323"/>
      <c r="Q106" s="168"/>
      <c r="R106" s="171"/>
      <c r="S106" s="174"/>
    </row>
    <row r="107" spans="1:19" s="38" customFormat="1" ht="9.6" customHeight="1" x14ac:dyDescent="0.25">
      <c r="A107" s="286"/>
      <c r="B107" s="315"/>
      <c r="C107" s="315"/>
      <c r="D107" s="315"/>
      <c r="E107" s="503" t="str">
        <f>UPPER(IF($D106="","",VLOOKUP($D106,'1D ELO (5)'!$A$7:$P$33,11)))</f>
        <v/>
      </c>
      <c r="F107" s="492" t="str">
        <f>UPPER(IF($D106="","",VLOOKUP($D106,'1D ELO (5)'!$A$7:$P$33,8)))</f>
        <v/>
      </c>
      <c r="G107" s="492" t="str">
        <f>IF($D106="","",VLOOKUP($D106,'1D ELO (5)'!$A$7:$P$33,9))</f>
        <v/>
      </c>
      <c r="H107" s="504"/>
      <c r="I107" s="492" t="str">
        <f>IF($D106="","",VLOOKUP($D106,'1D ELO (5)'!$A$7:$P$33,10))</f>
        <v/>
      </c>
      <c r="J107" s="316"/>
      <c r="K107" s="161" t="str">
        <f>IF(J107="a",F106,IF(J107="b",F108,""))</f>
        <v/>
      </c>
      <c r="L107" s="323"/>
      <c r="M107" s="168"/>
      <c r="N107" s="170"/>
      <c r="O107" s="168"/>
      <c r="P107" s="323"/>
      <c r="Q107" s="168"/>
      <c r="R107" s="171"/>
      <c r="S107" s="174"/>
    </row>
    <row r="108" spans="1:19" s="38" customFormat="1" ht="9.6" customHeight="1" x14ac:dyDescent="0.25">
      <c r="A108" s="286"/>
      <c r="B108" s="177"/>
      <c r="C108" s="177"/>
      <c r="D108" s="187"/>
      <c r="E108" s="511"/>
      <c r="F108" s="506"/>
      <c r="G108" s="506"/>
      <c r="H108" s="507"/>
      <c r="I108" s="506"/>
      <c r="J108" s="317"/>
      <c r="K108" s="318" t="str">
        <f>UPPER(IF(OR(J109="a",J109="as"),F106,IF(OR(J109="b",J109="bs"),F110,)))</f>
        <v/>
      </c>
      <c r="L108" s="327"/>
      <c r="M108" s="168"/>
      <c r="N108" s="170"/>
      <c r="O108" s="168"/>
      <c r="P108" s="323"/>
      <c r="Q108" s="168"/>
      <c r="R108" s="171"/>
      <c r="S108" s="174"/>
    </row>
    <row r="109" spans="1:19" s="38" customFormat="1" ht="9.6" customHeight="1" x14ac:dyDescent="0.25">
      <c r="A109" s="286"/>
      <c r="B109" s="177"/>
      <c r="C109" s="177"/>
      <c r="D109" s="187"/>
      <c r="E109" s="511"/>
      <c r="F109" s="506"/>
      <c r="G109" s="506"/>
      <c r="H109" s="507"/>
      <c r="I109" s="495" t="s">
        <v>0</v>
      </c>
      <c r="J109" s="189"/>
      <c r="K109" s="320" t="str">
        <f>UPPER(IF(OR(J109="a",J109="as"),F107,IF(OR(J109="b",J109="bs"),F111,)))</f>
        <v/>
      </c>
      <c r="L109" s="316"/>
      <c r="M109" s="168"/>
      <c r="N109" s="170"/>
      <c r="O109" s="168"/>
      <c r="P109" s="323"/>
      <c r="Q109" s="168"/>
      <c r="R109" s="171"/>
      <c r="S109" s="174"/>
    </row>
    <row r="110" spans="1:19" s="38" customFormat="1" ht="9.6" customHeight="1" x14ac:dyDescent="0.25">
      <c r="A110" s="312">
        <v>24</v>
      </c>
      <c r="B110" s="395" t="str">
        <f>IF($D110="","",VLOOKUP($D110,'1D ELO (5)'!$A$7:$P$39,14))</f>
        <v/>
      </c>
      <c r="C110" s="395" t="str">
        <f>IF($D110="","",VLOOKUP($D110,'1D ELO (5)'!$A$7:$P$39,15))</f>
        <v/>
      </c>
      <c r="D110" s="164"/>
      <c r="E110" s="694" t="str">
        <f>UPPER(IF($D110="","",VLOOKUP($D110,'1D ELO (5)'!$A$7:$P$39,5)))</f>
        <v/>
      </c>
      <c r="F110" s="695" t="str">
        <f>UPPER(IF($D110="","",VLOOKUP($D110,'1D ELO (5)'!$A$7:$P$39,2)))</f>
        <v/>
      </c>
      <c r="G110" s="695" t="str">
        <f>IF($D110="","",VLOOKUP($D110,'1D ELO (5)'!$A$7:$P$39,3))</f>
        <v/>
      </c>
      <c r="H110" s="696"/>
      <c r="I110" s="695" t="str">
        <f>IF($D110="","",VLOOKUP($D110,'1D ELO (5)'!$A$7:$P$39,4))</f>
        <v/>
      </c>
      <c r="J110" s="322"/>
      <c r="K110" s="168"/>
      <c r="L110" s="170"/>
      <c r="M110" s="206"/>
      <c r="N110" s="319"/>
      <c r="O110" s="168"/>
      <c r="P110" s="323"/>
      <c r="Q110" s="168"/>
      <c r="R110" s="171"/>
      <c r="S110" s="174"/>
    </row>
    <row r="111" spans="1:19" s="38" customFormat="1" ht="9.6" customHeight="1" x14ac:dyDescent="0.25">
      <c r="A111" s="286"/>
      <c r="B111" s="315"/>
      <c r="C111" s="315"/>
      <c r="D111" s="315"/>
      <c r="E111" s="694" t="str">
        <f>UPPER(IF($D110="","",VLOOKUP($D110,'1D ELO (5)'!$A$7:$P$33,11)))</f>
        <v/>
      </c>
      <c r="F111" s="695" t="str">
        <f>UPPER(IF($D110="","",VLOOKUP($D110,'1D ELO (5)'!$A$7:$P$33,8)))</f>
        <v/>
      </c>
      <c r="G111" s="695" t="str">
        <f>IF($D110="","",VLOOKUP($D110,'1D ELO (5)'!$A$7:$P$33,9))</f>
        <v/>
      </c>
      <c r="H111" s="696"/>
      <c r="I111" s="695" t="str">
        <f>IF($D110="","",VLOOKUP($D110,'1D ELO (5)'!$A$7:$P$33,10))</f>
        <v/>
      </c>
      <c r="J111" s="316"/>
      <c r="K111" s="168"/>
      <c r="L111" s="170"/>
      <c r="M111" s="290"/>
      <c r="N111" s="324"/>
      <c r="O111" s="168"/>
      <c r="P111" s="323"/>
      <c r="Q111" s="168"/>
      <c r="R111" s="171"/>
      <c r="S111" s="174"/>
    </row>
    <row r="112" spans="1:19" s="38" customFormat="1" ht="9.6" customHeight="1" x14ac:dyDescent="0.25">
      <c r="A112" s="286"/>
      <c r="B112" s="177"/>
      <c r="C112" s="177"/>
      <c r="D112" s="187"/>
      <c r="E112" s="511"/>
      <c r="F112" s="506"/>
      <c r="G112" s="506"/>
      <c r="H112" s="507"/>
      <c r="I112" s="506"/>
      <c r="J112" s="325"/>
      <c r="K112" s="168"/>
      <c r="L112" s="170"/>
      <c r="M112" s="168"/>
      <c r="N112" s="170"/>
      <c r="O112" s="170"/>
      <c r="P112" s="317"/>
      <c r="Q112" s="318" t="str">
        <f>UPPER(IF(OR(P113="a",P113="as"),O96,IF(OR(P113="b",P113="bs"),O128,)))</f>
        <v/>
      </c>
      <c r="R112" s="329"/>
      <c r="S112" s="174"/>
    </row>
    <row r="113" spans="1:19" s="38" customFormat="1" ht="9.6" customHeight="1" x14ac:dyDescent="0.25">
      <c r="A113" s="286"/>
      <c r="B113" s="177"/>
      <c r="C113" s="177"/>
      <c r="D113" s="187"/>
      <c r="E113" s="511"/>
      <c r="F113" s="506"/>
      <c r="G113" s="506"/>
      <c r="H113" s="507"/>
      <c r="I113" s="506"/>
      <c r="J113" s="325"/>
      <c r="K113" s="168"/>
      <c r="L113" s="170"/>
      <c r="M113" s="168"/>
      <c r="N113" s="170"/>
      <c r="O113" s="180" t="s">
        <v>0</v>
      </c>
      <c r="P113" s="189"/>
      <c r="Q113" s="320" t="str">
        <f>UPPER(IF(OR(P113="a",P113="as"),O97,IF(OR(P113="b",P113="bs"),O129,)))</f>
        <v/>
      </c>
      <c r="R113" s="330"/>
      <c r="S113" s="174"/>
    </row>
    <row r="114" spans="1:19" s="38" customFormat="1" ht="9.6" customHeight="1" x14ac:dyDescent="0.25">
      <c r="A114" s="312">
        <v>25</v>
      </c>
      <c r="B114" s="395" t="str">
        <f>IF($D114="","",VLOOKUP($D114,'1D ELO (5)'!$A$7:$P$39,14))</f>
        <v/>
      </c>
      <c r="C114" s="395" t="str">
        <f>IF($D114="","",VLOOKUP($D114,'1D ELO (5)'!$A$7:$P$39,15))</f>
        <v/>
      </c>
      <c r="D114" s="164"/>
      <c r="E114" s="694" t="str">
        <f>UPPER(IF($D114="","",VLOOKUP($D114,'1D ELO (5)'!$A$7:$P$39,5)))</f>
        <v/>
      </c>
      <c r="F114" s="695" t="str">
        <f>UPPER(IF($D114="","",VLOOKUP($D114,'1D ELO (5)'!$A$7:$P$39,2)))</f>
        <v/>
      </c>
      <c r="G114" s="695" t="str">
        <f>IF($D114="","",VLOOKUP($D114,'1D ELO (5)'!$A$7:$P$39,3))</f>
        <v/>
      </c>
      <c r="H114" s="696"/>
      <c r="I114" s="695" t="str">
        <f>IF($D114="","",VLOOKUP($D114,'1D ELO (5)'!$A$7:$P$39,4))</f>
        <v/>
      </c>
      <c r="J114" s="314"/>
      <c r="K114" s="168"/>
      <c r="L114" s="170"/>
      <c r="M114" s="168"/>
      <c r="N114" s="170"/>
      <c r="O114" s="168"/>
      <c r="P114" s="323"/>
      <c r="Q114" s="206"/>
      <c r="R114" s="171"/>
      <c r="S114" s="174"/>
    </row>
    <row r="115" spans="1:19" s="38" customFormat="1" ht="9.6" customHeight="1" x14ac:dyDescent="0.25">
      <c r="A115" s="286"/>
      <c r="B115" s="315"/>
      <c r="C115" s="315"/>
      <c r="D115" s="315"/>
      <c r="E115" s="694" t="str">
        <f>UPPER(IF($D114="","",VLOOKUP($D114,'1D ELO (5)'!$A$7:$P$33,11)))</f>
        <v/>
      </c>
      <c r="F115" s="695" t="str">
        <f>UPPER(IF($D114="","",VLOOKUP($D114,'1D ELO (5)'!$A$7:$P$33,8)))</f>
        <v/>
      </c>
      <c r="G115" s="695" t="str">
        <f>IF($D114="","",VLOOKUP($D114,'1D ELO (5)'!$A$7:$P$33,9))</f>
        <v/>
      </c>
      <c r="H115" s="696"/>
      <c r="I115" s="695" t="str">
        <f>IF($D114="","",VLOOKUP($D114,'1D ELO (5)'!$A$7:$P$33,10))</f>
        <v/>
      </c>
      <c r="J115" s="316"/>
      <c r="K115" s="161" t="str">
        <f>IF(J115="a",F114,IF(J115="b",F116,""))</f>
        <v/>
      </c>
      <c r="L115" s="170"/>
      <c r="M115" s="168"/>
      <c r="N115" s="170"/>
      <c r="O115" s="168"/>
      <c r="P115" s="323"/>
      <c r="Q115" s="290"/>
      <c r="R115" s="331"/>
      <c r="S115" s="174"/>
    </row>
    <row r="116" spans="1:19" s="38" customFormat="1" ht="9.6" customHeight="1" x14ac:dyDescent="0.25">
      <c r="A116" s="286"/>
      <c r="B116" s="177"/>
      <c r="C116" s="177"/>
      <c r="D116" s="187"/>
      <c r="E116" s="511"/>
      <c r="F116" s="506"/>
      <c r="G116" s="506"/>
      <c r="H116" s="507"/>
      <c r="I116" s="506"/>
      <c r="J116" s="317"/>
      <c r="K116" s="318" t="str">
        <f>UPPER(IF(OR(J117="a",J117="as"),F114,IF(OR(J117="b",J117="bs"),F118,)))</f>
        <v/>
      </c>
      <c r="L116" s="319"/>
      <c r="M116" s="168"/>
      <c r="N116" s="170"/>
      <c r="O116" s="168"/>
      <c r="P116" s="323"/>
      <c r="Q116" s="168"/>
      <c r="R116" s="171"/>
      <c r="S116" s="174"/>
    </row>
    <row r="117" spans="1:19" s="38" customFormat="1" ht="9.6" customHeight="1" x14ac:dyDescent="0.25">
      <c r="A117" s="286"/>
      <c r="B117" s="177"/>
      <c r="C117" s="177"/>
      <c r="D117" s="187"/>
      <c r="E117" s="511"/>
      <c r="F117" s="506"/>
      <c r="G117" s="506"/>
      <c r="H117" s="507"/>
      <c r="I117" s="495" t="s">
        <v>0</v>
      </c>
      <c r="J117" s="189"/>
      <c r="K117" s="320" t="str">
        <f>UPPER(IF(OR(J117="a",J117="as"),F115,IF(OR(J117="b",J117="bs"),F119,)))</f>
        <v/>
      </c>
      <c r="L117" s="321"/>
      <c r="M117" s="168"/>
      <c r="N117" s="170"/>
      <c r="O117" s="168"/>
      <c r="P117" s="323"/>
      <c r="Q117" s="168"/>
      <c r="R117" s="171"/>
      <c r="S117" s="174"/>
    </row>
    <row r="118" spans="1:19" s="38" customFormat="1" ht="9.6" customHeight="1" x14ac:dyDescent="0.25">
      <c r="A118" s="286">
        <v>26</v>
      </c>
      <c r="B118" s="395" t="str">
        <f>IF($D118="","",VLOOKUP($D118,'1D ELO (5)'!$A$7:$P$39,14))</f>
        <v/>
      </c>
      <c r="C118" s="395" t="str">
        <f>IF($D118="","",VLOOKUP($D118,'1D ELO (5)'!$A$7:$P$39,15))</f>
        <v/>
      </c>
      <c r="D118" s="164"/>
      <c r="E118" s="503" t="str">
        <f>UPPER(IF($D118="","",VLOOKUP($D118,'1D ELO (5)'!$A$7:$P$39,5)))</f>
        <v/>
      </c>
      <c r="F118" s="492" t="str">
        <f>UPPER(IF($D118="","",VLOOKUP($D118,'1D ELO (5)'!$A$7:$P$39,2)))</f>
        <v/>
      </c>
      <c r="G118" s="492" t="str">
        <f>IF($D118="","",VLOOKUP($D118,'1D ELO (5)'!$A$7:$P$39,3))</f>
        <v/>
      </c>
      <c r="H118" s="504"/>
      <c r="I118" s="492" t="str">
        <f>IF($D118="","",VLOOKUP($D118,'1D ELO (5)'!$A$7:$P$39,4))</f>
        <v/>
      </c>
      <c r="J118" s="322"/>
      <c r="K118" s="168"/>
      <c r="L118" s="323"/>
      <c r="M118" s="206"/>
      <c r="N118" s="319"/>
      <c r="O118" s="168"/>
      <c r="P118" s="323"/>
      <c r="Q118" s="168"/>
      <c r="R118" s="171"/>
      <c r="S118" s="174"/>
    </row>
    <row r="119" spans="1:19" s="38" customFormat="1" ht="9.6" customHeight="1" x14ac:dyDescent="0.25">
      <c r="A119" s="286"/>
      <c r="B119" s="315"/>
      <c r="C119" s="315"/>
      <c r="D119" s="315"/>
      <c r="E119" s="503" t="str">
        <f>UPPER(IF($D118="","",VLOOKUP($D118,'1D ELO (5)'!$A$7:$P$33,11)))</f>
        <v/>
      </c>
      <c r="F119" s="492" t="str">
        <f>UPPER(IF($D118="","",VLOOKUP($D118,'1D ELO (5)'!$A$7:$P$33,8)))</f>
        <v/>
      </c>
      <c r="G119" s="492" t="str">
        <f>IF($D118="","",VLOOKUP($D118,'1D ELO (5)'!$A$7:$P$33,9))</f>
        <v/>
      </c>
      <c r="H119" s="504"/>
      <c r="I119" s="492" t="str">
        <f>IF($D118="","",VLOOKUP($D118,'1D ELO (5)'!$A$7:$P$33,10))</f>
        <v/>
      </c>
      <c r="J119" s="316"/>
      <c r="K119" s="168"/>
      <c r="L119" s="323"/>
      <c r="M119" s="290"/>
      <c r="N119" s="324"/>
      <c r="O119" s="168"/>
      <c r="P119" s="323"/>
      <c r="Q119" s="168"/>
      <c r="R119" s="171"/>
      <c r="S119" s="174"/>
    </row>
    <row r="120" spans="1:19" s="38" customFormat="1" ht="9.6" customHeight="1" x14ac:dyDescent="0.25">
      <c r="A120" s="286"/>
      <c r="B120" s="177"/>
      <c r="C120" s="177"/>
      <c r="D120" s="187"/>
      <c r="E120" s="511"/>
      <c r="F120" s="506"/>
      <c r="G120" s="506"/>
      <c r="H120" s="507"/>
      <c r="I120" s="506"/>
      <c r="J120" s="325"/>
      <c r="K120" s="168"/>
      <c r="L120" s="317"/>
      <c r="M120" s="318" t="str">
        <f>UPPER(IF(OR(L121="a",L121="as"),K116,IF(OR(L121="b",L121="bs"),K124,)))</f>
        <v/>
      </c>
      <c r="N120" s="170"/>
      <c r="O120" s="168"/>
      <c r="P120" s="323"/>
      <c r="Q120" s="168"/>
      <c r="R120" s="171"/>
      <c r="S120" s="174"/>
    </row>
    <row r="121" spans="1:19" s="38" customFormat="1" ht="9.6" customHeight="1" x14ac:dyDescent="0.25">
      <c r="A121" s="286"/>
      <c r="B121" s="177"/>
      <c r="C121" s="177"/>
      <c r="D121" s="187"/>
      <c r="E121" s="511"/>
      <c r="F121" s="506"/>
      <c r="G121" s="506"/>
      <c r="H121" s="507"/>
      <c r="I121" s="506"/>
      <c r="J121" s="325"/>
      <c r="K121" s="180" t="s">
        <v>0</v>
      </c>
      <c r="L121" s="189"/>
      <c r="M121" s="320" t="str">
        <f>UPPER(IF(OR(L121="a",L121="as"),K117,IF(OR(L121="b",L121="bs"),K125,)))</f>
        <v/>
      </c>
      <c r="N121" s="321"/>
      <c r="O121" s="168"/>
      <c r="P121" s="323"/>
      <c r="Q121" s="168"/>
      <c r="R121" s="171"/>
      <c r="S121" s="174"/>
    </row>
    <row r="122" spans="1:19" s="38" customFormat="1" ht="9.6" customHeight="1" x14ac:dyDescent="0.25">
      <c r="A122" s="326">
        <v>27</v>
      </c>
      <c r="B122" s="395" t="str">
        <f>IF($D122="","",VLOOKUP($D122,'1D ELO (5)'!$A$7:$P$39,14))</f>
        <v/>
      </c>
      <c r="C122" s="395" t="str">
        <f>IF($D122="","",VLOOKUP($D122,'1D ELO (5)'!$A$7:$P$39,15))</f>
        <v/>
      </c>
      <c r="D122" s="164"/>
      <c r="E122" s="503" t="str">
        <f>UPPER(IF($D122="","",VLOOKUP($D122,'1D ELO (5)'!$A$7:$P$39,5)))</f>
        <v/>
      </c>
      <c r="F122" s="492" t="str">
        <f>UPPER(IF($D122="","",VLOOKUP($D122,'1D ELO (5)'!$A$7:$P$39,2)))</f>
        <v/>
      </c>
      <c r="G122" s="492" t="str">
        <f>IF($D122="","",VLOOKUP($D122,'1D ELO (5)'!$A$7:$P$39,3))</f>
        <v/>
      </c>
      <c r="H122" s="504"/>
      <c r="I122" s="492" t="str">
        <f>IF($D122="","",VLOOKUP($D122,'1D ELO (5)'!$A$7:$P$39,4))</f>
        <v/>
      </c>
      <c r="J122" s="314"/>
      <c r="K122" s="168"/>
      <c r="L122" s="323"/>
      <c r="M122" s="168"/>
      <c r="N122" s="323"/>
      <c r="O122" s="206"/>
      <c r="P122" s="323"/>
      <c r="Q122" s="168"/>
      <c r="R122" s="171"/>
      <c r="S122" s="174"/>
    </row>
    <row r="123" spans="1:19" s="38" customFormat="1" ht="9.6" customHeight="1" x14ac:dyDescent="0.25">
      <c r="A123" s="286"/>
      <c r="B123" s="315"/>
      <c r="C123" s="315"/>
      <c r="D123" s="315"/>
      <c r="E123" s="503" t="str">
        <f>UPPER(IF($D122="","",VLOOKUP($D122,'1D ELO (5)'!$A$7:$P$33,11)))</f>
        <v/>
      </c>
      <c r="F123" s="492" t="str">
        <f>UPPER(IF($D122="","",VLOOKUP($D122,'1D ELO (5)'!$A$7:$P$33,8)))</f>
        <v/>
      </c>
      <c r="G123" s="492" t="str">
        <f>IF($D122="","",VLOOKUP($D122,'1D ELO (5)'!$A$7:$P$33,9))</f>
        <v/>
      </c>
      <c r="H123" s="504"/>
      <c r="I123" s="492" t="str">
        <f>IF($D122="","",VLOOKUP($D122,'1D ELO (5)'!$A$7:$P$33,10))</f>
        <v/>
      </c>
      <c r="J123" s="316"/>
      <c r="K123" s="161" t="str">
        <f>IF(J123="a",F122,IF(J123="b",F124,""))</f>
        <v/>
      </c>
      <c r="L123" s="323"/>
      <c r="M123" s="168"/>
      <c r="N123" s="323"/>
      <c r="O123" s="168"/>
      <c r="P123" s="323"/>
      <c r="Q123" s="168"/>
      <c r="R123" s="171"/>
      <c r="S123" s="174"/>
    </row>
    <row r="124" spans="1:19" s="38" customFormat="1" ht="9.6" customHeight="1" x14ac:dyDescent="0.25">
      <c r="A124" s="286"/>
      <c r="B124" s="177"/>
      <c r="C124" s="177"/>
      <c r="D124" s="177"/>
      <c r="E124" s="510"/>
      <c r="F124" s="506"/>
      <c r="G124" s="506"/>
      <c r="H124" s="507"/>
      <c r="I124" s="506"/>
      <c r="J124" s="317"/>
      <c r="K124" s="318" t="str">
        <f>UPPER(IF(OR(J125="a",J125="as"),F122,IF(OR(J125="b",J125="bs"),F126,)))</f>
        <v/>
      </c>
      <c r="L124" s="327"/>
      <c r="M124" s="168"/>
      <c r="N124" s="323"/>
      <c r="O124" s="168"/>
      <c r="P124" s="323"/>
      <c r="Q124" s="168"/>
      <c r="R124" s="171"/>
      <c r="S124" s="174"/>
    </row>
    <row r="125" spans="1:19" s="38" customFormat="1" ht="9.6" customHeight="1" x14ac:dyDescent="0.25">
      <c r="A125" s="286"/>
      <c r="B125" s="177"/>
      <c r="C125" s="177"/>
      <c r="D125" s="177"/>
      <c r="E125" s="510"/>
      <c r="F125" s="506"/>
      <c r="G125" s="506"/>
      <c r="H125" s="507"/>
      <c r="I125" s="495" t="s">
        <v>0</v>
      </c>
      <c r="J125" s="189"/>
      <c r="K125" s="320" t="str">
        <f>UPPER(IF(OR(J125="a",J125="as"),F123,IF(OR(J125="b",J125="bs"),F127,)))</f>
        <v/>
      </c>
      <c r="L125" s="316"/>
      <c r="M125" s="168"/>
      <c r="N125" s="323"/>
      <c r="O125" s="168"/>
      <c r="P125" s="323"/>
      <c r="Q125" s="168"/>
      <c r="R125" s="171"/>
      <c r="S125" s="174"/>
    </row>
    <row r="126" spans="1:19" s="38" customFormat="1" ht="9.6" customHeight="1" x14ac:dyDescent="0.25">
      <c r="A126" s="286">
        <v>28</v>
      </c>
      <c r="B126" s="395" t="str">
        <f>IF($D126="","",VLOOKUP($D126,'1D ELO (5)'!$A$7:$P$39,14))</f>
        <v/>
      </c>
      <c r="C126" s="395" t="str">
        <f>IF($D126="","",VLOOKUP($D126,'1D ELO (5)'!$A$7:$P$39,15))</f>
        <v/>
      </c>
      <c r="D126" s="164"/>
      <c r="E126" s="503" t="str">
        <f>UPPER(IF($D126="","",VLOOKUP($D126,'1D ELO (5)'!$A$7:$P$39,5)))</f>
        <v/>
      </c>
      <c r="F126" s="492" t="str">
        <f>UPPER(IF($D126="","",VLOOKUP($D126,'1D ELO (5)'!$A$7:$P$39,2)))</f>
        <v/>
      </c>
      <c r="G126" s="492" t="str">
        <f>IF($D126="","",VLOOKUP($D126,'1D ELO (5)'!$A$7:$P$39,3))</f>
        <v/>
      </c>
      <c r="H126" s="504"/>
      <c r="I126" s="492" t="str">
        <f>IF($D126="","",VLOOKUP($D126,'1D ELO (5)'!$A$7:$P$39,4))</f>
        <v/>
      </c>
      <c r="J126" s="322"/>
      <c r="K126" s="168"/>
      <c r="L126" s="170"/>
      <c r="M126" s="206"/>
      <c r="N126" s="327"/>
      <c r="O126" s="168"/>
      <c r="P126" s="323"/>
      <c r="Q126" s="168"/>
      <c r="R126" s="171"/>
      <c r="S126" s="174"/>
    </row>
    <row r="127" spans="1:19" s="38" customFormat="1" ht="9.6" customHeight="1" x14ac:dyDescent="0.25">
      <c r="A127" s="286"/>
      <c r="B127" s="315"/>
      <c r="C127" s="315"/>
      <c r="D127" s="315"/>
      <c r="E127" s="503" t="str">
        <f>UPPER(IF($D126="","",VLOOKUP($D126,'1D ELO (5)'!$A$7:$P$33,11)))</f>
        <v/>
      </c>
      <c r="F127" s="492" t="str">
        <f>UPPER(IF($D126="","",VLOOKUP($D126,'1D ELO (5)'!$A$7:$P$33,8)))</f>
        <v/>
      </c>
      <c r="G127" s="492" t="str">
        <f>IF($D126="","",VLOOKUP($D126,'1D ELO (5)'!$A$7:$P$33,9))</f>
        <v/>
      </c>
      <c r="H127" s="504"/>
      <c r="I127" s="492" t="str">
        <f>IF($D126="","",VLOOKUP($D126,'1D ELO (5)'!$A$7:$P$33,10))</f>
        <v/>
      </c>
      <c r="J127" s="316"/>
      <c r="K127" s="168"/>
      <c r="L127" s="170"/>
      <c r="M127" s="290"/>
      <c r="N127" s="328"/>
      <c r="O127" s="168"/>
      <c r="P127" s="323"/>
      <c r="Q127" s="168"/>
      <c r="R127" s="171"/>
      <c r="S127" s="174"/>
    </row>
    <row r="128" spans="1:19" s="38" customFormat="1" ht="9.6" customHeight="1" x14ac:dyDescent="0.25">
      <c r="A128" s="286"/>
      <c r="B128" s="177"/>
      <c r="C128" s="177"/>
      <c r="D128" s="177"/>
      <c r="E128" s="510"/>
      <c r="F128" s="506"/>
      <c r="G128" s="506"/>
      <c r="H128" s="507"/>
      <c r="I128" s="506"/>
      <c r="J128" s="325"/>
      <c r="K128" s="168"/>
      <c r="L128" s="170"/>
      <c r="M128" s="168"/>
      <c r="N128" s="317"/>
      <c r="O128" s="318" t="str">
        <f>UPPER(IF(OR(N129="a",N129="as"),M120,IF(OR(N129="b",N129="bs"),M136,)))</f>
        <v/>
      </c>
      <c r="P128" s="323"/>
      <c r="Q128" s="168"/>
      <c r="R128" s="171"/>
      <c r="S128" s="174"/>
    </row>
    <row r="129" spans="1:19" s="38" customFormat="1" ht="9.6" customHeight="1" x14ac:dyDescent="0.25">
      <c r="A129" s="286"/>
      <c r="B129" s="177"/>
      <c r="C129" s="177"/>
      <c r="D129" s="177"/>
      <c r="E129" s="510"/>
      <c r="F129" s="506"/>
      <c r="G129" s="506"/>
      <c r="H129" s="507"/>
      <c r="I129" s="506"/>
      <c r="J129" s="325"/>
      <c r="K129" s="168"/>
      <c r="L129" s="170"/>
      <c r="M129" s="180" t="s">
        <v>0</v>
      </c>
      <c r="N129" s="189"/>
      <c r="O129" s="320" t="str">
        <f>UPPER(IF(OR(N129="a",N129="as"),M121,IF(OR(N129="b",N129="bs"),M137,)))</f>
        <v/>
      </c>
      <c r="P129" s="316"/>
      <c r="Q129" s="168"/>
      <c r="R129" s="171"/>
      <c r="S129" s="174"/>
    </row>
    <row r="130" spans="1:19" s="38" customFormat="1" ht="9.6" customHeight="1" x14ac:dyDescent="0.25">
      <c r="A130" s="326">
        <v>29</v>
      </c>
      <c r="B130" s="395" t="str">
        <f>IF($D130="","",VLOOKUP($D130,'1D ELO (5)'!$A$7:$P$39,14))</f>
        <v/>
      </c>
      <c r="C130" s="395" t="str">
        <f>IF($D130="","",VLOOKUP($D130,'1D ELO (5)'!$A$7:$P$39,15))</f>
        <v/>
      </c>
      <c r="D130" s="164"/>
      <c r="E130" s="503" t="str">
        <f>UPPER(IF($D130="","",VLOOKUP($D130,'1D ELO (5)'!$A$7:$P$39,5)))</f>
        <v/>
      </c>
      <c r="F130" s="492" t="str">
        <f>UPPER(IF($D130="","",VLOOKUP($D130,'1D ELO (5)'!$A$7:$P$39,2)))</f>
        <v/>
      </c>
      <c r="G130" s="492" t="str">
        <f>IF($D130="","",VLOOKUP($D130,'1D ELO (5)'!$A$7:$P$39,3))</f>
        <v/>
      </c>
      <c r="H130" s="504"/>
      <c r="I130" s="492" t="str">
        <f>IF($D130="","",VLOOKUP($D130,'1D ELO (5)'!$A$7:$P$39,4))</f>
        <v/>
      </c>
      <c r="J130" s="314"/>
      <c r="K130" s="168"/>
      <c r="L130" s="170"/>
      <c r="M130" s="168"/>
      <c r="N130" s="323"/>
      <c r="O130" s="168"/>
      <c r="P130" s="170"/>
      <c r="Q130" s="168"/>
      <c r="R130" s="171"/>
      <c r="S130" s="174"/>
    </row>
    <row r="131" spans="1:19" s="38" customFormat="1" ht="9.6" customHeight="1" x14ac:dyDescent="0.25">
      <c r="A131" s="286"/>
      <c r="B131" s="315"/>
      <c r="C131" s="315"/>
      <c r="D131" s="315"/>
      <c r="E131" s="503" t="str">
        <f>UPPER(IF($D130="","",VLOOKUP($D130,'1D ELO (5)'!$A$7:$P$33,11)))</f>
        <v/>
      </c>
      <c r="F131" s="492" t="str">
        <f>UPPER(IF($D130="","",VLOOKUP($D130,'1D ELO (5)'!$A$7:$P$33,8)))</f>
        <v/>
      </c>
      <c r="G131" s="492" t="str">
        <f>IF($D130="","",VLOOKUP($D130,'1D ELO (5)'!$A$7:$P$33,9))</f>
        <v/>
      </c>
      <c r="H131" s="504"/>
      <c r="I131" s="492" t="str">
        <f>IF($D130="","",VLOOKUP($D130,'1D ELO (5)'!$A$7:$P$33,10))</f>
        <v/>
      </c>
      <c r="J131" s="316"/>
      <c r="K131" s="161" t="str">
        <f>IF(J131="a",F130,IF(J131="b",F132,""))</f>
        <v/>
      </c>
      <c r="L131" s="170"/>
      <c r="M131" s="168"/>
      <c r="N131" s="323"/>
      <c r="O131" s="168"/>
      <c r="P131" s="170"/>
      <c r="Q131" s="168"/>
      <c r="R131" s="171"/>
      <c r="S131" s="174"/>
    </row>
    <row r="132" spans="1:19" s="38" customFormat="1" ht="9.6" customHeight="1" x14ac:dyDescent="0.25">
      <c r="A132" s="286"/>
      <c r="B132" s="177"/>
      <c r="C132" s="177"/>
      <c r="D132" s="187"/>
      <c r="E132" s="511"/>
      <c r="F132" s="506"/>
      <c r="G132" s="506"/>
      <c r="H132" s="507"/>
      <c r="I132" s="506"/>
      <c r="J132" s="317"/>
      <c r="K132" s="318" t="str">
        <f>UPPER(IF(OR(J133="a",J133="as"),F130,IF(OR(J133="b",J133="bs"),F134,)))</f>
        <v/>
      </c>
      <c r="L132" s="319"/>
      <c r="M132" s="168"/>
      <c r="N132" s="323"/>
      <c r="O132" s="168"/>
      <c r="P132" s="170"/>
      <c r="Q132" s="168"/>
      <c r="R132" s="171"/>
      <c r="S132" s="174"/>
    </row>
    <row r="133" spans="1:19" s="38" customFormat="1" ht="9.6" customHeight="1" x14ac:dyDescent="0.25">
      <c r="A133" s="286"/>
      <c r="B133" s="177"/>
      <c r="C133" s="177"/>
      <c r="D133" s="187"/>
      <c r="E133" s="511"/>
      <c r="F133" s="506"/>
      <c r="G133" s="506"/>
      <c r="H133" s="507"/>
      <c r="I133" s="495" t="s">
        <v>0</v>
      </c>
      <c r="J133" s="189"/>
      <c r="K133" s="320" t="str">
        <f>UPPER(IF(OR(J133="a",J133="as"),F131,IF(OR(J133="b",J133="bs"),F135,)))</f>
        <v/>
      </c>
      <c r="L133" s="321"/>
      <c r="M133" s="168"/>
      <c r="N133" s="323"/>
      <c r="O133" s="168"/>
      <c r="P133" s="170"/>
      <c r="Q133" s="168"/>
      <c r="R133" s="171"/>
      <c r="S133" s="174"/>
    </row>
    <row r="134" spans="1:19" s="38" customFormat="1" ht="9.6" customHeight="1" x14ac:dyDescent="0.25">
      <c r="A134" s="286">
        <v>30</v>
      </c>
      <c r="B134" s="395" t="str">
        <f>IF($D134="","",VLOOKUP($D134,'1D ELO (5)'!$A$7:$P$39,14))</f>
        <v/>
      </c>
      <c r="C134" s="395" t="str">
        <f>IF($D134="","",VLOOKUP($D134,'1D ELO (5)'!$A$7:$P$39,15))</f>
        <v/>
      </c>
      <c r="D134" s="164"/>
      <c r="E134" s="503" t="str">
        <f>UPPER(IF($D134="","",VLOOKUP($D134,'1D ELO (5)'!$A$7:$P$39,5)))</f>
        <v/>
      </c>
      <c r="F134" s="492" t="str">
        <f>UPPER(IF($D134="","",VLOOKUP($D134,'1D ELO (5)'!$A$7:$P$39,2)))</f>
        <v/>
      </c>
      <c r="G134" s="492" t="str">
        <f>IF($D134="","",VLOOKUP($D134,'1D ELO (5)'!$A$7:$P$39,3))</f>
        <v/>
      </c>
      <c r="H134" s="504"/>
      <c r="I134" s="492" t="str">
        <f>IF($D134="","",VLOOKUP($D134,'1D ELO (5)'!$A$7:$P$39,4))</f>
        <v/>
      </c>
      <c r="J134" s="322"/>
      <c r="K134" s="168"/>
      <c r="L134" s="323"/>
      <c r="M134" s="206"/>
      <c r="N134" s="327"/>
      <c r="O134" s="168"/>
      <c r="P134" s="170"/>
      <c r="Q134" s="168"/>
      <c r="R134" s="171"/>
      <c r="S134" s="174"/>
    </row>
    <row r="135" spans="1:19" s="38" customFormat="1" ht="9.6" customHeight="1" x14ac:dyDescent="0.25">
      <c r="A135" s="286"/>
      <c r="B135" s="315"/>
      <c r="C135" s="315"/>
      <c r="D135" s="315"/>
      <c r="E135" s="503" t="str">
        <f>UPPER(IF($D134="","",VLOOKUP($D134,'1D ELO (5)'!$A$7:$P$33,11)))</f>
        <v/>
      </c>
      <c r="F135" s="492" t="str">
        <f>UPPER(IF($D134="","",VLOOKUP($D134,'1D ELO (5)'!$A$7:$P$33,8)))</f>
        <v/>
      </c>
      <c r="G135" s="492" t="str">
        <f>IF($D134="","",VLOOKUP($D134,'1D ELO (5)'!$A$7:$P$33,9))</f>
        <v/>
      </c>
      <c r="H135" s="504"/>
      <c r="I135" s="492" t="str">
        <f>IF($D134="","",VLOOKUP($D134,'1D ELO (5)'!$A$7:$P$33,10))</f>
        <v/>
      </c>
      <c r="J135" s="316"/>
      <c r="K135" s="168"/>
      <c r="L135" s="323"/>
      <c r="M135" s="290"/>
      <c r="N135" s="328"/>
      <c r="O135" s="168"/>
      <c r="P135" s="170"/>
      <c r="Q135" s="168"/>
      <c r="R135" s="171"/>
      <c r="S135" s="174"/>
    </row>
    <row r="136" spans="1:19" s="38" customFormat="1" ht="9.6" customHeight="1" x14ac:dyDescent="0.25">
      <c r="A136" s="286"/>
      <c r="B136" s="177"/>
      <c r="C136" s="177"/>
      <c r="D136" s="187"/>
      <c r="E136" s="511"/>
      <c r="F136" s="506"/>
      <c r="G136" s="506"/>
      <c r="H136" s="507"/>
      <c r="I136" s="506"/>
      <c r="J136" s="325"/>
      <c r="K136" s="168"/>
      <c r="L136" s="317"/>
      <c r="M136" s="318" t="str">
        <f>UPPER(IF(OR(L137="a",L137="as"),K132,IF(OR(L137="b",L137="bs"),K140,)))</f>
        <v/>
      </c>
      <c r="N136" s="323"/>
      <c r="O136" s="168"/>
      <c r="P136" s="170"/>
      <c r="Q136" s="168"/>
      <c r="R136" s="171"/>
      <c r="S136" s="174"/>
    </row>
    <row r="137" spans="1:19" s="38" customFormat="1" ht="9.6" customHeight="1" x14ac:dyDescent="0.25">
      <c r="A137" s="286"/>
      <c r="B137" s="177"/>
      <c r="C137" s="177"/>
      <c r="D137" s="187"/>
      <c r="E137" s="511"/>
      <c r="F137" s="506"/>
      <c r="G137" s="506"/>
      <c r="H137" s="507"/>
      <c r="I137" s="506"/>
      <c r="J137" s="325"/>
      <c r="K137" s="180" t="s">
        <v>0</v>
      </c>
      <c r="L137" s="189"/>
      <c r="M137" s="320" t="str">
        <f>UPPER(IF(OR(L137="a",L137="as"),K133,IF(OR(L137="b",L137="bs"),K141,)))</f>
        <v/>
      </c>
      <c r="N137" s="316"/>
      <c r="O137" s="168"/>
      <c r="P137" s="170"/>
      <c r="Q137" s="168"/>
      <c r="R137" s="171"/>
      <c r="S137" s="174"/>
    </row>
    <row r="138" spans="1:19" s="38" customFormat="1" ht="9.6" customHeight="1" x14ac:dyDescent="0.25">
      <c r="A138" s="326">
        <v>31</v>
      </c>
      <c r="B138" s="395" t="str">
        <f>IF($D138="","",VLOOKUP($D138,'1D ELO (5)'!$A$7:$P$39,14))</f>
        <v/>
      </c>
      <c r="C138" s="395" t="str">
        <f>IF($D138="","",VLOOKUP($D138,'1D ELO (5)'!$A$7:$P$39,15))</f>
        <v/>
      </c>
      <c r="D138" s="164"/>
      <c r="E138" s="503" t="str">
        <f>UPPER(IF($D138="","",VLOOKUP($D138,'1D ELO (5)'!$A$7:$P$39,5)))</f>
        <v/>
      </c>
      <c r="F138" s="492" t="str">
        <f>UPPER(IF($D138="","",VLOOKUP($D138,'1D ELO (5)'!$A$7:$P$39,2)))</f>
        <v/>
      </c>
      <c r="G138" s="492" t="str">
        <f>IF($D138="","",VLOOKUP($D138,'1D ELO (5)'!$A$7:$P$39,3))</f>
        <v/>
      </c>
      <c r="H138" s="504"/>
      <c r="I138" s="492" t="str">
        <f>IF($D138="","",VLOOKUP($D138,'1D ELO (5)'!$A$7:$P$39,4))</f>
        <v/>
      </c>
      <c r="J138" s="314"/>
      <c r="K138" s="168"/>
      <c r="L138" s="323"/>
      <c r="M138" s="168"/>
      <c r="N138" s="170"/>
      <c r="O138" s="344" t="str">
        <f>O63</f>
        <v>Döntő</v>
      </c>
      <c r="P138" s="345"/>
      <c r="Q138" s="344" t="str">
        <f>Q63</f>
        <v>Nyertes</v>
      </c>
      <c r="R138" s="345"/>
      <c r="S138" s="174"/>
    </row>
    <row r="139" spans="1:19" s="38" customFormat="1" ht="9.6" customHeight="1" x14ac:dyDescent="0.25">
      <c r="A139" s="286"/>
      <c r="B139" s="315"/>
      <c r="C139" s="315"/>
      <c r="D139" s="315"/>
      <c r="E139" s="503" t="str">
        <f>UPPER(IF($D138="","",VLOOKUP($D138,'1D ELO (5)'!$A$7:$P$33,11)))</f>
        <v/>
      </c>
      <c r="F139" s="492" t="str">
        <f>UPPER(IF($D138="","",VLOOKUP($D138,'1D ELO (5)'!$A$7:$P$33,8)))</f>
        <v/>
      </c>
      <c r="G139" s="492" t="str">
        <f>IF($D138="","",VLOOKUP($D138,'1D ELO (5)'!$A$7:$P$33,9))</f>
        <v/>
      </c>
      <c r="H139" s="504"/>
      <c r="I139" s="492" t="str">
        <f>IF($D138="","",VLOOKUP($D138,'1D ELO (5)'!$A$7:$P$33,10))</f>
        <v/>
      </c>
      <c r="J139" s="316"/>
      <c r="K139" s="161" t="str">
        <f>IF(J139="a",F138,IF(J139="b",F140,""))</f>
        <v/>
      </c>
      <c r="L139" s="323"/>
      <c r="M139" s="168"/>
      <c r="N139" s="170"/>
      <c r="O139" s="400" t="str">
        <f>O64</f>
        <v/>
      </c>
      <c r="P139" s="345"/>
      <c r="Q139" s="348"/>
      <c r="R139" s="345"/>
      <c r="S139" s="174"/>
    </row>
    <row r="140" spans="1:19" s="38" customFormat="1" ht="9.6" customHeight="1" x14ac:dyDescent="0.25">
      <c r="A140" s="286"/>
      <c r="B140" s="177"/>
      <c r="C140" s="177"/>
      <c r="D140" s="177"/>
      <c r="E140" s="510"/>
      <c r="F140" s="506"/>
      <c r="G140" s="506"/>
      <c r="H140" s="507"/>
      <c r="I140" s="506"/>
      <c r="J140" s="317"/>
      <c r="K140" s="318" t="str">
        <f>UPPER(IF(OR(J141="a",J141="as"),F138,IF(OR(J141="b",J141="bs"),F142,)))</f>
        <v/>
      </c>
      <c r="L140" s="327"/>
      <c r="M140" s="168"/>
      <c r="N140" s="170"/>
      <c r="O140" s="349" t="str">
        <f>O65</f>
        <v/>
      </c>
      <c r="P140" s="363"/>
      <c r="Q140" s="348"/>
      <c r="R140" s="345"/>
      <c r="S140" s="174"/>
    </row>
    <row r="141" spans="1:19" s="38" customFormat="1" ht="9.6" customHeight="1" x14ac:dyDescent="0.25">
      <c r="A141" s="286"/>
      <c r="B141" s="177"/>
      <c r="C141" s="177"/>
      <c r="D141" s="177"/>
      <c r="E141" s="510"/>
      <c r="F141" s="506"/>
      <c r="G141" s="506"/>
      <c r="H141" s="507"/>
      <c r="I141" s="495" t="s">
        <v>0</v>
      </c>
      <c r="J141" s="189"/>
      <c r="K141" s="320" t="str">
        <f>UPPER(IF(OR(J141="a",J141="as"),F139,IF(OR(J141="b",J141="bs"),F143,)))</f>
        <v/>
      </c>
      <c r="L141" s="316"/>
      <c r="M141" s="168"/>
      <c r="N141" s="170"/>
      <c r="O141" s="348"/>
      <c r="P141" s="364"/>
      <c r="Q141" s="346" t="str">
        <f>Q66</f>
        <v/>
      </c>
      <c r="R141" s="345"/>
      <c r="S141" s="174"/>
    </row>
    <row r="142" spans="1:19" s="38" customFormat="1" ht="9.6" customHeight="1" x14ac:dyDescent="0.25">
      <c r="A142" s="332">
        <v>32</v>
      </c>
      <c r="B142" s="395" t="str">
        <f>IF($D142="","",VLOOKUP($D142,'1D ELO (5)'!$A$7:$P$39,14))</f>
        <v/>
      </c>
      <c r="C142" s="395" t="str">
        <f>IF($D142="","",VLOOKUP($D142,'1D ELO (5)'!$A$7:$P$39,15))</f>
        <v/>
      </c>
      <c r="D142" s="164"/>
      <c r="E142" s="694" t="str">
        <f>UPPER(IF($D142="","",VLOOKUP($D142,'1D ELO (5)'!$A$7:$P$39,5)))</f>
        <v/>
      </c>
      <c r="F142" s="695" t="str">
        <f>UPPER(IF($D142="","",VLOOKUP($D142,'1D ELO (5)'!$A$7:$P$39,2)))</f>
        <v/>
      </c>
      <c r="G142" s="695" t="str">
        <f>IF($D142="","",VLOOKUP($D142,'1D ELO (5)'!$A$7:$P$39,3))</f>
        <v/>
      </c>
      <c r="H142" s="696"/>
      <c r="I142" s="695" t="str">
        <f>IF($D142="","",VLOOKUP($D142,'1D ELO (5)'!$A$7:$P$39,4))</f>
        <v/>
      </c>
      <c r="J142" s="322"/>
      <c r="K142" s="168"/>
      <c r="L142" s="170"/>
      <c r="M142" s="206"/>
      <c r="N142" s="319"/>
      <c r="O142" s="348"/>
      <c r="P142" s="364"/>
      <c r="Q142" s="349" t="str">
        <f>Q67</f>
        <v/>
      </c>
      <c r="R142" s="363"/>
      <c r="S142" s="174"/>
    </row>
    <row r="143" spans="1:19" s="38" customFormat="1" ht="9.6" customHeight="1" x14ac:dyDescent="0.25">
      <c r="A143" s="286"/>
      <c r="B143" s="315"/>
      <c r="C143" s="315"/>
      <c r="D143" s="315"/>
      <c r="E143" s="694" t="str">
        <f>UPPER(IF($D142="","",VLOOKUP($D142,'1D ELO (5)'!$A$7:$P$33,11)))</f>
        <v/>
      </c>
      <c r="F143" s="695" t="str">
        <f>UPPER(IF($D142="","",VLOOKUP($D142,'1D ELO (5)'!$A$7:$P$33,8)))</f>
        <v/>
      </c>
      <c r="G143" s="695" t="str">
        <f>IF($D142="","",VLOOKUP($D142,'1D ELO (5)'!$A$7:$P$33,9))</f>
        <v/>
      </c>
      <c r="H143" s="696"/>
      <c r="I143" s="695" t="str">
        <f>IF($D142="","",VLOOKUP($D142,'1D ELO (5)'!$A$7:$P$33,10))</f>
        <v/>
      </c>
      <c r="J143" s="316"/>
      <c r="K143" s="168"/>
      <c r="L143" s="170"/>
      <c r="M143" s="290"/>
      <c r="N143" s="324"/>
      <c r="O143" s="400" t="str">
        <f>O68</f>
        <v/>
      </c>
      <c r="P143" s="364"/>
      <c r="Q143" s="348">
        <f>Q68</f>
        <v>0</v>
      </c>
      <c r="R143" s="345"/>
      <c r="S143" s="174"/>
    </row>
    <row r="144" spans="1:19" s="38" customFormat="1" ht="9.6" customHeight="1" x14ac:dyDescent="0.25">
      <c r="A144" s="333"/>
      <c r="B144" s="334"/>
      <c r="C144" s="334"/>
      <c r="D144" s="335"/>
      <c r="E144" s="335"/>
      <c r="F144" s="204"/>
      <c r="G144" s="204"/>
      <c r="H144" s="158"/>
      <c r="I144" s="204"/>
      <c r="J144" s="336"/>
      <c r="K144" s="172"/>
      <c r="L144" s="173"/>
      <c r="M144" s="172"/>
      <c r="N144" s="173"/>
      <c r="O144" s="349" t="str">
        <f>O69</f>
        <v/>
      </c>
      <c r="P144" s="365"/>
      <c r="Q144" s="366"/>
      <c r="R144" s="367"/>
      <c r="S144" s="174"/>
    </row>
    <row r="145" spans="1:19" s="2" customFormat="1" ht="6" customHeight="1" x14ac:dyDescent="0.25">
      <c r="A145" s="333"/>
      <c r="B145" s="334"/>
      <c r="C145" s="334"/>
      <c r="D145" s="335"/>
      <c r="E145" s="335"/>
      <c r="F145" s="204"/>
      <c r="G145" s="204"/>
      <c r="H145" s="337"/>
      <c r="I145" s="204"/>
      <c r="J145" s="336"/>
      <c r="K145" s="172"/>
      <c r="L145" s="173"/>
      <c r="M145" s="211"/>
      <c r="N145" s="212"/>
      <c r="O145" s="357"/>
      <c r="P145" s="358"/>
      <c r="Q145" s="357"/>
      <c r="R145" s="358"/>
      <c r="S145" s="213"/>
    </row>
    <row r="146" spans="1:19" s="18" customFormat="1" ht="10.5" customHeight="1" x14ac:dyDescent="0.25">
      <c r="A146" s="214" t="s">
        <v>105</v>
      </c>
      <c r="B146" s="215"/>
      <c r="C146" s="216"/>
      <c r="D146" s="217" t="s">
        <v>6</v>
      </c>
      <c r="E146" s="217"/>
      <c r="F146" s="218" t="s">
        <v>155</v>
      </c>
      <c r="G146" s="217" t="s">
        <v>6</v>
      </c>
      <c r="H146" s="218" t="s">
        <v>155</v>
      </c>
      <c r="I146" s="359"/>
      <c r="J146" s="218" t="s">
        <v>6</v>
      </c>
      <c r="K146" s="218" t="s">
        <v>108</v>
      </c>
      <c r="L146" s="221"/>
      <c r="M146" s="218" t="s">
        <v>109</v>
      </c>
      <c r="N146" s="222"/>
      <c r="O146" s="223" t="s">
        <v>156</v>
      </c>
      <c r="P146" s="223"/>
      <c r="Q146" s="224">
        <f>Q71</f>
        <v>0</v>
      </c>
      <c r="R146" s="225"/>
    </row>
    <row r="147" spans="1:19" s="18" customFormat="1" ht="9" customHeight="1" x14ac:dyDescent="0.25">
      <c r="A147" s="227" t="s">
        <v>160</v>
      </c>
      <c r="B147" s="226"/>
      <c r="C147" s="228"/>
      <c r="D147" s="229">
        <v>1</v>
      </c>
      <c r="E147" s="229"/>
      <c r="F147" s="92">
        <f t="shared" ref="F147:H154" si="0">F72</f>
        <v>0</v>
      </c>
      <c r="G147" s="90">
        <f t="shared" si="0"/>
        <v>5</v>
      </c>
      <c r="H147" s="90">
        <f t="shared" si="0"/>
        <v>0</v>
      </c>
      <c r="I147" s="338"/>
      <c r="J147" s="339" t="s">
        <v>7</v>
      </c>
      <c r="K147" s="226">
        <f t="shared" ref="K147:K154" si="1">K72</f>
        <v>0</v>
      </c>
      <c r="L147" s="232"/>
      <c r="M147" s="226">
        <f t="shared" ref="M147:M154" si="2">M72</f>
        <v>0</v>
      </c>
      <c r="N147" s="233"/>
      <c r="O147" s="234" t="s">
        <v>161</v>
      </c>
      <c r="P147" s="235"/>
      <c r="Q147" s="235"/>
      <c r="R147" s="236"/>
    </row>
    <row r="148" spans="1:19" s="18" customFormat="1" ht="9" customHeight="1" x14ac:dyDescent="0.25">
      <c r="A148" s="241" t="s">
        <v>124</v>
      </c>
      <c r="B148" s="239"/>
      <c r="C148" s="242"/>
      <c r="D148" s="229"/>
      <c r="E148" s="229"/>
      <c r="F148" s="92">
        <f t="shared" si="0"/>
        <v>0</v>
      </c>
      <c r="G148" s="90">
        <f t="shared" si="0"/>
        <v>0</v>
      </c>
      <c r="H148" s="90">
        <f t="shared" si="0"/>
        <v>0</v>
      </c>
      <c r="I148" s="338"/>
      <c r="J148" s="339"/>
      <c r="K148" s="226">
        <f t="shared" si="1"/>
        <v>0</v>
      </c>
      <c r="L148" s="232"/>
      <c r="M148" s="226">
        <f t="shared" si="2"/>
        <v>0</v>
      </c>
      <c r="N148" s="233"/>
      <c r="O148" s="239"/>
      <c r="P148" s="238"/>
      <c r="Q148" s="239"/>
      <c r="R148" s="240"/>
    </row>
    <row r="149" spans="1:19" s="18" customFormat="1" ht="9" customHeight="1" x14ac:dyDescent="0.25">
      <c r="A149" s="384"/>
      <c r="B149" s="385"/>
      <c r="C149" s="386"/>
      <c r="D149" s="229">
        <v>2</v>
      </c>
      <c r="E149" s="229"/>
      <c r="F149" s="92">
        <f t="shared" si="0"/>
        <v>0</v>
      </c>
      <c r="G149" s="90">
        <f t="shared" si="0"/>
        <v>6</v>
      </c>
      <c r="H149" s="90">
        <f t="shared" si="0"/>
        <v>0</v>
      </c>
      <c r="I149" s="338"/>
      <c r="J149" s="339" t="s">
        <v>8</v>
      </c>
      <c r="K149" s="226">
        <f t="shared" si="1"/>
        <v>0</v>
      </c>
      <c r="L149" s="232"/>
      <c r="M149" s="226">
        <f t="shared" si="2"/>
        <v>0</v>
      </c>
      <c r="N149" s="233"/>
      <c r="O149" s="234" t="s">
        <v>112</v>
      </c>
      <c r="P149" s="235"/>
      <c r="Q149" s="235"/>
      <c r="R149" s="236"/>
    </row>
    <row r="150" spans="1:19" s="18" customFormat="1" ht="9" customHeight="1" x14ac:dyDescent="0.25">
      <c r="A150" s="243"/>
      <c r="B150" s="150"/>
      <c r="C150" s="244"/>
      <c r="D150" s="229"/>
      <c r="E150" s="229"/>
      <c r="F150" s="92">
        <f t="shared" si="0"/>
        <v>0</v>
      </c>
      <c r="G150" s="90">
        <f t="shared" si="0"/>
        <v>0</v>
      </c>
      <c r="H150" s="90">
        <f t="shared" si="0"/>
        <v>0</v>
      </c>
      <c r="I150" s="338"/>
      <c r="J150" s="339"/>
      <c r="K150" s="226">
        <f t="shared" si="1"/>
        <v>0</v>
      </c>
      <c r="L150" s="232"/>
      <c r="M150" s="226">
        <f t="shared" si="2"/>
        <v>0</v>
      </c>
      <c r="N150" s="233"/>
      <c r="O150" s="226"/>
      <c r="P150" s="232"/>
      <c r="Q150" s="226"/>
      <c r="R150" s="233"/>
    </row>
    <row r="151" spans="1:19" s="18" customFormat="1" ht="9" customHeight="1" x14ac:dyDescent="0.25">
      <c r="A151" s="371"/>
      <c r="B151" s="387"/>
      <c r="C151" s="388"/>
      <c r="D151" s="229">
        <v>3</v>
      </c>
      <c r="E151" s="229"/>
      <c r="F151" s="92">
        <f t="shared" si="0"/>
        <v>0</v>
      </c>
      <c r="G151" s="90">
        <f t="shared" si="0"/>
        <v>7</v>
      </c>
      <c r="H151" s="90">
        <f t="shared" si="0"/>
        <v>0</v>
      </c>
      <c r="I151" s="338"/>
      <c r="J151" s="339" t="s">
        <v>9</v>
      </c>
      <c r="K151" s="226">
        <f t="shared" si="1"/>
        <v>0</v>
      </c>
      <c r="L151" s="232"/>
      <c r="M151" s="226">
        <f t="shared" si="2"/>
        <v>0</v>
      </c>
      <c r="N151" s="233"/>
      <c r="O151" s="239"/>
      <c r="P151" s="238"/>
      <c r="Q151" s="239"/>
      <c r="R151" s="240"/>
    </row>
    <row r="152" spans="1:19" s="18" customFormat="1" ht="9" customHeight="1" x14ac:dyDescent="0.25">
      <c r="A152" s="372"/>
      <c r="B152" s="24"/>
      <c r="C152" s="244"/>
      <c r="D152" s="229"/>
      <c r="E152" s="229"/>
      <c r="F152" s="92">
        <f t="shared" si="0"/>
        <v>0</v>
      </c>
      <c r="G152" s="90">
        <f t="shared" si="0"/>
        <v>0</v>
      </c>
      <c r="H152" s="90">
        <f t="shared" si="0"/>
        <v>0</v>
      </c>
      <c r="I152" s="338"/>
      <c r="J152" s="339"/>
      <c r="K152" s="226">
        <f t="shared" si="1"/>
        <v>0</v>
      </c>
      <c r="L152" s="232"/>
      <c r="M152" s="226">
        <f t="shared" si="2"/>
        <v>0</v>
      </c>
      <c r="N152" s="233"/>
      <c r="O152" s="234" t="s">
        <v>92</v>
      </c>
      <c r="P152" s="235"/>
      <c r="Q152" s="235"/>
      <c r="R152" s="236"/>
    </row>
    <row r="153" spans="1:19" s="18" customFormat="1" ht="9" customHeight="1" x14ac:dyDescent="0.25">
      <c r="A153" s="372"/>
      <c r="B153" s="24"/>
      <c r="C153" s="382"/>
      <c r="D153" s="229">
        <v>4</v>
      </c>
      <c r="E153" s="229"/>
      <c r="F153" s="92">
        <f t="shared" si="0"/>
        <v>0</v>
      </c>
      <c r="G153" s="90">
        <f t="shared" si="0"/>
        <v>8</v>
      </c>
      <c r="H153" s="90">
        <f t="shared" si="0"/>
        <v>0</v>
      </c>
      <c r="I153" s="338"/>
      <c r="J153" s="339" t="s">
        <v>10</v>
      </c>
      <c r="K153" s="226">
        <f t="shared" si="1"/>
        <v>0</v>
      </c>
      <c r="L153" s="232"/>
      <c r="M153" s="226">
        <f t="shared" si="2"/>
        <v>0</v>
      </c>
      <c r="N153" s="233"/>
      <c r="O153" s="226"/>
      <c r="P153" s="232"/>
      <c r="Q153" s="226"/>
      <c r="R153" s="233"/>
    </row>
    <row r="154" spans="1:19" s="18" customFormat="1" ht="9" customHeight="1" x14ac:dyDescent="0.25">
      <c r="A154" s="373"/>
      <c r="B154" s="370"/>
      <c r="C154" s="383"/>
      <c r="D154" s="245"/>
      <c r="E154" s="245"/>
      <c r="F154" s="246">
        <f t="shared" si="0"/>
        <v>0</v>
      </c>
      <c r="G154" s="340">
        <f t="shared" si="0"/>
        <v>0</v>
      </c>
      <c r="H154" s="340">
        <f t="shared" si="0"/>
        <v>0</v>
      </c>
      <c r="I154" s="341"/>
      <c r="J154" s="342"/>
      <c r="K154" s="239">
        <f t="shared" si="1"/>
        <v>0</v>
      </c>
      <c r="L154" s="238"/>
      <c r="M154" s="239">
        <f t="shared" si="2"/>
        <v>0</v>
      </c>
      <c r="N154" s="240"/>
      <c r="O154" s="239" t="str">
        <f>O79</f>
        <v>Lakatosné Klopcsik Diana</v>
      </c>
      <c r="P154" s="238"/>
      <c r="Q154" s="239"/>
      <c r="R154" s="240"/>
    </row>
  </sheetData>
  <mergeCells count="1">
    <mergeCell ref="A4:C4"/>
  </mergeCells>
  <conditionalFormatting sqref="K105 M97 O113 K137 K121 M129 K89 O67 K30 M22 O38 K62 K46 M54 K14 I10 I58 I42 I50 I34 I26 I18 I66 I85 I133 I117 I125 I109 I101 I93 I141">
    <cfRule type="expression" dxfId="35" priority="28" stopIfTrue="1">
      <formula>AND($O$1="CU",I10="Umpire")</formula>
    </cfRule>
    <cfRule type="expression" dxfId="34" priority="29" stopIfTrue="1">
      <formula>AND($O$1="CU",I10&lt;&gt;"Umpire",J10&lt;&gt;"")</formula>
    </cfRule>
    <cfRule type="expression" dxfId="33" priority="30" stopIfTrue="1">
      <formula>AND($O$1="CU",I10&lt;&gt;"Umpire")</formula>
    </cfRule>
  </conditionalFormatting>
  <conditionalFormatting sqref="M13 M29 M45 M61 O21 O53 Q37 K9 K17 K25 K33 K41 K49 K57 K65 M88 M104 M120 M136 O96 O128 Q112 K84 K92 K100 K108 K116 K124 K132 K140 Q66">
    <cfRule type="expression" dxfId="32" priority="26" stopIfTrue="1">
      <formula>J10="as"</formula>
    </cfRule>
    <cfRule type="expression" dxfId="31" priority="27" stopIfTrue="1">
      <formula>J10="bs"</formula>
    </cfRule>
  </conditionalFormatting>
  <conditionalFormatting sqref="M14 M30 M46 M62 O22 O54 Q38 K10 K18 K26 K34 K42 K50 K58 K66 M89 M105 M121 M137 O97 O129 Q113 K85 K93 K101 K109 K117 K125 K133 K141 Q67">
    <cfRule type="expression" dxfId="30" priority="24" stopIfTrue="1">
      <formula>J10="as"</formula>
    </cfRule>
    <cfRule type="expression" dxfId="29" priority="25" stopIfTrue="1">
      <formula>J10="bs"</formula>
    </cfRule>
  </conditionalFormatting>
  <conditionalFormatting sqref="J10 J18 J26 J34 J42 J50 J58 J66 L62 L46 L30 L14 N22 N54 P38 J85 J93 J101 J109 J117 J125 J133 J141 L137 L121 L105 L89 N97 N129 P113 P67">
    <cfRule type="expression" dxfId="28" priority="23" stopIfTrue="1">
      <formula>$O$1="CU"</formula>
    </cfRule>
  </conditionalFormatting>
  <conditionalFormatting sqref="E7:F7 E59:F59 E11:F11 E15:F15 E19:F19 E23:F23 E27:F27 E31:F31 E35:F35 E39:F39 E43:F43 E47:F47 E51:F51 E55:F55 E63:F63 E67:F67 E82:F82 E86:F86 E90:F90 E94:F94 E98:F98 E102:F102 E106:F106 E110:F110 E114:F114 E118:F118 E122:F122 E126:F126 E130:F130 E134:F134 E138:F138 E142:F142">
    <cfRule type="cellIs" dxfId="27" priority="22" stopIfTrue="1" operator="equal">
      <formula>"Bye"</formula>
    </cfRule>
  </conditionalFormatting>
  <conditionalFormatting sqref="D7 D11 D15 D19 D23 D27 D31 D35 D39 D43 D47 D51 D55 D59 D63 D67 D82 D86 D90 D94 D98 D102 D106 D110 D114 D118 D122 D126 D130 D134 D138 D142">
    <cfRule type="cellIs" dxfId="26" priority="21" stopIfTrue="1" operator="lessThan">
      <formula>9</formula>
    </cfRule>
  </conditionalFormatting>
  <conditionalFormatting sqref="O65">
    <cfRule type="expression" dxfId="25" priority="19" stopIfTrue="1">
      <formula>P38="as"</formula>
    </cfRule>
    <cfRule type="expression" dxfId="24" priority="20" stopIfTrue="1">
      <formula>P38="bs"</formula>
    </cfRule>
  </conditionalFormatting>
  <conditionalFormatting sqref="O69">
    <cfRule type="expression" dxfId="23" priority="17" stopIfTrue="1">
      <formula>P113="as"</formula>
    </cfRule>
    <cfRule type="expression" dxfId="22" priority="18" stopIfTrue="1">
      <formula>P113="bs"</formula>
    </cfRule>
  </conditionalFormatting>
  <conditionalFormatting sqref="O64">
    <cfRule type="expression" dxfId="21" priority="15" stopIfTrue="1">
      <formula>P38="as"</formula>
    </cfRule>
    <cfRule type="expression" dxfId="20" priority="16" stopIfTrue="1">
      <formula>P38="bs"</formula>
    </cfRule>
  </conditionalFormatting>
  <conditionalFormatting sqref="O68">
    <cfRule type="expression" dxfId="19" priority="13" stopIfTrue="1">
      <formula>P113="as"</formula>
    </cfRule>
    <cfRule type="expression" dxfId="18" priority="14" stopIfTrue="1">
      <formula>P113="bs"</formula>
    </cfRule>
  </conditionalFormatting>
  <conditionalFormatting sqref="Q142">
    <cfRule type="expression" dxfId="17" priority="11" stopIfTrue="1">
      <formula>P67="as"</formula>
    </cfRule>
    <cfRule type="expression" dxfId="16" priority="12" stopIfTrue="1">
      <formula>P67="bs"</formula>
    </cfRule>
  </conditionalFormatting>
  <conditionalFormatting sqref="O140">
    <cfRule type="expression" dxfId="15" priority="9" stopIfTrue="1">
      <formula>P38="as"</formula>
    </cfRule>
    <cfRule type="expression" dxfId="14" priority="10" stopIfTrue="1">
      <formula>P38="bs"</formula>
    </cfRule>
  </conditionalFormatting>
  <conditionalFormatting sqref="O144">
    <cfRule type="expression" dxfId="13" priority="7" stopIfTrue="1">
      <formula>P113="as"</formula>
    </cfRule>
    <cfRule type="expression" dxfId="12" priority="8" stopIfTrue="1">
      <formula>P113="bs"</formula>
    </cfRule>
  </conditionalFormatting>
  <conditionalFormatting sqref="O139">
    <cfRule type="expression" dxfId="11" priority="5" stopIfTrue="1">
      <formula>P38="as"</formula>
    </cfRule>
    <cfRule type="expression" dxfId="10" priority="6" stopIfTrue="1">
      <formula>P38="bs"</formula>
    </cfRule>
  </conditionalFormatting>
  <conditionalFormatting sqref="O143">
    <cfRule type="expression" dxfId="9" priority="3" stopIfTrue="1">
      <formula>P113="as"</formula>
    </cfRule>
    <cfRule type="expression" dxfId="8" priority="4" stopIfTrue="1">
      <formula>P113="bs"</formula>
    </cfRule>
  </conditionalFormatting>
  <conditionalFormatting sqref="Q141">
    <cfRule type="expression" dxfId="7" priority="1" stopIfTrue="1">
      <formula>P67="as"</formula>
    </cfRule>
    <cfRule type="expression" dxfId="6" priority="2" stopIfTrue="1">
      <formula>P67="bs"</formula>
    </cfRule>
  </conditionalFormatting>
  <dataValidations count="1">
    <dataValidation type="list" allowBlank="1" showInputMessage="1" sqref="K62 O67 K89 M97 K105 O113 M129 K121 K137 I10 I66 I34 I50 I26 I58 I18 I42 K14 M22 K30 O38 M54 K46 I85 I141 I109 I125 I101 I133 I93 I117" xr:uid="{9A51EE13-F4FB-4B38-AB9C-33DAE9CE2B65}">
      <formula1>$U$7:$U$16</formula1>
    </dataValidation>
  </dataValidations>
  <printOptions horizontalCentered="1"/>
  <pageMargins left="0.35" right="0.35" top="0.39" bottom="0.39" header="0" footer="0"/>
  <pageSetup paperSize="9" orientation="portrait" horizontalDpi="300" verticalDpi="300" r:id="rId1"/>
  <headerFooter alignWithMargins="0"/>
  <rowBreaks count="1" manualBreakCount="1">
    <brk id="7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722945" r:id="rId4" name="Button 1">
              <controlPr defaultSize="0" print="0" autoFill="0" autoPict="0" macro="[0]!Jun_Show_CU">
                <anchor moveWithCells="1" sizeWithCells="1">
                  <from>
                    <xdr:col>12</xdr:col>
                    <xdr:colOff>510540</xdr:colOff>
                    <xdr:row>0</xdr:row>
                    <xdr:rowOff>7620</xdr:rowOff>
                  </from>
                  <to>
                    <xdr:col>14</xdr:col>
                    <xdr:colOff>350520</xdr:colOff>
                    <xdr:row>0</xdr:row>
                    <xdr:rowOff>175260</xdr:rowOff>
                  </to>
                </anchor>
              </controlPr>
            </control>
          </mc:Choice>
        </mc:AlternateContent>
        <mc:AlternateContent xmlns:mc="http://schemas.openxmlformats.org/markup-compatibility/2006">
          <mc:Choice Requires="x14">
            <control shapeId="722946" r:id="rId5" name="Button 2">
              <controlPr defaultSize="0" print="0" autoFill="0" autoPict="0" macro="[0]!Jun_Hide_CU">
                <anchor moveWithCells="1" sizeWithCells="1">
                  <from>
                    <xdr:col>12</xdr:col>
                    <xdr:colOff>495300</xdr:colOff>
                    <xdr:row>0</xdr:row>
                    <xdr:rowOff>175260</xdr:rowOff>
                  </from>
                  <to>
                    <xdr:col>14</xdr:col>
                    <xdr:colOff>350520</xdr:colOff>
                    <xdr:row>1</xdr:row>
                    <xdr:rowOff>45720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0B95F-05CF-46FC-BF69-16F958C9070C}">
  <sheetPr codeName="Munka2">
    <tabColor indexed="11"/>
  </sheetPr>
  <dimension ref="A1:AK43"/>
  <sheetViews>
    <sheetView workbookViewId="0">
      <selection activeCell="D15" sqref="D15"/>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2" width="8.5546875" customWidth="1"/>
    <col min="13" max="13" width="7.88671875" customWidth="1"/>
    <col min="15" max="16" width="4.44140625" customWidth="1"/>
    <col min="17" max="17" width="12.109375" customWidth="1"/>
    <col min="18" max="18" width="7.88671875" customWidth="1"/>
    <col min="19" max="19" width="7.44140625" customWidth="1"/>
    <col min="25" max="37" width="0" hidden="1" customWidth="1"/>
  </cols>
  <sheetData>
    <row r="1" spans="1:37" ht="24.6" x14ac:dyDescent="0.25">
      <c r="A1" s="814" t="str">
        <f>Altalanos!$A$6</f>
        <v xml:space="preserve">Diákolimpia Tolna megye - Paks </v>
      </c>
      <c r="B1" s="814"/>
      <c r="C1" s="814"/>
      <c r="D1" s="814"/>
      <c r="E1" s="814"/>
      <c r="F1" s="814"/>
      <c r="G1" s="513"/>
      <c r="H1" s="516" t="s">
        <v>123</v>
      </c>
      <c r="I1" s="514"/>
      <c r="J1" s="515"/>
      <c r="L1" s="517"/>
      <c r="M1" s="591"/>
      <c r="N1" s="593"/>
      <c r="O1" s="593" t="s">
        <v>71</v>
      </c>
      <c r="P1" s="593"/>
      <c r="Q1" s="594"/>
      <c r="R1" s="593"/>
      <c r="S1" s="595"/>
      <c r="AB1" s="674" t="e">
        <f>IF(Y5=1,CONCATENATE(VLOOKUP(Y3,AA16:AH27,2)),CONCATENATE(VLOOKUP(Y3,AA2:AK13,2)))</f>
        <v>#N/A</v>
      </c>
      <c r="AC1" s="674" t="e">
        <f>IF(Y5=1,CONCATENATE(VLOOKUP(Y3,AA16:AK27,3)),CONCATENATE(VLOOKUP(Y3,AA2:AK13,3)))</f>
        <v>#N/A</v>
      </c>
      <c r="AD1" s="674" t="e">
        <f>IF(Y5=1,CONCATENATE(VLOOKUP(Y3,AA16:AK27,4)),CONCATENATE(VLOOKUP(Y3,AA2:AK13,4)))</f>
        <v>#N/A</v>
      </c>
      <c r="AE1" s="674" t="e">
        <f>IF(Y5=1,CONCATENATE(VLOOKUP(Y3,AA16:AK27,5)),CONCATENATE(VLOOKUP(Y3,AA2:AK13,5)))</f>
        <v>#N/A</v>
      </c>
      <c r="AF1" s="674" t="e">
        <f>IF(Y5=1,CONCATENATE(VLOOKUP(Y3,AA16:AK27,6)),CONCATENATE(VLOOKUP(Y3,AA2:AK13,6)))</f>
        <v>#N/A</v>
      </c>
      <c r="AG1" s="674" t="e">
        <f>IF(Y5=1,CONCATENATE(VLOOKUP(Y3,AA16:AK27,7)),CONCATENATE(VLOOKUP(Y3,AA2:AK13,7)))</f>
        <v>#N/A</v>
      </c>
      <c r="AH1" s="674" t="e">
        <f>IF(Y5=1,CONCATENATE(VLOOKUP(Y3,AA16:AK27,8)),CONCATENATE(VLOOKUP(Y3,AA2:AK13,8)))</f>
        <v>#N/A</v>
      </c>
      <c r="AI1" s="674" t="e">
        <f>IF(Y5=1,CONCATENATE(VLOOKUP(Y3,AA16:AK27,9)),CONCATENATE(VLOOKUP(Y3,AA2:AK13,9)))</f>
        <v>#N/A</v>
      </c>
      <c r="AJ1" s="674" t="e">
        <f>IF(Y5=1,CONCATENATE(VLOOKUP(Y3,AA16:AK27,10)),CONCATENATE(VLOOKUP(Y3,AA2:AK13,10)))</f>
        <v>#N/A</v>
      </c>
      <c r="AK1" s="674" t="e">
        <f>IF(Y5=1,CONCATENATE(VLOOKUP(Y3,AA16:AK27,11)),CONCATENATE(VLOOKUP(Y3,AA2:AK13,11)))</f>
        <v>#N/A</v>
      </c>
    </row>
    <row r="2" spans="1:37" x14ac:dyDescent="0.25">
      <c r="A2" s="519" t="s">
        <v>122</v>
      </c>
      <c r="B2" s="520"/>
      <c r="C2" s="520"/>
      <c r="D2" s="520"/>
      <c r="E2" s="520">
        <f>Altalanos!$A$8</f>
        <v>0</v>
      </c>
      <c r="F2" s="520"/>
      <c r="G2" s="521"/>
      <c r="H2" s="522"/>
      <c r="I2" s="522"/>
      <c r="J2" s="523"/>
      <c r="K2" s="517"/>
      <c r="L2" s="517"/>
      <c r="M2" s="592"/>
      <c r="N2" s="596"/>
      <c r="O2" s="597"/>
      <c r="P2" s="596"/>
      <c r="Q2" s="597"/>
      <c r="R2" s="596"/>
      <c r="S2" s="595"/>
      <c r="Y2" s="662"/>
      <c r="Z2" s="661"/>
      <c r="AA2" s="661" t="s">
        <v>164</v>
      </c>
      <c r="AB2" s="672">
        <v>150</v>
      </c>
      <c r="AC2" s="672">
        <v>120</v>
      </c>
      <c r="AD2" s="672">
        <v>100</v>
      </c>
      <c r="AE2" s="672">
        <v>80</v>
      </c>
      <c r="AF2" s="672">
        <v>70</v>
      </c>
      <c r="AG2" s="672">
        <v>60</v>
      </c>
      <c r="AH2" s="672">
        <v>55</v>
      </c>
      <c r="AI2" s="672">
        <v>50</v>
      </c>
      <c r="AJ2" s="672">
        <v>45</v>
      </c>
      <c r="AK2" s="672">
        <v>40</v>
      </c>
    </row>
    <row r="3" spans="1:37" x14ac:dyDescent="0.25">
      <c r="A3" s="55" t="s">
        <v>82</v>
      </c>
      <c r="B3" s="55"/>
      <c r="C3" s="55"/>
      <c r="D3" s="55"/>
      <c r="E3" s="55" t="s">
        <v>79</v>
      </c>
      <c r="F3" s="55"/>
      <c r="G3" s="55"/>
      <c r="H3" s="55" t="s">
        <v>87</v>
      </c>
      <c r="I3" s="55"/>
      <c r="J3" s="144"/>
      <c r="K3" s="55"/>
      <c r="L3" s="56"/>
      <c r="M3" s="56" t="s">
        <v>88</v>
      </c>
      <c r="N3" s="599"/>
      <c r="O3" s="598"/>
      <c r="P3" s="599"/>
      <c r="Q3" s="649" t="s">
        <v>178</v>
      </c>
      <c r="R3" s="650" t="s">
        <v>184</v>
      </c>
      <c r="S3" s="650" t="s">
        <v>179</v>
      </c>
      <c r="Y3" s="661">
        <f>IF(H4="OB","A",IF(H4="IX","W",H4))</f>
        <v>0</v>
      </c>
      <c r="Z3" s="661"/>
      <c r="AA3" s="661" t="s">
        <v>194</v>
      </c>
      <c r="AB3" s="672">
        <v>120</v>
      </c>
      <c r="AC3" s="672">
        <v>90</v>
      </c>
      <c r="AD3" s="672">
        <v>65</v>
      </c>
      <c r="AE3" s="672">
        <v>55</v>
      </c>
      <c r="AF3" s="672">
        <v>50</v>
      </c>
      <c r="AG3" s="672">
        <v>45</v>
      </c>
      <c r="AH3" s="672">
        <v>40</v>
      </c>
      <c r="AI3" s="672">
        <v>35</v>
      </c>
      <c r="AJ3" s="672">
        <v>25</v>
      </c>
      <c r="AK3" s="672">
        <v>20</v>
      </c>
    </row>
    <row r="4" spans="1:37" ht="13.8" thickBot="1" x14ac:dyDescent="0.3">
      <c r="A4" s="815" t="str">
        <f>Altalanos!$A$10</f>
        <v>2025.04.28-29</v>
      </c>
      <c r="B4" s="815"/>
      <c r="C4" s="815"/>
      <c r="D4" s="524"/>
      <c r="E4" s="525" t="str">
        <f>Altalanos!$C$10</f>
        <v>Paks</v>
      </c>
      <c r="F4" s="525"/>
      <c r="G4" s="525"/>
      <c r="H4" s="528"/>
      <c r="I4" s="525"/>
      <c r="J4" s="527"/>
      <c r="K4" s="528"/>
      <c r="L4" s="664"/>
      <c r="M4" s="530" t="str">
        <f>Altalanos!$E$10</f>
        <v>Lakatosné Klopcsik Diana</v>
      </c>
      <c r="N4" s="601"/>
      <c r="O4" s="602"/>
      <c r="P4" s="601"/>
      <c r="Q4" s="651" t="s">
        <v>185</v>
      </c>
      <c r="R4" s="652" t="s">
        <v>180</v>
      </c>
      <c r="S4" s="652" t="s">
        <v>181</v>
      </c>
      <c r="Y4" s="661"/>
      <c r="Z4" s="661"/>
      <c r="AA4" s="661" t="s">
        <v>195</v>
      </c>
      <c r="AB4" s="672">
        <v>90</v>
      </c>
      <c r="AC4" s="672">
        <v>60</v>
      </c>
      <c r="AD4" s="672">
        <v>45</v>
      </c>
      <c r="AE4" s="672">
        <v>34</v>
      </c>
      <c r="AF4" s="672">
        <v>27</v>
      </c>
      <c r="AG4" s="672">
        <v>22</v>
      </c>
      <c r="AH4" s="672">
        <v>18</v>
      </c>
      <c r="AI4" s="672">
        <v>15</v>
      </c>
      <c r="AJ4" s="672">
        <v>12</v>
      </c>
      <c r="AK4" s="672">
        <v>9</v>
      </c>
    </row>
    <row r="5" spans="1:37" x14ac:dyDescent="0.25">
      <c r="A5" s="37"/>
      <c r="B5" s="37" t="s">
        <v>118</v>
      </c>
      <c r="C5" s="587" t="s">
        <v>162</v>
      </c>
      <c r="D5" s="37" t="s">
        <v>105</v>
      </c>
      <c r="E5" s="37" t="s">
        <v>167</v>
      </c>
      <c r="F5" s="37"/>
      <c r="G5" s="37" t="s">
        <v>86</v>
      </c>
      <c r="H5" s="37"/>
      <c r="I5" s="37" t="s">
        <v>90</v>
      </c>
      <c r="J5" s="37"/>
      <c r="K5" s="633" t="s">
        <v>168</v>
      </c>
      <c r="L5" s="633" t="s">
        <v>169</v>
      </c>
      <c r="M5" s="633" t="s">
        <v>170</v>
      </c>
      <c r="N5" s="595"/>
      <c r="O5" s="595"/>
      <c r="P5" s="595"/>
      <c r="Q5" s="653" t="s">
        <v>186</v>
      </c>
      <c r="R5" s="654" t="s">
        <v>182</v>
      </c>
      <c r="S5" s="654" t="s">
        <v>183</v>
      </c>
      <c r="Y5" s="661">
        <f>IF(OR(Altalanos!$A$8="F1",Altalanos!$A$8="F2",Altalanos!$A$8="N1",Altalanos!$A$8="N2"),1,2)</f>
        <v>2</v>
      </c>
      <c r="Z5" s="661"/>
      <c r="AA5" s="661" t="s">
        <v>196</v>
      </c>
      <c r="AB5" s="672">
        <v>60</v>
      </c>
      <c r="AC5" s="672">
        <v>40</v>
      </c>
      <c r="AD5" s="672">
        <v>30</v>
      </c>
      <c r="AE5" s="672">
        <v>20</v>
      </c>
      <c r="AF5" s="672">
        <v>18</v>
      </c>
      <c r="AG5" s="672">
        <v>15</v>
      </c>
      <c r="AH5" s="672">
        <v>12</v>
      </c>
      <c r="AI5" s="672">
        <v>10</v>
      </c>
      <c r="AJ5" s="672">
        <v>8</v>
      </c>
      <c r="AK5" s="672">
        <v>6</v>
      </c>
    </row>
    <row r="6" spans="1:37" x14ac:dyDescent="0.25">
      <c r="A6" s="564"/>
      <c r="B6" s="564"/>
      <c r="C6" s="632"/>
      <c r="D6" s="564"/>
      <c r="E6" s="564"/>
      <c r="F6" s="564"/>
      <c r="G6" s="564"/>
      <c r="H6" s="564"/>
      <c r="I6" s="564"/>
      <c r="J6" s="564"/>
      <c r="K6" s="564"/>
      <c r="L6" s="564"/>
      <c r="M6" s="564"/>
      <c r="N6" s="595"/>
      <c r="O6" s="595"/>
      <c r="P6" s="595"/>
      <c r="Q6" s="595"/>
      <c r="R6" s="595"/>
      <c r="S6" s="595"/>
      <c r="Y6" s="661"/>
      <c r="Z6" s="661"/>
      <c r="AA6" s="661" t="s">
        <v>197</v>
      </c>
      <c r="AB6" s="672">
        <v>40</v>
      </c>
      <c r="AC6" s="672">
        <v>25</v>
      </c>
      <c r="AD6" s="672">
        <v>18</v>
      </c>
      <c r="AE6" s="672">
        <v>13</v>
      </c>
      <c r="AF6" s="672">
        <v>10</v>
      </c>
      <c r="AG6" s="672">
        <v>8</v>
      </c>
      <c r="AH6" s="672">
        <v>6</v>
      </c>
      <c r="AI6" s="672">
        <v>5</v>
      </c>
      <c r="AJ6" s="672">
        <v>4</v>
      </c>
      <c r="AK6" s="672">
        <v>3</v>
      </c>
    </row>
    <row r="7" spans="1:37" x14ac:dyDescent="0.25">
      <c r="A7" s="603" t="s">
        <v>164</v>
      </c>
      <c r="B7" s="634"/>
      <c r="C7" s="636" t="str">
        <f>IF($B7="","",VLOOKUP($B7,#REF!,5))</f>
        <v/>
      </c>
      <c r="D7" s="636" t="str">
        <f>IF($B7="","",VLOOKUP($B7,#REF!,15))</f>
        <v/>
      </c>
      <c r="E7" s="812" t="s">
        <v>373</v>
      </c>
      <c r="F7" s="813"/>
      <c r="G7" s="812" t="s">
        <v>374</v>
      </c>
      <c r="H7" s="813"/>
      <c r="I7" s="637" t="str">
        <f>IF($B7="","",VLOOKUP($B7,#REF!,4))</f>
        <v/>
      </c>
      <c r="J7" s="564"/>
      <c r="K7" s="675"/>
      <c r="L7" s="663" t="str">
        <f>IF(K7="","",CONCATENATE(VLOOKUP($Y$3,$AB$1:$AK$1,K7)," pont"))</f>
        <v/>
      </c>
      <c r="M7" s="676"/>
      <c r="N7" s="595"/>
      <c r="O7" s="595"/>
      <c r="P7" s="595"/>
      <c r="Q7" s="595"/>
      <c r="R7" s="595"/>
      <c r="S7" s="595"/>
      <c r="Y7" s="661"/>
      <c r="Z7" s="661"/>
      <c r="AA7" s="661" t="s">
        <v>198</v>
      </c>
      <c r="AB7" s="672">
        <v>25</v>
      </c>
      <c r="AC7" s="672">
        <v>15</v>
      </c>
      <c r="AD7" s="672">
        <v>13</v>
      </c>
      <c r="AE7" s="672">
        <v>8</v>
      </c>
      <c r="AF7" s="672">
        <v>6</v>
      </c>
      <c r="AG7" s="672">
        <v>4</v>
      </c>
      <c r="AH7" s="672">
        <v>3</v>
      </c>
      <c r="AI7" s="672">
        <v>2</v>
      </c>
      <c r="AJ7" s="672">
        <v>1</v>
      </c>
      <c r="AK7" s="672">
        <v>0</v>
      </c>
    </row>
    <row r="8" spans="1:37" x14ac:dyDescent="0.25">
      <c r="A8" s="603"/>
      <c r="B8" s="635"/>
      <c r="C8" s="638"/>
      <c r="D8" s="638"/>
      <c r="E8" s="638"/>
      <c r="F8" s="638"/>
      <c r="G8" s="638"/>
      <c r="H8" s="638"/>
      <c r="I8" s="638"/>
      <c r="J8" s="564"/>
      <c r="K8" s="603"/>
      <c r="L8" s="603"/>
      <c r="M8" s="677"/>
      <c r="N8" s="595"/>
      <c r="O8" s="595"/>
      <c r="P8" s="595"/>
      <c r="Q8" s="595"/>
      <c r="R8" s="595"/>
      <c r="S8" s="595"/>
      <c r="Y8" s="661"/>
      <c r="Z8" s="661"/>
      <c r="AA8" s="661" t="s">
        <v>199</v>
      </c>
      <c r="AB8" s="672">
        <v>15</v>
      </c>
      <c r="AC8" s="672">
        <v>10</v>
      </c>
      <c r="AD8" s="672">
        <v>7</v>
      </c>
      <c r="AE8" s="672">
        <v>5</v>
      </c>
      <c r="AF8" s="672">
        <v>4</v>
      </c>
      <c r="AG8" s="672">
        <v>3</v>
      </c>
      <c r="AH8" s="672">
        <v>2</v>
      </c>
      <c r="AI8" s="672">
        <v>1</v>
      </c>
      <c r="AJ8" s="672">
        <v>0</v>
      </c>
      <c r="AK8" s="672">
        <v>0</v>
      </c>
    </row>
    <row r="9" spans="1:37" x14ac:dyDescent="0.25">
      <c r="A9" s="603" t="s">
        <v>165</v>
      </c>
      <c r="B9" s="634"/>
      <c r="C9" s="636" t="str">
        <f>IF($B9="","",VLOOKUP($B9,#REF!,5))</f>
        <v/>
      </c>
      <c r="D9" s="636" t="str">
        <f>IF($B9="","",VLOOKUP($B9,#REF!,15))</f>
        <v/>
      </c>
      <c r="E9" s="812" t="s">
        <v>375</v>
      </c>
      <c r="F9" s="813"/>
      <c r="G9" s="812" t="s">
        <v>376</v>
      </c>
      <c r="H9" s="813"/>
      <c r="I9" s="637" t="str">
        <f>IF($B9="","",VLOOKUP($B9,#REF!,4))</f>
        <v/>
      </c>
      <c r="J9" s="564"/>
      <c r="K9" s="675"/>
      <c r="L9" s="663" t="str">
        <f>IF(K9="","",CONCATENATE(VLOOKUP($Y$3,$AB$1:$AK$1,K9)," pont"))</f>
        <v/>
      </c>
      <c r="M9" s="676"/>
      <c r="N9" s="595"/>
      <c r="O9" s="595"/>
      <c r="P9" s="595"/>
      <c r="Q9" s="595"/>
      <c r="R9" s="595"/>
      <c r="S9" s="595"/>
      <c r="Y9" s="661"/>
      <c r="Z9" s="661"/>
      <c r="AA9" s="661" t="s">
        <v>200</v>
      </c>
      <c r="AB9" s="672">
        <v>10</v>
      </c>
      <c r="AC9" s="672">
        <v>6</v>
      </c>
      <c r="AD9" s="672">
        <v>4</v>
      </c>
      <c r="AE9" s="672">
        <v>2</v>
      </c>
      <c r="AF9" s="672">
        <v>1</v>
      </c>
      <c r="AG9" s="672">
        <v>0</v>
      </c>
      <c r="AH9" s="672">
        <v>0</v>
      </c>
      <c r="AI9" s="672">
        <v>0</v>
      </c>
      <c r="AJ9" s="672">
        <v>0</v>
      </c>
      <c r="AK9" s="672">
        <v>0</v>
      </c>
    </row>
    <row r="10" spans="1:37" x14ac:dyDescent="0.25">
      <c r="A10" s="603"/>
      <c r="B10" s="635"/>
      <c r="C10" s="638"/>
      <c r="D10" s="638"/>
      <c r="E10" s="638"/>
      <c r="F10" s="638"/>
      <c r="G10" s="638"/>
      <c r="H10" s="638"/>
      <c r="I10" s="638"/>
      <c r="J10" s="564"/>
      <c r="K10" s="603"/>
      <c r="L10" s="603"/>
      <c r="M10" s="677"/>
      <c r="N10" s="595"/>
      <c r="O10" s="595"/>
      <c r="P10" s="595"/>
      <c r="Q10" s="595"/>
      <c r="R10" s="595"/>
      <c r="S10" s="595"/>
      <c r="Y10" s="661"/>
      <c r="Z10" s="661"/>
      <c r="AA10" s="661" t="s">
        <v>201</v>
      </c>
      <c r="AB10" s="672">
        <v>6</v>
      </c>
      <c r="AC10" s="672">
        <v>3</v>
      </c>
      <c r="AD10" s="672">
        <v>2</v>
      </c>
      <c r="AE10" s="672">
        <v>1</v>
      </c>
      <c r="AF10" s="672">
        <v>0</v>
      </c>
      <c r="AG10" s="672">
        <v>0</v>
      </c>
      <c r="AH10" s="672">
        <v>0</v>
      </c>
      <c r="AI10" s="672">
        <v>0</v>
      </c>
      <c r="AJ10" s="672">
        <v>0</v>
      </c>
      <c r="AK10" s="672">
        <v>0</v>
      </c>
    </row>
    <row r="11" spans="1:37" x14ac:dyDescent="0.25">
      <c r="A11" s="603" t="s">
        <v>166</v>
      </c>
      <c r="B11" s="634"/>
      <c r="C11" s="636" t="str">
        <f>IF($B11="","",VLOOKUP($B11,#REF!,5))</f>
        <v/>
      </c>
      <c r="D11" s="636" t="str">
        <f>IF($B11="","",VLOOKUP($B11,#REF!,15))</f>
        <v/>
      </c>
      <c r="E11" s="812" t="s">
        <v>377</v>
      </c>
      <c r="F11" s="813"/>
      <c r="G11" s="812" t="s">
        <v>267</v>
      </c>
      <c r="H11" s="813"/>
      <c r="I11" s="637" t="str">
        <f>IF($B11="","",VLOOKUP($B11,#REF!,4))</f>
        <v/>
      </c>
      <c r="J11" s="564"/>
      <c r="K11" s="675"/>
      <c r="L11" s="663" t="str">
        <f>IF(K11="","",CONCATENATE(VLOOKUP($Y$3,$AB$1:$AK$1,K11)," pont"))</f>
        <v/>
      </c>
      <c r="M11" s="676"/>
      <c r="N11" s="595"/>
      <c r="O11" s="595"/>
      <c r="P11" s="595"/>
      <c r="Q11" s="595"/>
      <c r="R11" s="595"/>
      <c r="S11" s="595"/>
      <c r="Y11" s="661"/>
      <c r="Z11" s="661"/>
      <c r="AA11" s="661" t="s">
        <v>206</v>
      </c>
      <c r="AB11" s="672">
        <v>3</v>
      </c>
      <c r="AC11" s="672">
        <v>2</v>
      </c>
      <c r="AD11" s="672">
        <v>1</v>
      </c>
      <c r="AE11" s="672">
        <v>0</v>
      </c>
      <c r="AF11" s="672">
        <v>0</v>
      </c>
      <c r="AG11" s="672">
        <v>0</v>
      </c>
      <c r="AH11" s="672">
        <v>0</v>
      </c>
      <c r="AI11" s="672">
        <v>0</v>
      </c>
      <c r="AJ11" s="672">
        <v>0</v>
      </c>
      <c r="AK11" s="672">
        <v>0</v>
      </c>
    </row>
    <row r="12" spans="1:37" x14ac:dyDescent="0.25">
      <c r="A12" s="603"/>
      <c r="B12" s="635"/>
      <c r="C12" s="638"/>
      <c r="D12" s="638"/>
      <c r="E12" s="638"/>
      <c r="F12" s="638"/>
      <c r="G12" s="638"/>
      <c r="H12" s="638"/>
      <c r="I12" s="638"/>
      <c r="J12" s="564"/>
      <c r="K12" s="632"/>
      <c r="L12" s="632"/>
      <c r="M12" s="678"/>
      <c r="Y12" s="661"/>
      <c r="Z12" s="661"/>
      <c r="AA12" s="661" t="s">
        <v>202</v>
      </c>
      <c r="AB12" s="673">
        <v>0</v>
      </c>
      <c r="AC12" s="673">
        <v>0</v>
      </c>
      <c r="AD12" s="673">
        <v>0</v>
      </c>
      <c r="AE12" s="673">
        <v>0</v>
      </c>
      <c r="AF12" s="673">
        <v>0</v>
      </c>
      <c r="AG12" s="673">
        <v>0</v>
      </c>
      <c r="AH12" s="673">
        <v>0</v>
      </c>
      <c r="AI12" s="673">
        <v>0</v>
      </c>
      <c r="AJ12" s="673">
        <v>0</v>
      </c>
      <c r="AK12" s="673">
        <v>0</v>
      </c>
    </row>
    <row r="13" spans="1:37" x14ac:dyDescent="0.25">
      <c r="A13" s="603" t="s">
        <v>171</v>
      </c>
      <c r="B13" s="634"/>
      <c r="C13" s="636" t="str">
        <f>IF($B13="","",VLOOKUP($B13,#REF!,5))</f>
        <v/>
      </c>
      <c r="D13" s="636" t="str">
        <f>IF($B13="","",VLOOKUP($B13,#REF!,15))</f>
        <v/>
      </c>
      <c r="E13" s="812" t="s">
        <v>378</v>
      </c>
      <c r="F13" s="813"/>
      <c r="G13" s="812" t="s">
        <v>379</v>
      </c>
      <c r="H13" s="813"/>
      <c r="I13" s="637" t="str">
        <f>IF($B13="","",VLOOKUP($B13,#REF!,4))</f>
        <v/>
      </c>
      <c r="J13" s="564"/>
      <c r="K13" s="675"/>
      <c r="L13" s="663" t="str">
        <f>IF(K13="","",CONCATENATE(VLOOKUP($Y$3,$AB$1:$AK$1,K13)," pont"))</f>
        <v/>
      </c>
      <c r="M13" s="676"/>
      <c r="Y13" s="661"/>
      <c r="Z13" s="661"/>
      <c r="AA13" s="661" t="s">
        <v>203</v>
      </c>
      <c r="AB13" s="673">
        <v>0</v>
      </c>
      <c r="AC13" s="673">
        <v>0</v>
      </c>
      <c r="AD13" s="673">
        <v>0</v>
      </c>
      <c r="AE13" s="673">
        <v>0</v>
      </c>
      <c r="AF13" s="673">
        <v>0</v>
      </c>
      <c r="AG13" s="673">
        <v>0</v>
      </c>
      <c r="AH13" s="673">
        <v>0</v>
      </c>
      <c r="AI13" s="673">
        <v>0</v>
      </c>
      <c r="AJ13" s="673">
        <v>0</v>
      </c>
      <c r="AK13" s="673">
        <v>0</v>
      </c>
    </row>
    <row r="14" spans="1:37" x14ac:dyDescent="0.25">
      <c r="A14" s="564"/>
      <c r="B14" s="564"/>
      <c r="C14" s="564"/>
      <c r="D14" s="564"/>
      <c r="E14" s="564"/>
      <c r="F14" s="564"/>
      <c r="G14" s="564"/>
      <c r="H14" s="564"/>
      <c r="I14" s="564"/>
      <c r="J14" s="564"/>
      <c r="K14" s="564"/>
      <c r="L14" s="564"/>
      <c r="M14" s="564"/>
      <c r="Y14" s="661"/>
      <c r="Z14" s="661"/>
      <c r="AA14" s="661"/>
      <c r="AB14" s="661"/>
      <c r="AC14" s="661"/>
      <c r="AD14" s="661"/>
      <c r="AE14" s="661"/>
      <c r="AF14" s="661"/>
      <c r="AG14" s="661"/>
      <c r="AH14" s="661"/>
      <c r="AI14" s="661"/>
      <c r="AJ14" s="661"/>
      <c r="AK14" s="661"/>
    </row>
    <row r="15" spans="1:37" x14ac:dyDescent="0.25">
      <c r="A15" s="564"/>
      <c r="B15" s="564"/>
      <c r="C15" s="564"/>
      <c r="D15" s="564"/>
      <c r="E15" s="564"/>
      <c r="F15" s="564"/>
      <c r="G15" s="564"/>
      <c r="H15" s="564"/>
      <c r="I15" s="564"/>
      <c r="J15" s="564"/>
      <c r="K15" s="564"/>
      <c r="L15" s="564"/>
      <c r="M15" s="564"/>
      <c r="Y15" s="661"/>
      <c r="Z15" s="661"/>
      <c r="AA15" s="661"/>
      <c r="AB15" s="661"/>
      <c r="AC15" s="661"/>
      <c r="AD15" s="661"/>
      <c r="AE15" s="661"/>
      <c r="AF15" s="661"/>
      <c r="AG15" s="661"/>
      <c r="AH15" s="661"/>
      <c r="AI15" s="661"/>
      <c r="AJ15" s="661"/>
      <c r="AK15" s="661"/>
    </row>
    <row r="16" spans="1:37" x14ac:dyDescent="0.25">
      <c r="A16" s="564"/>
      <c r="B16" s="564"/>
      <c r="C16" s="564"/>
      <c r="D16" s="564"/>
      <c r="E16" s="564"/>
      <c r="F16" s="564"/>
      <c r="G16" s="564"/>
      <c r="H16" s="564"/>
      <c r="I16" s="564"/>
      <c r="J16" s="564"/>
      <c r="K16" s="564"/>
      <c r="L16" s="564"/>
      <c r="M16" s="564"/>
      <c r="Y16" s="661"/>
      <c r="Z16" s="661"/>
      <c r="AA16" s="661" t="s">
        <v>164</v>
      </c>
      <c r="AB16" s="661">
        <v>300</v>
      </c>
      <c r="AC16" s="661">
        <v>250</v>
      </c>
      <c r="AD16" s="661">
        <v>220</v>
      </c>
      <c r="AE16" s="661">
        <v>180</v>
      </c>
      <c r="AF16" s="661">
        <v>160</v>
      </c>
      <c r="AG16" s="661">
        <v>150</v>
      </c>
      <c r="AH16" s="661">
        <v>140</v>
      </c>
      <c r="AI16" s="661">
        <v>130</v>
      </c>
      <c r="AJ16" s="661">
        <v>120</v>
      </c>
      <c r="AK16" s="661">
        <v>110</v>
      </c>
    </row>
    <row r="17" spans="1:37" x14ac:dyDescent="0.25">
      <c r="A17" s="564"/>
      <c r="B17" s="564"/>
      <c r="C17" s="564"/>
      <c r="D17" s="564"/>
      <c r="E17" s="564"/>
      <c r="F17" s="564"/>
      <c r="G17" s="564"/>
      <c r="H17" s="564"/>
      <c r="I17" s="564"/>
      <c r="J17" s="564"/>
      <c r="K17" s="564"/>
      <c r="L17" s="564"/>
      <c r="M17" s="564"/>
      <c r="Y17" s="661"/>
      <c r="Z17" s="661"/>
      <c r="AA17" s="661" t="s">
        <v>194</v>
      </c>
      <c r="AB17" s="661">
        <v>250</v>
      </c>
      <c r="AC17" s="661">
        <v>200</v>
      </c>
      <c r="AD17" s="661">
        <v>160</v>
      </c>
      <c r="AE17" s="661">
        <v>140</v>
      </c>
      <c r="AF17" s="661">
        <v>120</v>
      </c>
      <c r="AG17" s="661">
        <v>110</v>
      </c>
      <c r="AH17" s="661">
        <v>100</v>
      </c>
      <c r="AI17" s="661">
        <v>90</v>
      </c>
      <c r="AJ17" s="661">
        <v>80</v>
      </c>
      <c r="AK17" s="661">
        <v>70</v>
      </c>
    </row>
    <row r="18" spans="1:37" ht="18.75" customHeight="1" x14ac:dyDescent="0.25">
      <c r="A18" s="564"/>
      <c r="B18" s="811"/>
      <c r="C18" s="811"/>
      <c r="D18" s="809" t="str">
        <f>E7</f>
        <v>Domonyai</v>
      </c>
      <c r="E18" s="809"/>
      <c r="F18" s="809" t="str">
        <f>E9</f>
        <v>Novák</v>
      </c>
      <c r="G18" s="809"/>
      <c r="H18" s="809" t="str">
        <f>E11</f>
        <v>Lőrincz</v>
      </c>
      <c r="I18" s="809"/>
      <c r="J18" s="809" t="str">
        <f>E13</f>
        <v>Péterfi</v>
      </c>
      <c r="K18" s="809"/>
      <c r="L18" s="564"/>
      <c r="M18" s="564"/>
      <c r="Y18" s="661"/>
      <c r="Z18" s="661"/>
      <c r="AA18" s="661" t="s">
        <v>195</v>
      </c>
      <c r="AB18" s="661">
        <v>200</v>
      </c>
      <c r="AC18" s="661">
        <v>150</v>
      </c>
      <c r="AD18" s="661">
        <v>130</v>
      </c>
      <c r="AE18" s="661">
        <v>110</v>
      </c>
      <c r="AF18" s="661">
        <v>95</v>
      </c>
      <c r="AG18" s="661">
        <v>80</v>
      </c>
      <c r="AH18" s="661">
        <v>70</v>
      </c>
      <c r="AI18" s="661">
        <v>60</v>
      </c>
      <c r="AJ18" s="661">
        <v>55</v>
      </c>
      <c r="AK18" s="661">
        <v>50</v>
      </c>
    </row>
    <row r="19" spans="1:37" ht="18.75" customHeight="1" x14ac:dyDescent="0.25">
      <c r="A19" s="639" t="s">
        <v>164</v>
      </c>
      <c r="B19" s="807" t="str">
        <f>E7</f>
        <v>Domonyai</v>
      </c>
      <c r="C19" s="807"/>
      <c r="D19" s="810"/>
      <c r="E19" s="810"/>
      <c r="F19" s="808"/>
      <c r="G19" s="808"/>
      <c r="H19" s="808"/>
      <c r="I19" s="808"/>
      <c r="J19" s="809"/>
      <c r="K19" s="809"/>
      <c r="L19" s="564"/>
      <c r="M19" s="564"/>
      <c r="Y19" s="661"/>
      <c r="Z19" s="661"/>
      <c r="AA19" s="661" t="s">
        <v>196</v>
      </c>
      <c r="AB19" s="661">
        <v>150</v>
      </c>
      <c r="AC19" s="661">
        <v>120</v>
      </c>
      <c r="AD19" s="661">
        <v>100</v>
      </c>
      <c r="AE19" s="661">
        <v>80</v>
      </c>
      <c r="AF19" s="661">
        <v>70</v>
      </c>
      <c r="AG19" s="661">
        <v>60</v>
      </c>
      <c r="AH19" s="661">
        <v>55</v>
      </c>
      <c r="AI19" s="661">
        <v>50</v>
      </c>
      <c r="AJ19" s="661">
        <v>45</v>
      </c>
      <c r="AK19" s="661">
        <v>40</v>
      </c>
    </row>
    <row r="20" spans="1:37" ht="18.75" customHeight="1" x14ac:dyDescent="0.25">
      <c r="A20" s="639" t="s">
        <v>165</v>
      </c>
      <c r="B20" s="807" t="str">
        <f>E9</f>
        <v>Novák</v>
      </c>
      <c r="C20" s="807"/>
      <c r="D20" s="808"/>
      <c r="E20" s="808"/>
      <c r="F20" s="810"/>
      <c r="G20" s="810"/>
      <c r="H20" s="808"/>
      <c r="I20" s="808"/>
      <c r="J20" s="808"/>
      <c r="K20" s="808"/>
      <c r="L20" s="564"/>
      <c r="M20" s="564"/>
      <c r="Y20" s="661"/>
      <c r="Z20" s="661"/>
      <c r="AA20" s="661" t="s">
        <v>197</v>
      </c>
      <c r="AB20" s="661">
        <v>120</v>
      </c>
      <c r="AC20" s="661">
        <v>90</v>
      </c>
      <c r="AD20" s="661">
        <v>65</v>
      </c>
      <c r="AE20" s="661">
        <v>55</v>
      </c>
      <c r="AF20" s="661">
        <v>50</v>
      </c>
      <c r="AG20" s="661">
        <v>45</v>
      </c>
      <c r="AH20" s="661">
        <v>40</v>
      </c>
      <c r="AI20" s="661">
        <v>35</v>
      </c>
      <c r="AJ20" s="661">
        <v>25</v>
      </c>
      <c r="AK20" s="661">
        <v>20</v>
      </c>
    </row>
    <row r="21" spans="1:37" ht="18.75" customHeight="1" x14ac:dyDescent="0.25">
      <c r="A21" s="639" t="s">
        <v>166</v>
      </c>
      <c r="B21" s="807" t="str">
        <f>E11</f>
        <v>Lőrincz</v>
      </c>
      <c r="C21" s="807"/>
      <c r="D21" s="808"/>
      <c r="E21" s="808"/>
      <c r="F21" s="808"/>
      <c r="G21" s="808"/>
      <c r="H21" s="810"/>
      <c r="I21" s="810"/>
      <c r="J21" s="808"/>
      <c r="K21" s="808"/>
      <c r="L21" s="564"/>
      <c r="M21" s="564"/>
      <c r="Y21" s="661"/>
      <c r="Z21" s="661"/>
      <c r="AA21" s="661" t="s">
        <v>198</v>
      </c>
      <c r="AB21" s="661">
        <v>90</v>
      </c>
      <c r="AC21" s="661">
        <v>60</v>
      </c>
      <c r="AD21" s="661">
        <v>45</v>
      </c>
      <c r="AE21" s="661">
        <v>34</v>
      </c>
      <c r="AF21" s="661">
        <v>27</v>
      </c>
      <c r="AG21" s="661">
        <v>22</v>
      </c>
      <c r="AH21" s="661">
        <v>18</v>
      </c>
      <c r="AI21" s="661">
        <v>15</v>
      </c>
      <c r="AJ21" s="661">
        <v>12</v>
      </c>
      <c r="AK21" s="661">
        <v>9</v>
      </c>
    </row>
    <row r="22" spans="1:37" ht="18.75" customHeight="1" x14ac:dyDescent="0.25">
      <c r="A22" s="639" t="s">
        <v>171</v>
      </c>
      <c r="B22" s="807" t="str">
        <f>E13</f>
        <v>Péterfi</v>
      </c>
      <c r="C22" s="807"/>
      <c r="D22" s="808"/>
      <c r="E22" s="808"/>
      <c r="F22" s="808"/>
      <c r="G22" s="808"/>
      <c r="H22" s="809"/>
      <c r="I22" s="809"/>
      <c r="J22" s="810"/>
      <c r="K22" s="810"/>
      <c r="L22" s="564"/>
      <c r="M22" s="564"/>
      <c r="Y22" s="661"/>
      <c r="Z22" s="661"/>
      <c r="AA22" s="661" t="s">
        <v>199</v>
      </c>
      <c r="AB22" s="661">
        <v>60</v>
      </c>
      <c r="AC22" s="661">
        <v>40</v>
      </c>
      <c r="AD22" s="661">
        <v>30</v>
      </c>
      <c r="AE22" s="661">
        <v>20</v>
      </c>
      <c r="AF22" s="661">
        <v>18</v>
      </c>
      <c r="AG22" s="661">
        <v>15</v>
      </c>
      <c r="AH22" s="661">
        <v>12</v>
      </c>
      <c r="AI22" s="661">
        <v>10</v>
      </c>
      <c r="AJ22" s="661">
        <v>8</v>
      </c>
      <c r="AK22" s="661">
        <v>6</v>
      </c>
    </row>
    <row r="23" spans="1:37" x14ac:dyDescent="0.25">
      <c r="A23" s="564"/>
      <c r="B23" s="564"/>
      <c r="C23" s="564"/>
      <c r="D23" s="564"/>
      <c r="E23" s="564"/>
      <c r="F23" s="564"/>
      <c r="G23" s="564"/>
      <c r="H23" s="564"/>
      <c r="I23" s="564"/>
      <c r="J23" s="564"/>
      <c r="K23" s="564"/>
      <c r="L23" s="564"/>
      <c r="M23" s="564"/>
      <c r="Y23" s="661"/>
      <c r="Z23" s="661"/>
      <c r="AA23" s="661" t="s">
        <v>200</v>
      </c>
      <c r="AB23" s="661">
        <v>40</v>
      </c>
      <c r="AC23" s="661">
        <v>25</v>
      </c>
      <c r="AD23" s="661">
        <v>18</v>
      </c>
      <c r="AE23" s="661">
        <v>13</v>
      </c>
      <c r="AF23" s="661">
        <v>8</v>
      </c>
      <c r="AG23" s="661">
        <v>7</v>
      </c>
      <c r="AH23" s="661">
        <v>6</v>
      </c>
      <c r="AI23" s="661">
        <v>5</v>
      </c>
      <c r="AJ23" s="661">
        <v>4</v>
      </c>
      <c r="AK23" s="661">
        <v>3</v>
      </c>
    </row>
    <row r="24" spans="1:37" x14ac:dyDescent="0.25">
      <c r="A24" s="564"/>
      <c r="B24" s="564"/>
      <c r="C24" s="564"/>
      <c r="D24" s="564"/>
      <c r="E24" s="564"/>
      <c r="F24" s="564"/>
      <c r="G24" s="564"/>
      <c r="H24" s="564"/>
      <c r="I24" s="564"/>
      <c r="J24" s="564"/>
      <c r="K24" s="564"/>
      <c r="L24" s="564"/>
      <c r="M24" s="564"/>
      <c r="Y24" s="661"/>
      <c r="Z24" s="661"/>
      <c r="AA24" s="661" t="s">
        <v>201</v>
      </c>
      <c r="AB24" s="661">
        <v>25</v>
      </c>
      <c r="AC24" s="661">
        <v>15</v>
      </c>
      <c r="AD24" s="661">
        <v>13</v>
      </c>
      <c r="AE24" s="661">
        <v>7</v>
      </c>
      <c r="AF24" s="661">
        <v>6</v>
      </c>
      <c r="AG24" s="661">
        <v>5</v>
      </c>
      <c r="AH24" s="661">
        <v>4</v>
      </c>
      <c r="AI24" s="661">
        <v>3</v>
      </c>
      <c r="AJ24" s="661">
        <v>2</v>
      </c>
      <c r="AK24" s="661">
        <v>1</v>
      </c>
    </row>
    <row r="25" spans="1:37" x14ac:dyDescent="0.25">
      <c r="A25" s="564"/>
      <c r="B25" s="564"/>
      <c r="C25" s="564"/>
      <c r="D25" s="564"/>
      <c r="E25" s="564"/>
      <c r="F25" s="564"/>
      <c r="G25" s="564"/>
      <c r="H25" s="564"/>
      <c r="I25" s="564"/>
      <c r="J25" s="564"/>
      <c r="K25" s="564"/>
      <c r="L25" s="564"/>
      <c r="M25" s="564"/>
      <c r="Y25" s="661"/>
      <c r="Z25" s="661"/>
      <c r="AA25" s="661" t="s">
        <v>206</v>
      </c>
      <c r="AB25" s="661">
        <v>15</v>
      </c>
      <c r="AC25" s="661">
        <v>10</v>
      </c>
      <c r="AD25" s="661">
        <v>8</v>
      </c>
      <c r="AE25" s="661">
        <v>4</v>
      </c>
      <c r="AF25" s="661">
        <v>3</v>
      </c>
      <c r="AG25" s="661">
        <v>2</v>
      </c>
      <c r="AH25" s="661">
        <v>1</v>
      </c>
      <c r="AI25" s="661">
        <v>0</v>
      </c>
      <c r="AJ25" s="661">
        <v>0</v>
      </c>
      <c r="AK25" s="661">
        <v>0</v>
      </c>
    </row>
    <row r="26" spans="1:37" x14ac:dyDescent="0.25">
      <c r="A26" s="564"/>
      <c r="B26" s="564"/>
      <c r="C26" s="564"/>
      <c r="D26" s="564"/>
      <c r="E26" s="564"/>
      <c r="F26" s="564"/>
      <c r="G26" s="564"/>
      <c r="H26" s="564"/>
      <c r="I26" s="564"/>
      <c r="J26" s="564"/>
      <c r="K26" s="564"/>
      <c r="L26" s="564"/>
      <c r="M26" s="564"/>
      <c r="Y26" s="661"/>
      <c r="Z26" s="661"/>
      <c r="AA26" s="661" t="s">
        <v>202</v>
      </c>
      <c r="AB26" s="661">
        <v>10</v>
      </c>
      <c r="AC26" s="661">
        <v>6</v>
      </c>
      <c r="AD26" s="661">
        <v>4</v>
      </c>
      <c r="AE26" s="661">
        <v>2</v>
      </c>
      <c r="AF26" s="661">
        <v>1</v>
      </c>
      <c r="AG26" s="661">
        <v>0</v>
      </c>
      <c r="AH26" s="661">
        <v>0</v>
      </c>
      <c r="AI26" s="661">
        <v>0</v>
      </c>
      <c r="AJ26" s="661">
        <v>0</v>
      </c>
      <c r="AK26" s="661">
        <v>0</v>
      </c>
    </row>
    <row r="27" spans="1:37" x14ac:dyDescent="0.25">
      <c r="A27" s="564"/>
      <c r="B27" s="564"/>
      <c r="C27" s="564"/>
      <c r="D27" s="564"/>
      <c r="E27" s="564"/>
      <c r="F27" s="564"/>
      <c r="G27" s="564"/>
      <c r="H27" s="564"/>
      <c r="I27" s="564"/>
      <c r="J27" s="564"/>
      <c r="K27" s="564"/>
      <c r="L27" s="564"/>
      <c r="M27" s="564"/>
      <c r="Y27" s="661"/>
      <c r="Z27" s="661"/>
      <c r="AA27" s="661" t="s">
        <v>203</v>
      </c>
      <c r="AB27" s="661">
        <v>3</v>
      </c>
      <c r="AC27" s="661">
        <v>2</v>
      </c>
      <c r="AD27" s="661">
        <v>1</v>
      </c>
      <c r="AE27" s="661">
        <v>0</v>
      </c>
      <c r="AF27" s="661">
        <v>0</v>
      </c>
      <c r="AG27" s="661">
        <v>0</v>
      </c>
      <c r="AH27" s="661">
        <v>0</v>
      </c>
      <c r="AI27" s="661">
        <v>0</v>
      </c>
      <c r="AJ27" s="661">
        <v>0</v>
      </c>
      <c r="AK27" s="661">
        <v>0</v>
      </c>
    </row>
    <row r="28" spans="1:37" x14ac:dyDescent="0.25">
      <c r="A28" s="564"/>
      <c r="B28" s="564"/>
      <c r="C28" s="564"/>
      <c r="D28" s="564"/>
      <c r="E28" s="564"/>
      <c r="F28" s="564"/>
      <c r="G28" s="564"/>
      <c r="H28" s="564"/>
      <c r="I28" s="564"/>
      <c r="J28" s="564"/>
      <c r="K28" s="564"/>
      <c r="L28" s="564"/>
      <c r="M28" s="564"/>
    </row>
    <row r="29" spans="1:37" x14ac:dyDescent="0.25">
      <c r="A29" s="564"/>
      <c r="B29" s="564"/>
      <c r="C29" s="564"/>
      <c r="D29" s="564"/>
      <c r="E29" s="564"/>
      <c r="F29" s="564"/>
      <c r="G29" s="564"/>
      <c r="H29" s="564"/>
      <c r="I29" s="564"/>
      <c r="J29" s="564"/>
      <c r="K29" s="564"/>
      <c r="L29" s="564"/>
      <c r="M29" s="564"/>
    </row>
    <row r="30" spans="1:37" x14ac:dyDescent="0.25">
      <c r="A30" s="564"/>
      <c r="B30" s="564"/>
      <c r="C30" s="564"/>
      <c r="D30" s="564"/>
      <c r="E30" s="564"/>
      <c r="F30" s="564"/>
      <c r="G30" s="564"/>
      <c r="H30" s="564"/>
      <c r="I30" s="564"/>
      <c r="J30" s="564"/>
      <c r="K30" s="564"/>
      <c r="L30" s="564"/>
      <c r="M30" s="564"/>
    </row>
    <row r="31" spans="1:37" x14ac:dyDescent="0.25">
      <c r="A31" s="564"/>
      <c r="B31" s="564"/>
      <c r="C31" s="564"/>
      <c r="D31" s="564"/>
      <c r="E31" s="564"/>
      <c r="F31" s="564"/>
      <c r="G31" s="564"/>
      <c r="H31" s="564"/>
      <c r="I31" s="564"/>
      <c r="J31" s="564"/>
      <c r="K31" s="564"/>
      <c r="L31" s="564"/>
      <c r="M31" s="564"/>
    </row>
    <row r="32" spans="1:37" x14ac:dyDescent="0.25">
      <c r="A32" s="564"/>
      <c r="B32" s="564"/>
      <c r="C32" s="564"/>
      <c r="D32" s="564"/>
      <c r="E32" s="564"/>
      <c r="F32" s="564"/>
      <c r="G32" s="564"/>
      <c r="H32" s="564"/>
      <c r="I32" s="564"/>
      <c r="J32" s="564"/>
      <c r="K32" s="564"/>
      <c r="L32" s="542"/>
      <c r="M32" s="564"/>
      <c r="O32" s="595"/>
      <c r="P32" s="595"/>
      <c r="Q32" s="595"/>
      <c r="R32" s="595"/>
      <c r="S32" s="595"/>
    </row>
    <row r="33" spans="1:19" x14ac:dyDescent="0.25">
      <c r="A33" s="214" t="s">
        <v>105</v>
      </c>
      <c r="B33" s="215"/>
      <c r="C33" s="456"/>
      <c r="D33" s="611" t="s">
        <v>6</v>
      </c>
      <c r="E33" s="612" t="s">
        <v>107</v>
      </c>
      <c r="F33" s="630"/>
      <c r="G33" s="611" t="s">
        <v>6</v>
      </c>
      <c r="H33" s="612" t="s">
        <v>125</v>
      </c>
      <c r="I33" s="369"/>
      <c r="J33" s="612" t="s">
        <v>126</v>
      </c>
      <c r="K33" s="368" t="s">
        <v>127</v>
      </c>
      <c r="L33" s="37"/>
      <c r="M33" s="630"/>
      <c r="O33" s="595"/>
      <c r="P33" s="605"/>
      <c r="Q33" s="605"/>
      <c r="R33" s="606"/>
      <c r="S33" s="595"/>
    </row>
    <row r="34" spans="1:19" x14ac:dyDescent="0.25">
      <c r="A34" s="575" t="s">
        <v>106</v>
      </c>
      <c r="B34" s="576"/>
      <c r="C34" s="578"/>
      <c r="D34" s="613"/>
      <c r="E34" s="805"/>
      <c r="F34" s="805"/>
      <c r="G34" s="624" t="s">
        <v>7</v>
      </c>
      <c r="H34" s="576"/>
      <c r="I34" s="614"/>
      <c r="J34" s="625"/>
      <c r="K34" s="570" t="s">
        <v>111</v>
      </c>
      <c r="L34" s="631"/>
      <c r="M34" s="615"/>
      <c r="O34" s="595"/>
      <c r="P34" s="607"/>
      <c r="Q34" s="607"/>
      <c r="R34" s="608"/>
      <c r="S34" s="595"/>
    </row>
    <row r="35" spans="1:19" x14ac:dyDescent="0.25">
      <c r="A35" s="579" t="s">
        <v>124</v>
      </c>
      <c r="B35" s="340"/>
      <c r="C35" s="581"/>
      <c r="D35" s="616"/>
      <c r="E35" s="806"/>
      <c r="F35" s="806"/>
      <c r="G35" s="626" t="s">
        <v>8</v>
      </c>
      <c r="H35" s="617"/>
      <c r="I35" s="618"/>
      <c r="J35" s="91"/>
      <c r="K35" s="628"/>
      <c r="L35" s="542"/>
      <c r="M35" s="623"/>
      <c r="O35" s="595"/>
      <c r="P35" s="608"/>
      <c r="Q35" s="609"/>
      <c r="R35" s="608"/>
      <c r="S35" s="595"/>
    </row>
    <row r="36" spans="1:19" x14ac:dyDescent="0.25">
      <c r="A36" s="384"/>
      <c r="B36" s="385"/>
      <c r="C36" s="386"/>
      <c r="D36" s="616"/>
      <c r="E36" s="620"/>
      <c r="F36" s="621"/>
      <c r="G36" s="626" t="s">
        <v>9</v>
      </c>
      <c r="H36" s="617"/>
      <c r="I36" s="618"/>
      <c r="J36" s="91"/>
      <c r="K36" s="570" t="s">
        <v>112</v>
      </c>
      <c r="L36" s="631"/>
      <c r="M36" s="615"/>
      <c r="O36" s="595"/>
      <c r="P36" s="607"/>
      <c r="Q36" s="607"/>
      <c r="R36" s="608"/>
      <c r="S36" s="595"/>
    </row>
    <row r="37" spans="1:19" x14ac:dyDescent="0.25">
      <c r="A37" s="243"/>
      <c r="B37" s="448"/>
      <c r="C37" s="244"/>
      <c r="D37" s="616"/>
      <c r="E37" s="620"/>
      <c r="F37" s="621"/>
      <c r="G37" s="626" t="s">
        <v>10</v>
      </c>
      <c r="H37" s="617"/>
      <c r="I37" s="618"/>
      <c r="J37" s="91"/>
      <c r="K37" s="629"/>
      <c r="L37" s="621"/>
      <c r="M37" s="619"/>
      <c r="O37" s="595"/>
      <c r="P37" s="608"/>
      <c r="Q37" s="609"/>
      <c r="R37" s="608"/>
      <c r="S37" s="595"/>
    </row>
    <row r="38" spans="1:19" x14ac:dyDescent="0.25">
      <c r="A38" s="371"/>
      <c r="B38" s="387"/>
      <c r="C38" s="455"/>
      <c r="D38" s="616"/>
      <c r="E38" s="620"/>
      <c r="F38" s="621"/>
      <c r="G38" s="626" t="s">
        <v>11</v>
      </c>
      <c r="H38" s="617"/>
      <c r="I38" s="618"/>
      <c r="J38" s="91"/>
      <c r="K38" s="579"/>
      <c r="L38" s="542"/>
      <c r="M38" s="623"/>
      <c r="O38" s="595"/>
      <c r="P38" s="608"/>
      <c r="Q38" s="609"/>
      <c r="R38" s="608"/>
      <c r="S38" s="595"/>
    </row>
    <row r="39" spans="1:19" x14ac:dyDescent="0.25">
      <c r="A39" s="372"/>
      <c r="B39" s="393"/>
      <c r="C39" s="244"/>
      <c r="D39" s="616"/>
      <c r="E39" s="620"/>
      <c r="F39" s="621"/>
      <c r="G39" s="626" t="s">
        <v>12</v>
      </c>
      <c r="H39" s="617"/>
      <c r="I39" s="618"/>
      <c r="J39" s="91"/>
      <c r="K39" s="570" t="s">
        <v>92</v>
      </c>
      <c r="L39" s="631"/>
      <c r="M39" s="615"/>
      <c r="O39" s="595"/>
      <c r="P39" s="607"/>
      <c r="Q39" s="607"/>
      <c r="R39" s="608"/>
      <c r="S39" s="595"/>
    </row>
    <row r="40" spans="1:19" x14ac:dyDescent="0.25">
      <c r="A40" s="372"/>
      <c r="B40" s="393"/>
      <c r="C40" s="382"/>
      <c r="D40" s="616"/>
      <c r="E40" s="620"/>
      <c r="F40" s="621"/>
      <c r="G40" s="626" t="s">
        <v>13</v>
      </c>
      <c r="H40" s="617"/>
      <c r="I40" s="618"/>
      <c r="J40" s="91"/>
      <c r="K40" s="629"/>
      <c r="L40" s="621"/>
      <c r="M40" s="619"/>
      <c r="O40" s="595"/>
      <c r="P40" s="608"/>
      <c r="Q40" s="609"/>
      <c r="R40" s="608"/>
      <c r="S40" s="595"/>
    </row>
    <row r="41" spans="1:19" x14ac:dyDescent="0.25">
      <c r="A41" s="373"/>
      <c r="B41" s="370"/>
      <c r="C41" s="383"/>
      <c r="D41" s="622"/>
      <c r="E41" s="246"/>
      <c r="F41" s="542"/>
      <c r="G41" s="627" t="s">
        <v>14</v>
      </c>
      <c r="H41" s="340"/>
      <c r="I41" s="572"/>
      <c r="J41" s="248"/>
      <c r="K41" s="579" t="str">
        <f>M4</f>
        <v>Lakatosné Klopcsik Diana</v>
      </c>
      <c r="L41" s="542"/>
      <c r="M41" s="623"/>
      <c r="O41" s="595"/>
      <c r="P41" s="608"/>
      <c r="Q41" s="609"/>
      <c r="R41" s="610"/>
      <c r="S41" s="595"/>
    </row>
    <row r="42" spans="1:19" x14ac:dyDescent="0.25">
      <c r="O42" s="595"/>
      <c r="P42" s="595"/>
      <c r="Q42" s="595"/>
      <c r="R42" s="595"/>
      <c r="S42" s="595"/>
    </row>
    <row r="43" spans="1:19" x14ac:dyDescent="0.25">
      <c r="O43" s="595"/>
      <c r="P43" s="595"/>
      <c r="Q43" s="595"/>
      <c r="R43" s="595"/>
      <c r="S43" s="595"/>
    </row>
  </sheetData>
  <mergeCells count="37">
    <mergeCell ref="A1:F1"/>
    <mergeCell ref="A4:C4"/>
    <mergeCell ref="B18:C18"/>
    <mergeCell ref="D18:E18"/>
    <mergeCell ref="F18:G18"/>
    <mergeCell ref="G7:H7"/>
    <mergeCell ref="G9:H9"/>
    <mergeCell ref="G11:H11"/>
    <mergeCell ref="G13:H13"/>
    <mergeCell ref="H18:I18"/>
    <mergeCell ref="H21:I21"/>
    <mergeCell ref="B20:C20"/>
    <mergeCell ref="D20:E20"/>
    <mergeCell ref="F20:G20"/>
    <mergeCell ref="H20:I20"/>
    <mergeCell ref="B19:C19"/>
    <mergeCell ref="D19:E19"/>
    <mergeCell ref="F19:G19"/>
    <mergeCell ref="H19:I19"/>
    <mergeCell ref="E34:F34"/>
    <mergeCell ref="E35:F35"/>
    <mergeCell ref="E7:F7"/>
    <mergeCell ref="E9:F9"/>
    <mergeCell ref="E11:F11"/>
    <mergeCell ref="E13:F13"/>
    <mergeCell ref="D21:E21"/>
    <mergeCell ref="F21:G21"/>
    <mergeCell ref="B22:C22"/>
    <mergeCell ref="J18:K18"/>
    <mergeCell ref="D22:E22"/>
    <mergeCell ref="F22:G22"/>
    <mergeCell ref="H22:I22"/>
    <mergeCell ref="J19:K19"/>
    <mergeCell ref="J20:K20"/>
    <mergeCell ref="J21:K21"/>
    <mergeCell ref="J22:K22"/>
    <mergeCell ref="B21:C21"/>
  </mergeCells>
  <phoneticPr fontId="72" type="noConversion"/>
  <conditionalFormatting sqref="E7 E9 E11 E13">
    <cfRule type="cellIs" dxfId="544" priority="1" stopIfTrue="1" operator="equal">
      <formula>"Bye"</formula>
    </cfRule>
  </conditionalFormatting>
  <conditionalFormatting sqref="R41">
    <cfRule type="expression" dxfId="543" priority="2"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FA3C4-2420-47AE-BBD0-52ABE879CE80}">
  <sheetPr codeName="Munka1">
    <tabColor indexed="11"/>
  </sheetPr>
  <dimension ref="A1:AK43"/>
  <sheetViews>
    <sheetView workbookViewId="0">
      <selection activeCell="B7" sqref="B7"/>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8.44140625" customWidth="1"/>
    <col min="11" max="13" width="8.5546875" customWidth="1"/>
    <col min="15" max="15" width="5.5546875" customWidth="1"/>
    <col min="16" max="16" width="4.5546875" customWidth="1"/>
    <col min="17" max="17" width="11.6640625" customWidth="1"/>
    <col min="25" max="25" width="10.33203125" style="660" hidden="1" customWidth="1"/>
    <col min="26" max="37" width="0" style="660" hidden="1" customWidth="1"/>
  </cols>
  <sheetData>
    <row r="1" spans="1:37" ht="24.6" x14ac:dyDescent="0.25">
      <c r="A1" s="814" t="str">
        <f>Altalanos!$A$6</f>
        <v xml:space="preserve">Diákolimpia Tolna megye - Paks </v>
      </c>
      <c r="B1" s="814"/>
      <c r="C1" s="814"/>
      <c r="D1" s="814"/>
      <c r="E1" s="814"/>
      <c r="F1" s="814"/>
      <c r="G1" s="513"/>
      <c r="H1" s="516" t="s">
        <v>123</v>
      </c>
      <c r="I1" s="514"/>
      <c r="J1" s="515"/>
      <c r="L1" s="517"/>
      <c r="M1" s="591"/>
      <c r="N1" s="593"/>
      <c r="O1" s="593" t="s">
        <v>71</v>
      </c>
      <c r="P1" s="593"/>
      <c r="Q1" s="594"/>
      <c r="R1" s="593"/>
      <c r="S1" s="595"/>
      <c r="Y1"/>
      <c r="Z1"/>
      <c r="AA1"/>
      <c r="AB1" s="674" t="e">
        <f>IF(Y5=1,CONCATENATE(VLOOKUP(Y3,AA16:AH27,2)),CONCATENATE(VLOOKUP(Y3,AA2:AK13,2)))</f>
        <v>#N/A</v>
      </c>
      <c r="AC1" s="674" t="e">
        <f>IF(Y5=1,CONCATENATE(VLOOKUP(Y3,AA16:AK27,3)),CONCATENATE(VLOOKUP(Y3,AA2:AK13,3)))</f>
        <v>#N/A</v>
      </c>
      <c r="AD1" s="674" t="e">
        <f>IF(Y5=1,CONCATENATE(VLOOKUP(Y3,AA16:AK27,4)),CONCATENATE(VLOOKUP(Y3,AA2:AK13,4)))</f>
        <v>#N/A</v>
      </c>
      <c r="AE1" s="674" t="e">
        <f>IF(Y5=1,CONCATENATE(VLOOKUP(Y3,AA16:AK27,5)),CONCATENATE(VLOOKUP(Y3,AA2:AK13,5)))</f>
        <v>#N/A</v>
      </c>
      <c r="AF1" s="674" t="e">
        <f>IF(Y5=1,CONCATENATE(VLOOKUP(Y3,AA16:AK27,6)),CONCATENATE(VLOOKUP(Y3,AA2:AK13,6)))</f>
        <v>#N/A</v>
      </c>
      <c r="AG1" s="674" t="e">
        <f>IF(Y5=1,CONCATENATE(VLOOKUP(Y3,AA16:AK27,7)),CONCATENATE(VLOOKUP(Y3,AA2:AK13,7)))</f>
        <v>#N/A</v>
      </c>
      <c r="AH1" s="674" t="e">
        <f>IF(Y5=1,CONCATENATE(VLOOKUP(Y3,AA16:AK27,8)),CONCATENATE(VLOOKUP(Y3,AA2:AK13,8)))</f>
        <v>#N/A</v>
      </c>
      <c r="AI1" s="674" t="e">
        <f>IF(Y5=1,CONCATENATE(VLOOKUP(Y3,AA16:AK27,9)),CONCATENATE(VLOOKUP(Y3,AA2:AK13,9)))</f>
        <v>#N/A</v>
      </c>
      <c r="AJ1" s="674" t="e">
        <f>IF(Y5=1,CONCATENATE(VLOOKUP(Y3,AA16:AK27,10)),CONCATENATE(VLOOKUP(Y3,AA2:AK13,10)))</f>
        <v>#N/A</v>
      </c>
      <c r="AK1" s="674" t="e">
        <f>IF(Y5=1,CONCATENATE(VLOOKUP(Y3,AA16:AK27,11)),CONCATENATE(VLOOKUP(Y3,AA2:AK13,11)))</f>
        <v>#N/A</v>
      </c>
    </row>
    <row r="2" spans="1:37" x14ac:dyDescent="0.25">
      <c r="A2" s="519" t="s">
        <v>122</v>
      </c>
      <c r="B2" s="520"/>
      <c r="C2" s="520"/>
      <c r="D2" s="520"/>
      <c r="E2" s="520">
        <f>Altalanos!$A$8</f>
        <v>0</v>
      </c>
      <c r="F2" s="520"/>
      <c r="G2" s="521"/>
      <c r="H2" s="522"/>
      <c r="I2" s="522"/>
      <c r="J2" s="523"/>
      <c r="K2" s="517"/>
      <c r="L2" s="517"/>
      <c r="M2" s="592"/>
      <c r="N2" s="596"/>
      <c r="O2" s="597"/>
      <c r="P2" s="596"/>
      <c r="Q2" s="597"/>
      <c r="R2" s="596"/>
      <c r="S2" s="595"/>
      <c r="Y2" s="662"/>
      <c r="Z2" s="661"/>
      <c r="AA2" s="661" t="s">
        <v>164</v>
      </c>
      <c r="AB2" s="672">
        <v>150</v>
      </c>
      <c r="AC2" s="672">
        <v>120</v>
      </c>
      <c r="AD2" s="672">
        <v>100</v>
      </c>
      <c r="AE2" s="672">
        <v>80</v>
      </c>
      <c r="AF2" s="672">
        <v>70</v>
      </c>
      <c r="AG2" s="672">
        <v>60</v>
      </c>
      <c r="AH2" s="672">
        <v>55</v>
      </c>
      <c r="AI2" s="672">
        <v>50</v>
      </c>
      <c r="AJ2" s="672">
        <v>45</v>
      </c>
      <c r="AK2" s="672">
        <v>40</v>
      </c>
    </row>
    <row r="3" spans="1:37" x14ac:dyDescent="0.25">
      <c r="A3" s="55" t="s">
        <v>82</v>
      </c>
      <c r="B3" s="55"/>
      <c r="C3" s="55"/>
      <c r="D3" s="55"/>
      <c r="E3" s="55" t="s">
        <v>79</v>
      </c>
      <c r="F3" s="55"/>
      <c r="G3" s="55"/>
      <c r="H3" s="55" t="s">
        <v>87</v>
      </c>
      <c r="I3" s="55"/>
      <c r="J3" s="144"/>
      <c r="K3" s="55"/>
      <c r="L3" s="56" t="s">
        <v>88</v>
      </c>
      <c r="M3" s="55"/>
      <c r="N3" s="599"/>
      <c r="O3" s="598"/>
      <c r="P3" s="599"/>
      <c r="Q3" s="649" t="s">
        <v>178</v>
      </c>
      <c r="R3" s="650" t="s">
        <v>184</v>
      </c>
      <c r="S3" s="595"/>
      <c r="Y3" s="661">
        <f>IF(H4="OB","A",IF(H4="IX","W",H4))</f>
        <v>0</v>
      </c>
      <c r="Z3" s="661"/>
      <c r="AA3" s="661" t="s">
        <v>194</v>
      </c>
      <c r="AB3" s="672">
        <v>120</v>
      </c>
      <c r="AC3" s="672">
        <v>90</v>
      </c>
      <c r="AD3" s="672">
        <v>65</v>
      </c>
      <c r="AE3" s="672">
        <v>55</v>
      </c>
      <c r="AF3" s="672">
        <v>50</v>
      </c>
      <c r="AG3" s="672">
        <v>45</v>
      </c>
      <c r="AH3" s="672">
        <v>40</v>
      </c>
      <c r="AI3" s="672">
        <v>35</v>
      </c>
      <c r="AJ3" s="672">
        <v>25</v>
      </c>
      <c r="AK3" s="672">
        <v>20</v>
      </c>
    </row>
    <row r="4" spans="1:37" ht="13.8" thickBot="1" x14ac:dyDescent="0.3">
      <c r="A4" s="815" t="str">
        <f>Altalanos!$A$10</f>
        <v>2025.04.28-29</v>
      </c>
      <c r="B4" s="815"/>
      <c r="C4" s="815"/>
      <c r="D4" s="524"/>
      <c r="E4" s="525" t="str">
        <f>Altalanos!$C$10</f>
        <v>Paks</v>
      </c>
      <c r="F4" s="525"/>
      <c r="G4" s="525"/>
      <c r="H4" s="528"/>
      <c r="I4" s="525"/>
      <c r="J4" s="527"/>
      <c r="K4" s="528"/>
      <c r="L4" s="530" t="str">
        <f>Altalanos!$E$10</f>
        <v>Lakatosné Klopcsik Diana</v>
      </c>
      <c r="M4" s="528"/>
      <c r="N4" s="601"/>
      <c r="O4" s="602"/>
      <c r="P4" s="601"/>
      <c r="Q4" s="651" t="s">
        <v>185</v>
      </c>
      <c r="R4" s="652" t="s">
        <v>180</v>
      </c>
      <c r="S4" s="595"/>
      <c r="Y4" s="661"/>
      <c r="Z4" s="661"/>
      <c r="AA4" s="661" t="s">
        <v>195</v>
      </c>
      <c r="AB4" s="672">
        <v>90</v>
      </c>
      <c r="AC4" s="672">
        <v>60</v>
      </c>
      <c r="AD4" s="672">
        <v>45</v>
      </c>
      <c r="AE4" s="672">
        <v>34</v>
      </c>
      <c r="AF4" s="672">
        <v>27</v>
      </c>
      <c r="AG4" s="672">
        <v>22</v>
      </c>
      <c r="AH4" s="672">
        <v>18</v>
      </c>
      <c r="AI4" s="672">
        <v>15</v>
      </c>
      <c r="AJ4" s="672">
        <v>12</v>
      </c>
      <c r="AK4" s="672">
        <v>9</v>
      </c>
    </row>
    <row r="5" spans="1:37" x14ac:dyDescent="0.25">
      <c r="A5" s="37"/>
      <c r="B5" s="37" t="s">
        <v>118</v>
      </c>
      <c r="C5" s="587" t="s">
        <v>162</v>
      </c>
      <c r="D5" s="37" t="s">
        <v>105</v>
      </c>
      <c r="E5" s="37" t="s">
        <v>167</v>
      </c>
      <c r="F5" s="37"/>
      <c r="G5" s="37" t="s">
        <v>86</v>
      </c>
      <c r="H5" s="37"/>
      <c r="I5" s="37" t="s">
        <v>90</v>
      </c>
      <c r="J5" s="37"/>
      <c r="K5" s="633" t="s">
        <v>168</v>
      </c>
      <c r="L5" s="633" t="s">
        <v>169</v>
      </c>
      <c r="M5" s="633" t="s">
        <v>170</v>
      </c>
      <c r="N5" s="595"/>
      <c r="O5" s="595"/>
      <c r="P5" s="595"/>
      <c r="Q5" s="653" t="s">
        <v>186</v>
      </c>
      <c r="R5" s="654" t="s">
        <v>182</v>
      </c>
      <c r="S5" s="595"/>
      <c r="Y5" s="661">
        <f>IF(OR(Altalanos!$A$8="F1",Altalanos!$A$8="F2",Altalanos!$A$8="N1",Altalanos!$A$8="N2"),1,2)</f>
        <v>2</v>
      </c>
      <c r="Z5" s="661"/>
      <c r="AA5" s="661" t="s">
        <v>196</v>
      </c>
      <c r="AB5" s="672">
        <v>60</v>
      </c>
      <c r="AC5" s="672">
        <v>40</v>
      </c>
      <c r="AD5" s="672">
        <v>30</v>
      </c>
      <c r="AE5" s="672">
        <v>20</v>
      </c>
      <c r="AF5" s="672">
        <v>18</v>
      </c>
      <c r="AG5" s="672">
        <v>15</v>
      </c>
      <c r="AH5" s="672">
        <v>12</v>
      </c>
      <c r="AI5" s="672">
        <v>10</v>
      </c>
      <c r="AJ5" s="672">
        <v>8</v>
      </c>
      <c r="AK5" s="672">
        <v>6</v>
      </c>
    </row>
    <row r="6" spans="1:37" x14ac:dyDescent="0.25">
      <c r="A6" s="564"/>
      <c r="B6" s="564"/>
      <c r="C6" s="632"/>
      <c r="D6" s="564"/>
      <c r="E6" s="564"/>
      <c r="F6" s="564"/>
      <c r="G6" s="564"/>
      <c r="H6" s="564"/>
      <c r="I6" s="564"/>
      <c r="J6" s="564"/>
      <c r="K6" s="564"/>
      <c r="L6" s="564"/>
      <c r="M6" s="564"/>
      <c r="N6" s="595"/>
      <c r="O6" s="595"/>
      <c r="P6" s="595"/>
      <c r="Q6" s="595"/>
      <c r="R6" s="595"/>
      <c r="S6" s="595"/>
      <c r="Y6" s="661"/>
      <c r="Z6" s="661"/>
      <c r="AA6" s="661" t="s">
        <v>197</v>
      </c>
      <c r="AB6" s="672">
        <v>40</v>
      </c>
      <c r="AC6" s="672">
        <v>25</v>
      </c>
      <c r="AD6" s="672">
        <v>18</v>
      </c>
      <c r="AE6" s="672">
        <v>13</v>
      </c>
      <c r="AF6" s="672">
        <v>10</v>
      </c>
      <c r="AG6" s="672">
        <v>8</v>
      </c>
      <c r="AH6" s="672">
        <v>6</v>
      </c>
      <c r="AI6" s="672">
        <v>5</v>
      </c>
      <c r="AJ6" s="672">
        <v>4</v>
      </c>
      <c r="AK6" s="672">
        <v>3</v>
      </c>
    </row>
    <row r="7" spans="1:37" x14ac:dyDescent="0.25">
      <c r="A7" s="603" t="s">
        <v>164</v>
      </c>
      <c r="B7" s="634"/>
      <c r="C7" s="589" t="str">
        <f>IF($B7="","",VLOOKUP($B7,#REF!,5))</f>
        <v/>
      </c>
      <c r="D7" s="589" t="str">
        <f>IF($B7="","",VLOOKUP($B7,#REF!,15))</f>
        <v/>
      </c>
      <c r="E7" s="584" t="str">
        <f>UPPER(IF($B7="","",VLOOKUP($B7,#REF!,2)))</f>
        <v/>
      </c>
      <c r="F7" s="590"/>
      <c r="G7" s="584" t="str">
        <f>IF($B7="","",VLOOKUP($B7,#REF!,3))</f>
        <v/>
      </c>
      <c r="H7" s="590"/>
      <c r="I7" s="584" t="str">
        <f>IF($B7="","",VLOOKUP($B7,#REF!,4))</f>
        <v/>
      </c>
      <c r="J7" s="564"/>
      <c r="K7" s="675"/>
      <c r="L7" s="663" t="str">
        <f>IF(K7="","",CONCATENATE(VLOOKUP($Y$3,$AB$1:$AK$1,K7)," pont"))</f>
        <v/>
      </c>
      <c r="M7" s="676"/>
      <c r="N7" s="595"/>
      <c r="O7" s="595"/>
      <c r="P7" s="595"/>
      <c r="Q7" s="595"/>
      <c r="R7" s="595"/>
      <c r="S7" s="595"/>
      <c r="Y7" s="661"/>
      <c r="Z7" s="661"/>
      <c r="AA7" s="661" t="s">
        <v>198</v>
      </c>
      <c r="AB7" s="672">
        <v>25</v>
      </c>
      <c r="AC7" s="672">
        <v>15</v>
      </c>
      <c r="AD7" s="672">
        <v>13</v>
      </c>
      <c r="AE7" s="672">
        <v>8</v>
      </c>
      <c r="AF7" s="672">
        <v>6</v>
      </c>
      <c r="AG7" s="672">
        <v>4</v>
      </c>
      <c r="AH7" s="672">
        <v>3</v>
      </c>
      <c r="AI7" s="672">
        <v>2</v>
      </c>
      <c r="AJ7" s="672">
        <v>1</v>
      </c>
      <c r="AK7" s="672">
        <v>0</v>
      </c>
    </row>
    <row r="8" spans="1:37" x14ac:dyDescent="0.25">
      <c r="A8" s="603"/>
      <c r="B8" s="635"/>
      <c r="C8" s="604"/>
      <c r="D8" s="604"/>
      <c r="E8" s="604"/>
      <c r="F8" s="604"/>
      <c r="G8" s="604"/>
      <c r="H8" s="604"/>
      <c r="I8" s="604"/>
      <c r="J8" s="564"/>
      <c r="K8" s="603"/>
      <c r="L8" s="603"/>
      <c r="M8" s="677"/>
      <c r="N8" s="595"/>
      <c r="O8" s="595"/>
      <c r="P8" s="595"/>
      <c r="Q8" s="595"/>
      <c r="R8" s="595"/>
      <c r="S8" s="595"/>
      <c r="Y8" s="661"/>
      <c r="Z8" s="661"/>
      <c r="AA8" s="661" t="s">
        <v>199</v>
      </c>
      <c r="AB8" s="672">
        <v>15</v>
      </c>
      <c r="AC8" s="672">
        <v>10</v>
      </c>
      <c r="AD8" s="672">
        <v>7</v>
      </c>
      <c r="AE8" s="672">
        <v>5</v>
      </c>
      <c r="AF8" s="672">
        <v>4</v>
      </c>
      <c r="AG8" s="672">
        <v>3</v>
      </c>
      <c r="AH8" s="672">
        <v>2</v>
      </c>
      <c r="AI8" s="672">
        <v>1</v>
      </c>
      <c r="AJ8" s="672">
        <v>0</v>
      </c>
      <c r="AK8" s="672">
        <v>0</v>
      </c>
    </row>
    <row r="9" spans="1:37" x14ac:dyDescent="0.25">
      <c r="A9" s="603" t="s">
        <v>165</v>
      </c>
      <c r="B9" s="634"/>
      <c r="C9" s="589" t="str">
        <f>IF($B9="","",VLOOKUP($B9,#REF!,5))</f>
        <v/>
      </c>
      <c r="D9" s="589" t="str">
        <f>IF($B9="","",VLOOKUP($B9,#REF!,15))</f>
        <v/>
      </c>
      <c r="E9" s="584" t="str">
        <f>UPPER(IF($B9="","",VLOOKUP($B9,#REF!,2)))</f>
        <v/>
      </c>
      <c r="F9" s="590"/>
      <c r="G9" s="584" t="str">
        <f>IF($B9="","",VLOOKUP($B9,#REF!,3))</f>
        <v/>
      </c>
      <c r="H9" s="590"/>
      <c r="I9" s="584" t="str">
        <f>IF($B9="","",VLOOKUP($B9,#REF!,4))</f>
        <v/>
      </c>
      <c r="J9" s="564"/>
      <c r="K9" s="675"/>
      <c r="L9" s="663" t="str">
        <f>IF(K9="","",CONCATENATE(VLOOKUP($Y$3,$AB$1:$AK$1,K9)," pont"))</f>
        <v/>
      </c>
      <c r="M9" s="676"/>
      <c r="N9" s="595"/>
      <c r="O9" s="595"/>
      <c r="P9" s="595"/>
      <c r="Q9" s="595"/>
      <c r="R9" s="595"/>
      <c r="S9" s="595"/>
      <c r="Y9" s="661"/>
      <c r="Z9" s="661"/>
      <c r="AA9" s="661" t="s">
        <v>200</v>
      </c>
      <c r="AB9" s="672">
        <v>10</v>
      </c>
      <c r="AC9" s="672">
        <v>6</v>
      </c>
      <c r="AD9" s="672">
        <v>4</v>
      </c>
      <c r="AE9" s="672">
        <v>2</v>
      </c>
      <c r="AF9" s="672">
        <v>1</v>
      </c>
      <c r="AG9" s="672">
        <v>0</v>
      </c>
      <c r="AH9" s="672">
        <v>0</v>
      </c>
      <c r="AI9" s="672">
        <v>0</v>
      </c>
      <c r="AJ9" s="672">
        <v>0</v>
      </c>
      <c r="AK9" s="672">
        <v>0</v>
      </c>
    </row>
    <row r="10" spans="1:37" x14ac:dyDescent="0.25">
      <c r="A10" s="603"/>
      <c r="B10" s="635"/>
      <c r="C10" s="604"/>
      <c r="D10" s="604"/>
      <c r="E10" s="604"/>
      <c r="F10" s="604"/>
      <c r="G10" s="604"/>
      <c r="H10" s="604"/>
      <c r="I10" s="604"/>
      <c r="J10" s="564"/>
      <c r="K10" s="603"/>
      <c r="L10" s="603"/>
      <c r="M10" s="677"/>
      <c r="N10" s="595"/>
      <c r="O10" s="595"/>
      <c r="P10" s="595"/>
      <c r="Q10" s="595"/>
      <c r="R10" s="595"/>
      <c r="S10" s="595"/>
      <c r="Y10" s="661"/>
      <c r="Z10" s="661"/>
      <c r="AA10" s="661" t="s">
        <v>201</v>
      </c>
      <c r="AB10" s="672">
        <v>6</v>
      </c>
      <c r="AC10" s="672">
        <v>3</v>
      </c>
      <c r="AD10" s="672">
        <v>2</v>
      </c>
      <c r="AE10" s="672">
        <v>1</v>
      </c>
      <c r="AF10" s="672">
        <v>0</v>
      </c>
      <c r="AG10" s="672">
        <v>0</v>
      </c>
      <c r="AH10" s="672">
        <v>0</v>
      </c>
      <c r="AI10" s="672">
        <v>0</v>
      </c>
      <c r="AJ10" s="672">
        <v>0</v>
      </c>
      <c r="AK10" s="672">
        <v>0</v>
      </c>
    </row>
    <row r="11" spans="1:37" x14ac:dyDescent="0.25">
      <c r="A11" s="603" t="s">
        <v>166</v>
      </c>
      <c r="B11" s="634"/>
      <c r="C11" s="589" t="str">
        <f>IF($B11="","",VLOOKUP($B11,#REF!,5))</f>
        <v/>
      </c>
      <c r="D11" s="589" t="str">
        <f>IF($B11="","",VLOOKUP($B11,#REF!,15))</f>
        <v/>
      </c>
      <c r="E11" s="584" t="str">
        <f>UPPER(IF($B11="","",VLOOKUP($B11,#REF!,2)))</f>
        <v/>
      </c>
      <c r="F11" s="590"/>
      <c r="G11" s="584" t="str">
        <f>IF($B11="","",VLOOKUP($B11,#REF!,3))</f>
        <v/>
      </c>
      <c r="H11" s="590"/>
      <c r="I11" s="584" t="str">
        <f>IF($B11="","",VLOOKUP($B11,#REF!,4))</f>
        <v/>
      </c>
      <c r="J11" s="564"/>
      <c r="K11" s="675"/>
      <c r="L11" s="663" t="str">
        <f>IF(K11="","",CONCATENATE(VLOOKUP($Y$3,$AB$1:$AK$1,K11)," pont"))</f>
        <v/>
      </c>
      <c r="M11" s="676"/>
      <c r="N11" s="595"/>
      <c r="O11" s="595"/>
      <c r="P11" s="595"/>
      <c r="Q11" s="595"/>
      <c r="R11" s="595"/>
      <c r="S11" s="595"/>
      <c r="Y11" s="661"/>
      <c r="Z11" s="661"/>
      <c r="AA11" s="661" t="s">
        <v>206</v>
      </c>
      <c r="AB11" s="672">
        <v>3</v>
      </c>
      <c r="AC11" s="672">
        <v>2</v>
      </c>
      <c r="AD11" s="672">
        <v>1</v>
      </c>
      <c r="AE11" s="672">
        <v>0</v>
      </c>
      <c r="AF11" s="672">
        <v>0</v>
      </c>
      <c r="AG11" s="672">
        <v>0</v>
      </c>
      <c r="AH11" s="672">
        <v>0</v>
      </c>
      <c r="AI11" s="672">
        <v>0</v>
      </c>
      <c r="AJ11" s="672">
        <v>0</v>
      </c>
      <c r="AK11" s="672">
        <v>0</v>
      </c>
    </row>
    <row r="12" spans="1:37" x14ac:dyDescent="0.25">
      <c r="A12" s="564"/>
      <c r="B12" s="564"/>
      <c r="C12" s="564"/>
      <c r="D12" s="564"/>
      <c r="E12" s="564"/>
      <c r="F12" s="564"/>
      <c r="G12" s="564"/>
      <c r="H12" s="564"/>
      <c r="I12" s="564"/>
      <c r="J12" s="564"/>
      <c r="K12" s="564"/>
      <c r="L12" s="564"/>
      <c r="M12" s="564"/>
      <c r="Y12" s="661"/>
      <c r="Z12" s="661"/>
      <c r="AA12" s="661" t="s">
        <v>202</v>
      </c>
      <c r="AB12" s="673">
        <v>0</v>
      </c>
      <c r="AC12" s="673">
        <v>0</v>
      </c>
      <c r="AD12" s="673">
        <v>0</v>
      </c>
      <c r="AE12" s="673">
        <v>0</v>
      </c>
      <c r="AF12" s="673">
        <v>0</v>
      </c>
      <c r="AG12" s="673">
        <v>0</v>
      </c>
      <c r="AH12" s="673">
        <v>0</v>
      </c>
      <c r="AI12" s="673">
        <v>0</v>
      </c>
      <c r="AJ12" s="673">
        <v>0</v>
      </c>
      <c r="AK12" s="673">
        <v>0</v>
      </c>
    </row>
    <row r="13" spans="1:37" x14ac:dyDescent="0.25">
      <c r="A13" s="564"/>
      <c r="B13" s="564"/>
      <c r="C13" s="564"/>
      <c r="D13" s="564"/>
      <c r="E13" s="564"/>
      <c r="F13" s="564"/>
      <c r="G13" s="564"/>
      <c r="H13" s="564"/>
      <c r="I13" s="564"/>
      <c r="J13" s="564"/>
      <c r="K13" s="564"/>
      <c r="L13" s="564"/>
      <c r="M13" s="564"/>
      <c r="Y13" s="661"/>
      <c r="Z13" s="661"/>
      <c r="AA13" s="661" t="s">
        <v>203</v>
      </c>
      <c r="AB13" s="673">
        <v>0</v>
      </c>
      <c r="AC13" s="673">
        <v>0</v>
      </c>
      <c r="AD13" s="673">
        <v>0</v>
      </c>
      <c r="AE13" s="673">
        <v>0</v>
      </c>
      <c r="AF13" s="673">
        <v>0</v>
      </c>
      <c r="AG13" s="673">
        <v>0</v>
      </c>
      <c r="AH13" s="673">
        <v>0</v>
      </c>
      <c r="AI13" s="673">
        <v>0</v>
      </c>
      <c r="AJ13" s="673">
        <v>0</v>
      </c>
      <c r="AK13" s="673">
        <v>0</v>
      </c>
    </row>
    <row r="14" spans="1:37" x14ac:dyDescent="0.25">
      <c r="A14" s="564"/>
      <c r="B14" s="564"/>
      <c r="C14" s="564"/>
      <c r="D14" s="564"/>
      <c r="E14" s="564"/>
      <c r="F14" s="564"/>
      <c r="G14" s="564"/>
      <c r="H14" s="564"/>
      <c r="I14" s="564"/>
      <c r="J14" s="564"/>
      <c r="K14" s="564"/>
      <c r="L14" s="564"/>
      <c r="M14" s="564"/>
      <c r="Y14" s="661"/>
      <c r="Z14" s="661"/>
      <c r="AA14" s="661"/>
      <c r="AB14" s="661"/>
      <c r="AC14" s="661"/>
      <c r="AD14" s="661"/>
      <c r="AE14" s="661"/>
      <c r="AF14" s="661"/>
      <c r="AG14" s="661"/>
      <c r="AH14" s="661"/>
      <c r="AI14" s="661"/>
      <c r="AJ14" s="661"/>
      <c r="AK14" s="661"/>
    </row>
    <row r="15" spans="1:37" x14ac:dyDescent="0.25">
      <c r="A15" s="564"/>
      <c r="B15" s="564"/>
      <c r="C15" s="564"/>
      <c r="D15" s="564"/>
      <c r="E15" s="564"/>
      <c r="F15" s="564"/>
      <c r="G15" s="564"/>
      <c r="H15" s="564"/>
      <c r="I15" s="564"/>
      <c r="J15" s="564"/>
      <c r="K15" s="564"/>
      <c r="L15" s="564"/>
      <c r="M15" s="564"/>
      <c r="Y15" s="661"/>
      <c r="Z15" s="661"/>
      <c r="AA15" s="661"/>
      <c r="AB15" s="661"/>
      <c r="AC15" s="661"/>
      <c r="AD15" s="661"/>
      <c r="AE15" s="661"/>
      <c r="AF15" s="661"/>
      <c r="AG15" s="661"/>
      <c r="AH15" s="661"/>
      <c r="AI15" s="661"/>
      <c r="AJ15" s="661"/>
      <c r="AK15" s="661"/>
    </row>
    <row r="16" spans="1:37" x14ac:dyDescent="0.25">
      <c r="A16" s="564"/>
      <c r="B16" s="564"/>
      <c r="C16" s="564"/>
      <c r="D16" s="564"/>
      <c r="E16" s="564"/>
      <c r="F16" s="564"/>
      <c r="G16" s="564"/>
      <c r="H16" s="564"/>
      <c r="I16" s="564"/>
      <c r="J16" s="564"/>
      <c r="K16" s="564"/>
      <c r="L16" s="564"/>
      <c r="M16" s="564"/>
      <c r="Y16" s="661"/>
      <c r="Z16" s="661"/>
      <c r="AA16" s="661" t="s">
        <v>164</v>
      </c>
      <c r="AB16" s="661">
        <v>300</v>
      </c>
      <c r="AC16" s="661">
        <v>250</v>
      </c>
      <c r="AD16" s="661">
        <v>220</v>
      </c>
      <c r="AE16" s="661">
        <v>180</v>
      </c>
      <c r="AF16" s="661">
        <v>160</v>
      </c>
      <c r="AG16" s="661">
        <v>150</v>
      </c>
      <c r="AH16" s="661">
        <v>140</v>
      </c>
      <c r="AI16" s="661">
        <v>130</v>
      </c>
      <c r="AJ16" s="661">
        <v>120</v>
      </c>
      <c r="AK16" s="661">
        <v>110</v>
      </c>
    </row>
    <row r="17" spans="1:37" x14ac:dyDescent="0.25">
      <c r="A17" s="564"/>
      <c r="B17" s="564"/>
      <c r="C17" s="564"/>
      <c r="D17" s="564"/>
      <c r="E17" s="564"/>
      <c r="F17" s="564"/>
      <c r="G17" s="564"/>
      <c r="H17" s="564"/>
      <c r="I17" s="564"/>
      <c r="J17" s="564"/>
      <c r="K17" s="564"/>
      <c r="L17" s="564"/>
      <c r="M17" s="564"/>
      <c r="Y17" s="661"/>
      <c r="Z17" s="661"/>
      <c r="AA17" s="661" t="s">
        <v>194</v>
      </c>
      <c r="AB17" s="661">
        <v>250</v>
      </c>
      <c r="AC17" s="661">
        <v>200</v>
      </c>
      <c r="AD17" s="661">
        <v>160</v>
      </c>
      <c r="AE17" s="661">
        <v>140</v>
      </c>
      <c r="AF17" s="661">
        <v>120</v>
      </c>
      <c r="AG17" s="661">
        <v>110</v>
      </c>
      <c r="AH17" s="661">
        <v>100</v>
      </c>
      <c r="AI17" s="661">
        <v>90</v>
      </c>
      <c r="AJ17" s="661">
        <v>80</v>
      </c>
      <c r="AK17" s="661">
        <v>70</v>
      </c>
    </row>
    <row r="18" spans="1:37" ht="18.75" customHeight="1" x14ac:dyDescent="0.25">
      <c r="A18" s="564"/>
      <c r="B18" s="811"/>
      <c r="C18" s="811"/>
      <c r="D18" s="809" t="str">
        <f>E7</f>
        <v/>
      </c>
      <c r="E18" s="809"/>
      <c r="F18" s="809" t="str">
        <f>E9</f>
        <v/>
      </c>
      <c r="G18" s="809"/>
      <c r="H18" s="809" t="str">
        <f>E11</f>
        <v/>
      </c>
      <c r="I18" s="809"/>
      <c r="J18" s="564"/>
      <c r="K18" s="564"/>
      <c r="L18" s="564"/>
      <c r="M18" s="564"/>
      <c r="Y18" s="661"/>
      <c r="Z18" s="661"/>
      <c r="AA18" s="661" t="s">
        <v>195</v>
      </c>
      <c r="AB18" s="661">
        <v>200</v>
      </c>
      <c r="AC18" s="661">
        <v>150</v>
      </c>
      <c r="AD18" s="661">
        <v>130</v>
      </c>
      <c r="AE18" s="661">
        <v>110</v>
      </c>
      <c r="AF18" s="661">
        <v>95</v>
      </c>
      <c r="AG18" s="661">
        <v>80</v>
      </c>
      <c r="AH18" s="661">
        <v>70</v>
      </c>
      <c r="AI18" s="661">
        <v>60</v>
      </c>
      <c r="AJ18" s="661">
        <v>55</v>
      </c>
      <c r="AK18" s="661">
        <v>50</v>
      </c>
    </row>
    <row r="19" spans="1:37" ht="18.75" customHeight="1" x14ac:dyDescent="0.25">
      <c r="A19" s="639" t="s">
        <v>164</v>
      </c>
      <c r="B19" s="807" t="str">
        <f>E7</f>
        <v/>
      </c>
      <c r="C19" s="807"/>
      <c r="D19" s="810"/>
      <c r="E19" s="810"/>
      <c r="F19" s="808"/>
      <c r="G19" s="808"/>
      <c r="H19" s="808"/>
      <c r="I19" s="808"/>
      <c r="J19" s="564"/>
      <c r="K19" s="564"/>
      <c r="L19" s="564"/>
      <c r="M19" s="564"/>
      <c r="Y19" s="661"/>
      <c r="Z19" s="661"/>
      <c r="AA19" s="661" t="s">
        <v>196</v>
      </c>
      <c r="AB19" s="661">
        <v>150</v>
      </c>
      <c r="AC19" s="661">
        <v>120</v>
      </c>
      <c r="AD19" s="661">
        <v>100</v>
      </c>
      <c r="AE19" s="661">
        <v>80</v>
      </c>
      <c r="AF19" s="661">
        <v>70</v>
      </c>
      <c r="AG19" s="661">
        <v>60</v>
      </c>
      <c r="AH19" s="661">
        <v>55</v>
      </c>
      <c r="AI19" s="661">
        <v>50</v>
      </c>
      <c r="AJ19" s="661">
        <v>45</v>
      </c>
      <c r="AK19" s="661">
        <v>40</v>
      </c>
    </row>
    <row r="20" spans="1:37" ht="18.75" customHeight="1" x14ac:dyDescent="0.25">
      <c r="A20" s="639" t="s">
        <v>165</v>
      </c>
      <c r="B20" s="807" t="str">
        <f>E9</f>
        <v/>
      </c>
      <c r="C20" s="807"/>
      <c r="D20" s="808"/>
      <c r="E20" s="808"/>
      <c r="F20" s="810"/>
      <c r="G20" s="810"/>
      <c r="H20" s="808"/>
      <c r="I20" s="808"/>
      <c r="J20" s="564"/>
      <c r="K20" s="564"/>
      <c r="L20" s="564"/>
      <c r="M20" s="564"/>
      <c r="Y20" s="661"/>
      <c r="Z20" s="661"/>
      <c r="AA20" s="661" t="s">
        <v>197</v>
      </c>
      <c r="AB20" s="661">
        <v>120</v>
      </c>
      <c r="AC20" s="661">
        <v>90</v>
      </c>
      <c r="AD20" s="661">
        <v>65</v>
      </c>
      <c r="AE20" s="661">
        <v>55</v>
      </c>
      <c r="AF20" s="661">
        <v>50</v>
      </c>
      <c r="AG20" s="661">
        <v>45</v>
      </c>
      <c r="AH20" s="661">
        <v>40</v>
      </c>
      <c r="AI20" s="661">
        <v>35</v>
      </c>
      <c r="AJ20" s="661">
        <v>25</v>
      </c>
      <c r="AK20" s="661">
        <v>20</v>
      </c>
    </row>
    <row r="21" spans="1:37" ht="18.75" customHeight="1" x14ac:dyDescent="0.25">
      <c r="A21" s="639" t="s">
        <v>166</v>
      </c>
      <c r="B21" s="807" t="str">
        <f>E11</f>
        <v/>
      </c>
      <c r="C21" s="807"/>
      <c r="D21" s="808"/>
      <c r="E21" s="808"/>
      <c r="F21" s="808"/>
      <c r="G21" s="808"/>
      <c r="H21" s="810"/>
      <c r="I21" s="810"/>
      <c r="J21" s="564"/>
      <c r="K21" s="564"/>
      <c r="L21" s="564"/>
      <c r="M21" s="564"/>
      <c r="Y21" s="661"/>
      <c r="Z21" s="661"/>
      <c r="AA21" s="661" t="s">
        <v>198</v>
      </c>
      <c r="AB21" s="661">
        <v>90</v>
      </c>
      <c r="AC21" s="661">
        <v>60</v>
      </c>
      <c r="AD21" s="661">
        <v>45</v>
      </c>
      <c r="AE21" s="661">
        <v>34</v>
      </c>
      <c r="AF21" s="661">
        <v>27</v>
      </c>
      <c r="AG21" s="661">
        <v>22</v>
      </c>
      <c r="AH21" s="661">
        <v>18</v>
      </c>
      <c r="AI21" s="661">
        <v>15</v>
      </c>
      <c r="AJ21" s="661">
        <v>12</v>
      </c>
      <c r="AK21" s="661">
        <v>9</v>
      </c>
    </row>
    <row r="22" spans="1:37" x14ac:dyDescent="0.25">
      <c r="A22" s="564"/>
      <c r="B22" s="564"/>
      <c r="C22" s="564"/>
      <c r="D22" s="564"/>
      <c r="E22" s="564"/>
      <c r="F22" s="564"/>
      <c r="G22" s="564"/>
      <c r="H22" s="564"/>
      <c r="I22" s="564"/>
      <c r="J22" s="564"/>
      <c r="K22" s="564"/>
      <c r="L22" s="564"/>
      <c r="M22" s="564"/>
      <c r="Y22" s="661"/>
      <c r="Z22" s="661"/>
      <c r="AA22" s="661" t="s">
        <v>199</v>
      </c>
      <c r="AB22" s="661">
        <v>60</v>
      </c>
      <c r="AC22" s="661">
        <v>40</v>
      </c>
      <c r="AD22" s="661">
        <v>30</v>
      </c>
      <c r="AE22" s="661">
        <v>20</v>
      </c>
      <c r="AF22" s="661">
        <v>18</v>
      </c>
      <c r="AG22" s="661">
        <v>15</v>
      </c>
      <c r="AH22" s="661">
        <v>12</v>
      </c>
      <c r="AI22" s="661">
        <v>10</v>
      </c>
      <c r="AJ22" s="661">
        <v>8</v>
      </c>
      <c r="AK22" s="661">
        <v>6</v>
      </c>
    </row>
    <row r="23" spans="1:37" x14ac:dyDescent="0.25">
      <c r="A23" s="564"/>
      <c r="B23" s="564"/>
      <c r="C23" s="564"/>
      <c r="D23" s="564"/>
      <c r="E23" s="564"/>
      <c r="F23" s="564"/>
      <c r="G23" s="564"/>
      <c r="H23" s="564"/>
      <c r="I23" s="564"/>
      <c r="J23" s="564"/>
      <c r="K23" s="564"/>
      <c r="L23" s="564"/>
      <c r="M23" s="564"/>
      <c r="Y23" s="661"/>
      <c r="Z23" s="661"/>
      <c r="AA23" s="661" t="s">
        <v>200</v>
      </c>
      <c r="AB23" s="661">
        <v>40</v>
      </c>
      <c r="AC23" s="661">
        <v>25</v>
      </c>
      <c r="AD23" s="661">
        <v>18</v>
      </c>
      <c r="AE23" s="661">
        <v>13</v>
      </c>
      <c r="AF23" s="661">
        <v>8</v>
      </c>
      <c r="AG23" s="661">
        <v>7</v>
      </c>
      <c r="AH23" s="661">
        <v>6</v>
      </c>
      <c r="AI23" s="661">
        <v>5</v>
      </c>
      <c r="AJ23" s="661">
        <v>4</v>
      </c>
      <c r="AK23" s="661">
        <v>3</v>
      </c>
    </row>
    <row r="24" spans="1:37" x14ac:dyDescent="0.25">
      <c r="A24" s="564"/>
      <c r="B24" s="564"/>
      <c r="C24" s="564"/>
      <c r="D24" s="564"/>
      <c r="E24" s="564"/>
      <c r="F24" s="564"/>
      <c r="G24" s="564"/>
      <c r="H24" s="564"/>
      <c r="I24" s="564"/>
      <c r="J24" s="564"/>
      <c r="K24" s="564"/>
      <c r="L24" s="564"/>
      <c r="M24" s="564"/>
      <c r="Y24" s="661"/>
      <c r="Z24" s="661"/>
      <c r="AA24" s="661" t="s">
        <v>201</v>
      </c>
      <c r="AB24" s="661">
        <v>25</v>
      </c>
      <c r="AC24" s="661">
        <v>15</v>
      </c>
      <c r="AD24" s="661">
        <v>13</v>
      </c>
      <c r="AE24" s="661">
        <v>7</v>
      </c>
      <c r="AF24" s="661">
        <v>6</v>
      </c>
      <c r="AG24" s="661">
        <v>5</v>
      </c>
      <c r="AH24" s="661">
        <v>4</v>
      </c>
      <c r="AI24" s="661">
        <v>3</v>
      </c>
      <c r="AJ24" s="661">
        <v>2</v>
      </c>
      <c r="AK24" s="661">
        <v>1</v>
      </c>
    </row>
    <row r="25" spans="1:37" x14ac:dyDescent="0.25">
      <c r="A25" s="564"/>
      <c r="B25" s="564"/>
      <c r="C25" s="564"/>
      <c r="D25" s="564"/>
      <c r="E25" s="564"/>
      <c r="F25" s="564"/>
      <c r="G25" s="564"/>
      <c r="H25" s="564"/>
      <c r="I25" s="564"/>
      <c r="J25" s="564"/>
      <c r="K25" s="564"/>
      <c r="L25" s="564"/>
      <c r="M25" s="564"/>
      <c r="Y25" s="661"/>
      <c r="Z25" s="661"/>
      <c r="AA25" s="661" t="s">
        <v>206</v>
      </c>
      <c r="AB25" s="661">
        <v>15</v>
      </c>
      <c r="AC25" s="661">
        <v>10</v>
      </c>
      <c r="AD25" s="661">
        <v>8</v>
      </c>
      <c r="AE25" s="661">
        <v>4</v>
      </c>
      <c r="AF25" s="661">
        <v>3</v>
      </c>
      <c r="AG25" s="661">
        <v>2</v>
      </c>
      <c r="AH25" s="661">
        <v>1</v>
      </c>
      <c r="AI25" s="661">
        <v>0</v>
      </c>
      <c r="AJ25" s="661">
        <v>0</v>
      </c>
      <c r="AK25" s="661">
        <v>0</v>
      </c>
    </row>
    <row r="26" spans="1:37" x14ac:dyDescent="0.25">
      <c r="A26" s="564"/>
      <c r="B26" s="564"/>
      <c r="C26" s="564"/>
      <c r="D26" s="564"/>
      <c r="E26" s="564"/>
      <c r="F26" s="564"/>
      <c r="G26" s="564"/>
      <c r="H26" s="564"/>
      <c r="I26" s="564"/>
      <c r="J26" s="564"/>
      <c r="K26" s="564"/>
      <c r="L26" s="564"/>
      <c r="M26" s="564"/>
      <c r="Y26" s="661"/>
      <c r="Z26" s="661"/>
      <c r="AA26" s="661" t="s">
        <v>202</v>
      </c>
      <c r="AB26" s="661">
        <v>10</v>
      </c>
      <c r="AC26" s="661">
        <v>6</v>
      </c>
      <c r="AD26" s="661">
        <v>4</v>
      </c>
      <c r="AE26" s="661">
        <v>2</v>
      </c>
      <c r="AF26" s="661">
        <v>1</v>
      </c>
      <c r="AG26" s="661">
        <v>0</v>
      </c>
      <c r="AH26" s="661">
        <v>0</v>
      </c>
      <c r="AI26" s="661">
        <v>0</v>
      </c>
      <c r="AJ26" s="661">
        <v>0</v>
      </c>
      <c r="AK26" s="661">
        <v>0</v>
      </c>
    </row>
    <row r="27" spans="1:37" x14ac:dyDescent="0.25">
      <c r="A27" s="564"/>
      <c r="B27" s="564"/>
      <c r="C27" s="564"/>
      <c r="D27" s="564"/>
      <c r="E27" s="564"/>
      <c r="F27" s="564"/>
      <c r="G27" s="564"/>
      <c r="H27" s="564"/>
      <c r="I27" s="564"/>
      <c r="J27" s="564"/>
      <c r="K27" s="564"/>
      <c r="L27" s="564"/>
      <c r="M27" s="564"/>
      <c r="Y27" s="661"/>
      <c r="Z27" s="661"/>
      <c r="AA27" s="661" t="s">
        <v>203</v>
      </c>
      <c r="AB27" s="661">
        <v>3</v>
      </c>
      <c r="AC27" s="661">
        <v>2</v>
      </c>
      <c r="AD27" s="661">
        <v>1</v>
      </c>
      <c r="AE27" s="661">
        <v>0</v>
      </c>
      <c r="AF27" s="661">
        <v>0</v>
      </c>
      <c r="AG27" s="661">
        <v>0</v>
      </c>
      <c r="AH27" s="661">
        <v>0</v>
      </c>
      <c r="AI27" s="661">
        <v>0</v>
      </c>
      <c r="AJ27" s="661">
        <v>0</v>
      </c>
      <c r="AK27" s="661">
        <v>0</v>
      </c>
    </row>
    <row r="28" spans="1:37" x14ac:dyDescent="0.25">
      <c r="A28" s="564"/>
      <c r="B28" s="564"/>
      <c r="C28" s="564"/>
      <c r="D28" s="564"/>
      <c r="E28" s="564"/>
      <c r="F28" s="564"/>
      <c r="G28" s="564"/>
      <c r="H28" s="564"/>
      <c r="I28" s="564"/>
      <c r="J28" s="564"/>
      <c r="K28" s="564"/>
      <c r="L28" s="564"/>
      <c r="M28" s="564"/>
    </row>
    <row r="29" spans="1:37" x14ac:dyDescent="0.25">
      <c r="A29" s="564"/>
      <c r="B29" s="564"/>
      <c r="C29" s="564"/>
      <c r="D29" s="564"/>
      <c r="E29" s="564"/>
      <c r="F29" s="564"/>
      <c r="G29" s="564"/>
      <c r="H29" s="564"/>
      <c r="I29" s="564"/>
      <c r="J29" s="564"/>
      <c r="K29" s="564"/>
      <c r="L29" s="564"/>
      <c r="M29" s="564"/>
    </row>
    <row r="30" spans="1:37" x14ac:dyDescent="0.25">
      <c r="A30" s="564"/>
      <c r="B30" s="564"/>
      <c r="C30" s="564"/>
      <c r="D30" s="564"/>
      <c r="E30" s="564"/>
      <c r="F30" s="564"/>
      <c r="G30" s="564"/>
      <c r="H30" s="564"/>
      <c r="I30" s="564"/>
      <c r="J30" s="564"/>
      <c r="K30" s="564"/>
      <c r="L30" s="564"/>
      <c r="M30" s="564"/>
    </row>
    <row r="31" spans="1:37" x14ac:dyDescent="0.25">
      <c r="A31" s="564"/>
      <c r="B31" s="564"/>
      <c r="C31" s="564"/>
      <c r="D31" s="564"/>
      <c r="E31" s="564"/>
      <c r="F31" s="564"/>
      <c r="G31" s="564"/>
      <c r="H31" s="564"/>
      <c r="I31" s="564"/>
      <c r="J31" s="564"/>
      <c r="K31" s="564"/>
      <c r="L31" s="564"/>
      <c r="M31" s="564"/>
    </row>
    <row r="32" spans="1:37" x14ac:dyDescent="0.25">
      <c r="A32" s="564"/>
      <c r="B32" s="564"/>
      <c r="C32" s="564"/>
      <c r="D32" s="564"/>
      <c r="E32" s="564"/>
      <c r="F32" s="564"/>
      <c r="G32" s="564"/>
      <c r="H32" s="564"/>
      <c r="I32" s="564"/>
      <c r="J32" s="564"/>
      <c r="K32" s="564"/>
      <c r="L32" s="542"/>
      <c r="M32" s="542"/>
      <c r="O32" s="595"/>
      <c r="P32" s="595"/>
      <c r="Q32" s="595"/>
      <c r="R32" s="595"/>
      <c r="S32" s="595"/>
    </row>
    <row r="33" spans="1:19" x14ac:dyDescent="0.25">
      <c r="A33" s="214" t="s">
        <v>105</v>
      </c>
      <c r="B33" s="215"/>
      <c r="C33" s="456"/>
      <c r="D33" s="611" t="s">
        <v>6</v>
      </c>
      <c r="E33" s="612" t="s">
        <v>107</v>
      </c>
      <c r="F33" s="630"/>
      <c r="G33" s="611" t="s">
        <v>6</v>
      </c>
      <c r="H33" s="612" t="s">
        <v>125</v>
      </c>
      <c r="I33" s="369"/>
      <c r="J33" s="612" t="s">
        <v>126</v>
      </c>
      <c r="K33" s="368" t="s">
        <v>127</v>
      </c>
      <c r="L33" s="37"/>
      <c r="M33" s="773"/>
      <c r="N33" s="772"/>
      <c r="O33" s="595"/>
      <c r="P33" s="605"/>
      <c r="Q33" s="605"/>
      <c r="R33" s="606"/>
      <c r="S33" s="595"/>
    </row>
    <row r="34" spans="1:19" x14ac:dyDescent="0.25">
      <c r="A34" s="575" t="s">
        <v>106</v>
      </c>
      <c r="B34" s="576"/>
      <c r="C34" s="578"/>
      <c r="D34" s="613"/>
      <c r="E34" s="805"/>
      <c r="F34" s="805"/>
      <c r="G34" s="624" t="s">
        <v>7</v>
      </c>
      <c r="H34" s="576"/>
      <c r="I34" s="614"/>
      <c r="J34" s="625"/>
      <c r="K34" s="570" t="s">
        <v>111</v>
      </c>
      <c r="L34" s="631"/>
      <c r="M34" s="619"/>
      <c r="O34" s="595"/>
      <c r="P34" s="607"/>
      <c r="Q34" s="607"/>
      <c r="R34" s="608"/>
      <c r="S34" s="595"/>
    </row>
    <row r="35" spans="1:19" x14ac:dyDescent="0.25">
      <c r="A35" s="579" t="s">
        <v>124</v>
      </c>
      <c r="B35" s="340"/>
      <c r="C35" s="581"/>
      <c r="D35" s="616"/>
      <c r="E35" s="806"/>
      <c r="F35" s="806"/>
      <c r="G35" s="626" t="s">
        <v>8</v>
      </c>
      <c r="H35" s="617"/>
      <c r="I35" s="618"/>
      <c r="J35" s="91"/>
      <c r="K35" s="628"/>
      <c r="L35" s="542"/>
      <c r="M35" s="623"/>
      <c r="O35" s="595"/>
      <c r="P35" s="608"/>
      <c r="Q35" s="609"/>
      <c r="R35" s="608"/>
      <c r="S35" s="595"/>
    </row>
    <row r="36" spans="1:19" x14ac:dyDescent="0.25">
      <c r="A36" s="384"/>
      <c r="B36" s="385"/>
      <c r="C36" s="386"/>
      <c r="D36" s="616"/>
      <c r="E36" s="620"/>
      <c r="F36" s="621"/>
      <c r="G36" s="626" t="s">
        <v>9</v>
      </c>
      <c r="H36" s="617"/>
      <c r="I36" s="618"/>
      <c r="J36" s="91"/>
      <c r="K36" s="570" t="s">
        <v>112</v>
      </c>
      <c r="L36" s="631"/>
      <c r="M36" s="615"/>
      <c r="O36" s="595"/>
      <c r="P36" s="607"/>
      <c r="Q36" s="607"/>
      <c r="R36" s="608"/>
      <c r="S36" s="595"/>
    </row>
    <row r="37" spans="1:19" x14ac:dyDescent="0.25">
      <c r="A37" s="243"/>
      <c r="B37" s="448"/>
      <c r="C37" s="244"/>
      <c r="D37" s="616"/>
      <c r="E37" s="620"/>
      <c r="F37" s="621"/>
      <c r="G37" s="626" t="s">
        <v>10</v>
      </c>
      <c r="H37" s="617"/>
      <c r="I37" s="618"/>
      <c r="J37" s="91"/>
      <c r="K37" s="629"/>
      <c r="L37" s="621"/>
      <c r="M37" s="619"/>
      <c r="O37" s="595"/>
      <c r="P37" s="608"/>
      <c r="Q37" s="609"/>
      <c r="R37" s="608"/>
      <c r="S37" s="595"/>
    </row>
    <row r="38" spans="1:19" x14ac:dyDescent="0.25">
      <c r="A38" s="371"/>
      <c r="B38" s="387"/>
      <c r="C38" s="455"/>
      <c r="D38" s="616"/>
      <c r="E38" s="620"/>
      <c r="F38" s="621"/>
      <c r="G38" s="626" t="s">
        <v>11</v>
      </c>
      <c r="H38" s="617"/>
      <c r="I38" s="618"/>
      <c r="J38" s="91"/>
      <c r="K38" s="579"/>
      <c r="L38" s="542"/>
      <c r="M38" s="623"/>
      <c r="O38" s="595"/>
      <c r="P38" s="608"/>
      <c r="Q38" s="609"/>
      <c r="R38" s="608"/>
      <c r="S38" s="595"/>
    </row>
    <row r="39" spans="1:19" x14ac:dyDescent="0.25">
      <c r="A39" s="372"/>
      <c r="B39" s="393"/>
      <c r="C39" s="244"/>
      <c r="D39" s="616"/>
      <c r="E39" s="620"/>
      <c r="F39" s="621"/>
      <c r="G39" s="626" t="s">
        <v>12</v>
      </c>
      <c r="H39" s="617"/>
      <c r="I39" s="618"/>
      <c r="J39" s="91"/>
      <c r="K39" s="570" t="s">
        <v>92</v>
      </c>
      <c r="L39" s="631"/>
      <c r="M39" s="615"/>
      <c r="O39" s="595"/>
      <c r="P39" s="607"/>
      <c r="Q39" s="607"/>
      <c r="R39" s="608"/>
      <c r="S39" s="595"/>
    </row>
    <row r="40" spans="1:19" x14ac:dyDescent="0.25">
      <c r="A40" s="372"/>
      <c r="B40" s="393"/>
      <c r="C40" s="382"/>
      <c r="D40" s="616"/>
      <c r="E40" s="620"/>
      <c r="F40" s="621"/>
      <c r="G40" s="626" t="s">
        <v>13</v>
      </c>
      <c r="H40" s="617"/>
      <c r="I40" s="618"/>
      <c r="J40" s="91"/>
      <c r="K40" s="629"/>
      <c r="L40" s="621"/>
      <c r="M40" s="619"/>
      <c r="O40" s="595"/>
      <c r="P40" s="608"/>
      <c r="Q40" s="609"/>
      <c r="R40" s="608"/>
      <c r="S40" s="595"/>
    </row>
    <row r="41" spans="1:19" x14ac:dyDescent="0.25">
      <c r="A41" s="373"/>
      <c r="B41" s="370"/>
      <c r="C41" s="383"/>
      <c r="D41" s="622"/>
      <c r="E41" s="246"/>
      <c r="F41" s="542"/>
      <c r="G41" s="627" t="s">
        <v>14</v>
      </c>
      <c r="H41" s="340"/>
      <c r="I41" s="572"/>
      <c r="J41" s="248"/>
      <c r="K41" s="579" t="str">
        <f>L4</f>
        <v>Lakatosné Klopcsik Diana</v>
      </c>
      <c r="L41" s="542"/>
      <c r="M41" s="623"/>
      <c r="O41" s="595"/>
      <c r="P41" s="608"/>
      <c r="Q41" s="609"/>
      <c r="R41" s="610"/>
      <c r="S41" s="595"/>
    </row>
    <row r="42" spans="1:19" x14ac:dyDescent="0.25">
      <c r="O42" s="595"/>
      <c r="P42" s="595"/>
      <c r="Q42" s="595"/>
      <c r="R42" s="595"/>
      <c r="S42" s="595"/>
    </row>
    <row r="43" spans="1:19" x14ac:dyDescent="0.25">
      <c r="O43" s="595"/>
      <c r="P43" s="595"/>
      <c r="Q43" s="595"/>
      <c r="R43" s="595"/>
      <c r="S43" s="595"/>
    </row>
  </sheetData>
  <mergeCells count="20">
    <mergeCell ref="F19:G19"/>
    <mergeCell ref="H19:I19"/>
    <mergeCell ref="D20:E20"/>
    <mergeCell ref="F20:G20"/>
    <mergeCell ref="H20:I20"/>
    <mergeCell ref="A4:C4"/>
    <mergeCell ref="D18:E18"/>
    <mergeCell ref="F18:G18"/>
    <mergeCell ref="H18:I18"/>
    <mergeCell ref="B18:C18"/>
    <mergeCell ref="E35:F35"/>
    <mergeCell ref="F21:G21"/>
    <mergeCell ref="H21:I21"/>
    <mergeCell ref="A1:F1"/>
    <mergeCell ref="E34:F34"/>
    <mergeCell ref="B19:C19"/>
    <mergeCell ref="B20:C20"/>
    <mergeCell ref="B21:C21"/>
    <mergeCell ref="D21:E21"/>
    <mergeCell ref="D19:E19"/>
  </mergeCells>
  <phoneticPr fontId="72" type="noConversion"/>
  <conditionalFormatting sqref="E7 E9 E11">
    <cfRule type="cellIs" dxfId="542" priority="1" stopIfTrue="1" operator="equal">
      <formula>"Bye"</formula>
    </cfRule>
  </conditionalFormatting>
  <conditionalFormatting sqref="R41">
    <cfRule type="expression" dxfId="541" priority="2" stopIfTrue="1">
      <formula>$O$1="CU"</formula>
    </cfRule>
  </conditionalFormatting>
  <printOptions horizontalCentered="1" verticalCentered="1"/>
  <pageMargins left="0" right="0" top="0.98425196850393704" bottom="0.98425196850393704" header="0.51181102362204722" footer="0.51181102362204722"/>
  <pageSetup paperSize="9" scale="90" orientation="portrait" horizontalDpi="1200" verticalDpi="12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72</vt:i4>
      </vt:variant>
      <vt:variant>
        <vt:lpstr>Névvel ellátott tartományok</vt:lpstr>
      </vt:variant>
      <vt:variant>
        <vt:i4>78</vt:i4>
      </vt:variant>
    </vt:vector>
  </HeadingPairs>
  <TitlesOfParts>
    <vt:vector size="150" baseType="lpstr">
      <vt:lpstr>Altalanos</vt:lpstr>
      <vt:lpstr>Birók</vt:lpstr>
      <vt:lpstr>Munka3</vt:lpstr>
      <vt:lpstr>Játékrend-hétfő</vt:lpstr>
      <vt:lpstr>Játékrend-kedd</vt:lpstr>
      <vt:lpstr>Narancs lány B </vt:lpstr>
      <vt:lpstr>Zöld lány B </vt:lpstr>
      <vt:lpstr>Zöld lány B</vt:lpstr>
      <vt:lpstr>Zöld lány helyosztó</vt:lpstr>
      <vt:lpstr>L12 B 1.csoport</vt:lpstr>
      <vt:lpstr>L12 B 2-3.csoport</vt:lpstr>
      <vt:lpstr>L12 B helyosztó</vt:lpstr>
      <vt:lpstr>L14 B </vt:lpstr>
      <vt:lpstr>L16 B </vt:lpstr>
      <vt:lpstr>L18 B </vt:lpstr>
      <vt:lpstr>Zöld fiú B</vt:lpstr>
      <vt:lpstr>Zöld fiú B 2-3.csop</vt:lpstr>
      <vt:lpstr>Zöld fiú helyosztó</vt:lpstr>
      <vt:lpstr>F12 B </vt:lpstr>
      <vt:lpstr>F14 B</vt:lpstr>
      <vt:lpstr>F16 B</vt:lpstr>
      <vt:lpstr>F18 B</vt:lpstr>
      <vt:lpstr>+F18 B </vt:lpstr>
      <vt:lpstr>1E7 (2)</vt:lpstr>
      <vt:lpstr>1E7 (3)</vt:lpstr>
      <vt:lpstr>1E8 (3)</vt:lpstr>
      <vt:lpstr>1MD 8 (3)</vt:lpstr>
      <vt:lpstr>1MD 16 (3)</vt:lpstr>
      <vt:lpstr>1MD 32 (3)</vt:lpstr>
      <vt:lpstr>1MD 64 (3)</vt:lpstr>
      <vt:lpstr>1D ELO (3)</vt:lpstr>
      <vt:lpstr>1D 8 (3)</vt:lpstr>
      <vt:lpstr>1D 16 (3)</vt:lpstr>
      <vt:lpstr>1D 32 (3)</vt:lpstr>
      <vt:lpstr>1Q ELO (4)</vt:lpstr>
      <vt:lpstr>1Q 8&gt;2 (4)</vt:lpstr>
      <vt:lpstr>1Q 8&gt;4 (4)</vt:lpstr>
      <vt:lpstr>1Q 16&gt;4 (4)</vt:lpstr>
      <vt:lpstr>1MD ELO (4)</vt:lpstr>
      <vt:lpstr>1E3 (4)</vt:lpstr>
      <vt:lpstr>1E4 (4)</vt:lpstr>
      <vt:lpstr>1E5 (4)</vt:lpstr>
      <vt:lpstr>1E6 (4)</vt:lpstr>
      <vt:lpstr>1E7 (4)</vt:lpstr>
      <vt:lpstr>1E8 (4)</vt:lpstr>
      <vt:lpstr>1MD 8 (4)</vt:lpstr>
      <vt:lpstr>1MD 16 (4)</vt:lpstr>
      <vt:lpstr>1MD 32 (4)</vt:lpstr>
      <vt:lpstr>1MD 64 (4)</vt:lpstr>
      <vt:lpstr>1D ELO (4)</vt:lpstr>
      <vt:lpstr>1D 8 (4)</vt:lpstr>
      <vt:lpstr>1D 16 (4)</vt:lpstr>
      <vt:lpstr>1D 32 (4)</vt:lpstr>
      <vt:lpstr>1Q ELO (5)</vt:lpstr>
      <vt:lpstr>1Q 8&gt;2 (5)</vt:lpstr>
      <vt:lpstr>1Q 8&gt;4 (5)</vt:lpstr>
      <vt:lpstr>1Q 16&gt;4 (5)</vt:lpstr>
      <vt:lpstr>1MD ELO (5)</vt:lpstr>
      <vt:lpstr>1E3 (5)</vt:lpstr>
      <vt:lpstr>1E4 (5)</vt:lpstr>
      <vt:lpstr>1E5 (5)</vt:lpstr>
      <vt:lpstr>1E6 (5)</vt:lpstr>
      <vt:lpstr>1E7 (5)</vt:lpstr>
      <vt:lpstr>1E8 (5)</vt:lpstr>
      <vt:lpstr>1MD 8 (5)</vt:lpstr>
      <vt:lpstr>1MD 16 (5)</vt:lpstr>
      <vt:lpstr>1MD 32 (5)</vt:lpstr>
      <vt:lpstr>1MD 64 (5)</vt:lpstr>
      <vt:lpstr>1D ELO (5)</vt:lpstr>
      <vt:lpstr>1D 8 (5)</vt:lpstr>
      <vt:lpstr>1D 16 (5)</vt:lpstr>
      <vt:lpstr>1D 32 (5)</vt:lpstr>
      <vt:lpstr>'1D 32 (3)'!Nyomtatási_cím</vt:lpstr>
      <vt:lpstr>'1D 32 (4)'!Nyomtatási_cím</vt:lpstr>
      <vt:lpstr>'1D 32 (5)'!Nyomtatási_cím</vt:lpstr>
      <vt:lpstr>'1D ELO (3)'!Nyomtatási_cím</vt:lpstr>
      <vt:lpstr>'1D ELO (4)'!Nyomtatási_cím</vt:lpstr>
      <vt:lpstr>'1D ELO (5)'!Nyomtatási_cím</vt:lpstr>
      <vt:lpstr>'1MD ELO (4)'!Nyomtatási_cím</vt:lpstr>
      <vt:lpstr>'1MD ELO (5)'!Nyomtatási_cím</vt:lpstr>
      <vt:lpstr>'1Q ELO (4)'!Nyomtatási_cím</vt:lpstr>
      <vt:lpstr>'1Q ELO (5)'!Nyomtatási_cím</vt:lpstr>
      <vt:lpstr>'+F18 B '!Nyomtatási_terület</vt:lpstr>
      <vt:lpstr>'1D 16 (3)'!Nyomtatási_terület</vt:lpstr>
      <vt:lpstr>'1D 16 (4)'!Nyomtatási_terület</vt:lpstr>
      <vt:lpstr>'1D 16 (5)'!Nyomtatási_terület</vt:lpstr>
      <vt:lpstr>'1D 32 (3)'!Nyomtatási_terület</vt:lpstr>
      <vt:lpstr>'1D 32 (4)'!Nyomtatási_terület</vt:lpstr>
      <vt:lpstr>'1D 32 (5)'!Nyomtatási_terület</vt:lpstr>
      <vt:lpstr>'1D 8 (3)'!Nyomtatási_terület</vt:lpstr>
      <vt:lpstr>'1D 8 (4)'!Nyomtatási_terület</vt:lpstr>
      <vt:lpstr>'1D 8 (5)'!Nyomtatási_terület</vt:lpstr>
      <vt:lpstr>'1D ELO (3)'!Nyomtatási_terület</vt:lpstr>
      <vt:lpstr>'1D ELO (4)'!Nyomtatási_terület</vt:lpstr>
      <vt:lpstr>'1D ELO (5)'!Nyomtatási_terület</vt:lpstr>
      <vt:lpstr>'1E3 (4)'!Nyomtatási_terület</vt:lpstr>
      <vt:lpstr>'1E3 (5)'!Nyomtatási_terület</vt:lpstr>
      <vt:lpstr>'1E4 (4)'!Nyomtatási_terület</vt:lpstr>
      <vt:lpstr>'1E4 (5)'!Nyomtatási_terület</vt:lpstr>
      <vt:lpstr>'1E5 (4)'!Nyomtatási_terület</vt:lpstr>
      <vt:lpstr>'1E5 (5)'!Nyomtatási_terület</vt:lpstr>
      <vt:lpstr>'1E6 (4)'!Nyomtatási_terület</vt:lpstr>
      <vt:lpstr>'1E6 (5)'!Nyomtatási_terület</vt:lpstr>
      <vt:lpstr>'1E7 (2)'!Nyomtatási_terület</vt:lpstr>
      <vt:lpstr>'1E7 (3)'!Nyomtatási_terület</vt:lpstr>
      <vt:lpstr>'1E7 (4)'!Nyomtatási_terület</vt:lpstr>
      <vt:lpstr>'1E7 (5)'!Nyomtatási_terület</vt:lpstr>
      <vt:lpstr>'1E8 (3)'!Nyomtatási_terület</vt:lpstr>
      <vt:lpstr>'1E8 (4)'!Nyomtatási_terület</vt:lpstr>
      <vt:lpstr>'1E8 (5)'!Nyomtatási_terület</vt:lpstr>
      <vt:lpstr>'1MD 16 (3)'!Nyomtatási_terület</vt:lpstr>
      <vt:lpstr>'1MD 16 (4)'!Nyomtatási_terület</vt:lpstr>
      <vt:lpstr>'1MD 16 (5)'!Nyomtatási_terület</vt:lpstr>
      <vt:lpstr>'1MD 32 (3)'!Nyomtatási_terület</vt:lpstr>
      <vt:lpstr>'1MD 32 (4)'!Nyomtatási_terület</vt:lpstr>
      <vt:lpstr>'1MD 32 (5)'!Nyomtatási_terület</vt:lpstr>
      <vt:lpstr>'1MD 64 (3)'!Nyomtatási_terület</vt:lpstr>
      <vt:lpstr>'1MD 64 (4)'!Nyomtatási_terület</vt:lpstr>
      <vt:lpstr>'1MD 64 (5)'!Nyomtatási_terület</vt:lpstr>
      <vt:lpstr>'1MD 8 (3)'!Nyomtatási_terület</vt:lpstr>
      <vt:lpstr>'1MD 8 (4)'!Nyomtatási_terület</vt:lpstr>
      <vt:lpstr>'1MD 8 (5)'!Nyomtatási_terület</vt:lpstr>
      <vt:lpstr>'1MD ELO (4)'!Nyomtatási_terület</vt:lpstr>
      <vt:lpstr>'1MD ELO (5)'!Nyomtatási_terület</vt:lpstr>
      <vt:lpstr>'1Q 16&gt;4 (4)'!Nyomtatási_terület</vt:lpstr>
      <vt:lpstr>'1Q 16&gt;4 (5)'!Nyomtatási_terület</vt:lpstr>
      <vt:lpstr>'1Q 8&gt;2 (4)'!Nyomtatási_terület</vt:lpstr>
      <vt:lpstr>'1Q 8&gt;2 (5)'!Nyomtatási_terület</vt:lpstr>
      <vt:lpstr>'1Q 8&gt;4 (4)'!Nyomtatási_terület</vt:lpstr>
      <vt:lpstr>'1Q 8&gt;4 (5)'!Nyomtatási_terület</vt:lpstr>
      <vt:lpstr>'1Q ELO (4)'!Nyomtatási_terület</vt:lpstr>
      <vt:lpstr>'1Q ELO (5)'!Nyomtatási_terület</vt:lpstr>
      <vt:lpstr>Birók!Nyomtatási_terület</vt:lpstr>
      <vt:lpstr>'F12 B '!Nyomtatási_terület</vt:lpstr>
      <vt:lpstr>'F14 B'!Nyomtatási_terület</vt:lpstr>
      <vt:lpstr>'F16 B'!Nyomtatási_terület</vt:lpstr>
      <vt:lpstr>'F18 B'!Nyomtatási_terület</vt:lpstr>
      <vt:lpstr>'L12 B 1.csoport'!Nyomtatási_terület</vt:lpstr>
      <vt:lpstr>'L12 B 2-3.csoport'!Nyomtatási_terület</vt:lpstr>
      <vt:lpstr>'L12 B helyosztó'!Nyomtatási_terület</vt:lpstr>
      <vt:lpstr>'L14 B '!Nyomtatási_terület</vt:lpstr>
      <vt:lpstr>'L16 B '!Nyomtatási_terület</vt:lpstr>
      <vt:lpstr>'L18 B '!Nyomtatási_terület</vt:lpstr>
      <vt:lpstr>'Narancs lány B '!Nyomtatási_terület</vt:lpstr>
      <vt:lpstr>'Zöld fiú B'!Nyomtatási_terület</vt:lpstr>
      <vt:lpstr>'Zöld fiú B 2-3.csop'!Nyomtatási_terület</vt:lpstr>
      <vt:lpstr>'Zöld fiú helyosztó'!Nyomtatási_terület</vt:lpstr>
      <vt:lpstr>'Zöld lány B'!Nyomtatási_terület</vt:lpstr>
      <vt:lpstr>'Zöld lány B '!Nyomtatási_terület</vt:lpstr>
      <vt:lpstr>'Zöld lány helyosztó'!Nyomtatási_terület</vt:lpstr>
    </vt:vector>
  </TitlesOfParts>
  <Company>Tennis Europe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U16 EuJunTour U16 2003 v2.0</dc:title>
  <dc:subject>U16 European Junior Tour events</dc:subject>
  <dc:creator>Anders Wennberg</dc:creator>
  <dc:description>Copyright © Tennis Europe and ITF Limited, 2003._x000d_
All rights reserved. Reproduction of this work in whole or in part, without the prior permission of Tennis Europe and ITF is prohibited.</dc:description>
  <cp:lastModifiedBy>Guti János</cp:lastModifiedBy>
  <cp:lastPrinted>2016-03-12T10:05:59Z</cp:lastPrinted>
  <dcterms:created xsi:type="dcterms:W3CDTF">1998-01-18T23:10:02Z</dcterms:created>
  <dcterms:modified xsi:type="dcterms:W3CDTF">2025-04-23T08:04:03Z</dcterms:modified>
  <cp:category>Forms</cp:category>
</cp:coreProperties>
</file>