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.xml" ContentType="application/vnd.ms-excel.controlproperties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Korosztályos OB - 2024\Csapat\JÓ\"/>
    </mc:Choice>
  </mc:AlternateContent>
  <xr:revisionPtr revIDLastSave="0" documentId="8_{2AE253F3-DA6D-43C6-AAE6-F1E063826FF9}" xr6:coauthVersionLast="47" xr6:coauthVersionMax="47" xr10:uidLastSave="{00000000-0000-0000-0000-000000000000}"/>
  <bookViews>
    <workbookView xWindow="-108" yWindow="-108" windowWidth="23256" windowHeight="13176" tabRatio="884" firstSheet="1" activeTab="3" xr2:uid="{72670821-EF35-4398-BE69-9BC904CA604D}"/>
  </bookViews>
  <sheets>
    <sheet name="Altalanos" sheetId="1" r:id="rId1"/>
    <sheet name="Birók" sheetId="2" r:id="rId2"/>
    <sheet name="L12 csapat ELO" sheetId="9" r:id="rId3"/>
    <sheet name="L12 csapat" sheetId="197" r:id="rId4"/>
    <sheet name="L18 csapat ELO" sheetId="303" r:id="rId5"/>
    <sheet name="L18 csapat" sheetId="308" r:id="rId6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2">'L12 csapat ELO'!$1:$6</definedName>
    <definedName name="_xlnm.Print_Titles" localSheetId="4">'L18 csapat ELO'!$1:$6</definedName>
    <definedName name="_xlnm.Print_Area" localSheetId="1">Birók!$A$1:$N$29</definedName>
    <definedName name="_xlnm.Print_Area" localSheetId="3">'L12 csapat'!$A$1:$M$52</definedName>
    <definedName name="_xlnm.Print_Area" localSheetId="2">'L12 csapat ELO'!$A$1:$Q$134</definedName>
    <definedName name="_xlnm.Print_Area" localSheetId="5">'L18 csapat'!$A$1:$M$49</definedName>
    <definedName name="_xlnm.Print_Area" localSheetId="4">'L18 csapat ELO'!$A$1:$Q$134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08" l="1"/>
  <c r="C2" i="303"/>
  <c r="R44" i="308"/>
  <c r="E42" i="308" s="1"/>
  <c r="E43" i="308"/>
  <c r="F36" i="308"/>
  <c r="F34" i="308"/>
  <c r="I19" i="308"/>
  <c r="G19" i="308"/>
  <c r="E19" i="308"/>
  <c r="B31" i="308" s="1"/>
  <c r="D19" i="308"/>
  <c r="C19" i="308"/>
  <c r="I17" i="308"/>
  <c r="G17" i="308"/>
  <c r="E17" i="308"/>
  <c r="B30" i="308" s="1"/>
  <c r="D17" i="308"/>
  <c r="C17" i="308"/>
  <c r="I15" i="308"/>
  <c r="G15" i="308"/>
  <c r="E15" i="308"/>
  <c r="F27" i="308" s="1"/>
  <c r="B29" i="308"/>
  <c r="F38" i="308" s="1"/>
  <c r="D15" i="308"/>
  <c r="C15" i="308"/>
  <c r="I13" i="308"/>
  <c r="G13" i="308"/>
  <c r="E13" i="308"/>
  <c r="B28" i="308" s="1"/>
  <c r="D13" i="308"/>
  <c r="C13" i="308"/>
  <c r="I11" i="308"/>
  <c r="G11" i="308"/>
  <c r="E11" i="308"/>
  <c r="B25" i="308"/>
  <c r="C36" i="308" s="1"/>
  <c r="D11" i="308"/>
  <c r="C11" i="308"/>
  <c r="I9" i="308"/>
  <c r="G9" i="308"/>
  <c r="E9" i="308"/>
  <c r="B24" i="308" s="1"/>
  <c r="C38" i="308" s="1"/>
  <c r="D9" i="308"/>
  <c r="C9" i="308"/>
  <c r="I7" i="308"/>
  <c r="G7" i="308"/>
  <c r="E7" i="308"/>
  <c r="B23" i="308"/>
  <c r="C34" i="308" s="1"/>
  <c r="D7" i="308"/>
  <c r="C7" i="308"/>
  <c r="Y5" i="308"/>
  <c r="L4" i="308"/>
  <c r="K49" i="308" s="1"/>
  <c r="E4" i="308"/>
  <c r="A4" i="308"/>
  <c r="Y3" i="308"/>
  <c r="AJ1" i="308" s="1"/>
  <c r="A1" i="308"/>
  <c r="P156" i="303"/>
  <c r="M156" i="303" s="1"/>
  <c r="L156" i="303"/>
  <c r="K156" i="303"/>
  <c r="J156" i="303"/>
  <c r="P155" i="303"/>
  <c r="M155" i="303"/>
  <c r="L155" i="303"/>
  <c r="K155" i="303"/>
  <c r="J155" i="303"/>
  <c r="P154" i="303"/>
  <c r="M154" i="303" s="1"/>
  <c r="L154" i="303"/>
  <c r="K154" i="303"/>
  <c r="J154" i="303"/>
  <c r="P153" i="303"/>
  <c r="M153" i="303"/>
  <c r="L153" i="303"/>
  <c r="K153" i="303"/>
  <c r="J153" i="303"/>
  <c r="P152" i="303"/>
  <c r="M152" i="303"/>
  <c r="L152" i="303"/>
  <c r="K152" i="303"/>
  <c r="J152" i="303"/>
  <c r="P151" i="303"/>
  <c r="M151" i="303" s="1"/>
  <c r="L151" i="303"/>
  <c r="K151" i="303"/>
  <c r="J151" i="303"/>
  <c r="P150" i="303"/>
  <c r="M150" i="303" s="1"/>
  <c r="L150" i="303"/>
  <c r="K150" i="303"/>
  <c r="J150" i="303"/>
  <c r="P149" i="303"/>
  <c r="M149" i="303"/>
  <c r="L149" i="303"/>
  <c r="K149" i="303"/>
  <c r="J149" i="303"/>
  <c r="P148" i="303"/>
  <c r="M148" i="303"/>
  <c r="L148" i="303"/>
  <c r="K148" i="303"/>
  <c r="J148" i="303"/>
  <c r="P147" i="303"/>
  <c r="M147" i="303"/>
  <c r="L147" i="303"/>
  <c r="K147" i="303"/>
  <c r="J147" i="303"/>
  <c r="P146" i="303"/>
  <c r="M146" i="303" s="1"/>
  <c r="L146" i="303"/>
  <c r="K146" i="303"/>
  <c r="J146" i="303"/>
  <c r="P145" i="303"/>
  <c r="M145" i="303"/>
  <c r="L145" i="303"/>
  <c r="K145" i="303"/>
  <c r="J145" i="303"/>
  <c r="P144" i="303"/>
  <c r="M144" i="303"/>
  <c r="L144" i="303"/>
  <c r="K144" i="303"/>
  <c r="J144" i="303"/>
  <c r="P143" i="303"/>
  <c r="M143" i="303"/>
  <c r="L143" i="303"/>
  <c r="K143" i="303"/>
  <c r="J143" i="303"/>
  <c r="P142" i="303"/>
  <c r="M142" i="303" s="1"/>
  <c r="L142" i="303"/>
  <c r="K142" i="303"/>
  <c r="J142" i="303"/>
  <c r="P141" i="303"/>
  <c r="M141" i="303"/>
  <c r="L141" i="303"/>
  <c r="K141" i="303"/>
  <c r="J141" i="303"/>
  <c r="P140" i="303"/>
  <c r="M140" i="303" s="1"/>
  <c r="L140" i="303"/>
  <c r="K140" i="303"/>
  <c r="J140" i="303"/>
  <c r="P139" i="303"/>
  <c r="M139" i="303"/>
  <c r="L139" i="303"/>
  <c r="K139" i="303"/>
  <c r="J139" i="303"/>
  <c r="P138" i="303"/>
  <c r="M138" i="303" s="1"/>
  <c r="L138" i="303"/>
  <c r="K138" i="303"/>
  <c r="J138" i="303"/>
  <c r="P137" i="303"/>
  <c r="M137" i="303"/>
  <c r="L137" i="303"/>
  <c r="K137" i="303"/>
  <c r="J137" i="303"/>
  <c r="P136" i="303"/>
  <c r="M136" i="303"/>
  <c r="L136" i="303"/>
  <c r="K136" i="303"/>
  <c r="J136" i="303"/>
  <c r="P135" i="303"/>
  <c r="M135" i="303" s="1"/>
  <c r="L135" i="303"/>
  <c r="K135" i="303"/>
  <c r="J135" i="303"/>
  <c r="P134" i="303"/>
  <c r="M134" i="303" s="1"/>
  <c r="L134" i="303"/>
  <c r="K134" i="303"/>
  <c r="J134" i="303"/>
  <c r="P133" i="303"/>
  <c r="M133" i="303"/>
  <c r="L133" i="303"/>
  <c r="K133" i="303"/>
  <c r="J133" i="303"/>
  <c r="P132" i="303"/>
  <c r="M132" i="303"/>
  <c r="L132" i="303"/>
  <c r="K132" i="303"/>
  <c r="J132" i="303"/>
  <c r="P131" i="303"/>
  <c r="M131" i="303"/>
  <c r="L131" i="303"/>
  <c r="K131" i="303"/>
  <c r="J131" i="303"/>
  <c r="P130" i="303"/>
  <c r="M130" i="303" s="1"/>
  <c r="L130" i="303"/>
  <c r="K130" i="303"/>
  <c r="J130" i="303"/>
  <c r="P129" i="303"/>
  <c r="M129" i="303"/>
  <c r="L129" i="303"/>
  <c r="K129" i="303"/>
  <c r="J129" i="303"/>
  <c r="P128" i="303"/>
  <c r="M128" i="303"/>
  <c r="L128" i="303"/>
  <c r="K128" i="303"/>
  <c r="J128" i="303"/>
  <c r="P127" i="303"/>
  <c r="M127" i="303"/>
  <c r="L127" i="303"/>
  <c r="K127" i="303"/>
  <c r="J127" i="303"/>
  <c r="P126" i="303"/>
  <c r="M126" i="303" s="1"/>
  <c r="L126" i="303"/>
  <c r="K126" i="303"/>
  <c r="J126" i="303"/>
  <c r="P125" i="303"/>
  <c r="M125" i="303"/>
  <c r="L125" i="303"/>
  <c r="K125" i="303"/>
  <c r="J125" i="303"/>
  <c r="P124" i="303"/>
  <c r="M124" i="303" s="1"/>
  <c r="L124" i="303"/>
  <c r="K124" i="303"/>
  <c r="J124" i="303"/>
  <c r="P123" i="303"/>
  <c r="M123" i="303"/>
  <c r="L123" i="303"/>
  <c r="K123" i="303"/>
  <c r="J123" i="303"/>
  <c r="P122" i="303"/>
  <c r="M122" i="303" s="1"/>
  <c r="L122" i="303"/>
  <c r="K122" i="303"/>
  <c r="J122" i="303"/>
  <c r="P121" i="303"/>
  <c r="M121" i="303"/>
  <c r="L121" i="303"/>
  <c r="K121" i="303"/>
  <c r="J121" i="303"/>
  <c r="P120" i="303"/>
  <c r="M120" i="303"/>
  <c r="L120" i="303"/>
  <c r="K120" i="303"/>
  <c r="J120" i="303"/>
  <c r="P119" i="303"/>
  <c r="M119" i="303" s="1"/>
  <c r="L119" i="303"/>
  <c r="K119" i="303"/>
  <c r="J119" i="303"/>
  <c r="P118" i="303"/>
  <c r="M118" i="303" s="1"/>
  <c r="L118" i="303"/>
  <c r="K118" i="303"/>
  <c r="J118" i="303"/>
  <c r="P117" i="303"/>
  <c r="M117" i="303"/>
  <c r="L117" i="303"/>
  <c r="K117" i="303"/>
  <c r="J117" i="303"/>
  <c r="P116" i="303"/>
  <c r="M116" i="303"/>
  <c r="L116" i="303"/>
  <c r="K116" i="303"/>
  <c r="J116" i="303"/>
  <c r="P115" i="303"/>
  <c r="M115" i="303"/>
  <c r="L115" i="303"/>
  <c r="K115" i="303"/>
  <c r="J115" i="303"/>
  <c r="P114" i="303"/>
  <c r="M114" i="303" s="1"/>
  <c r="L114" i="303"/>
  <c r="K114" i="303"/>
  <c r="J114" i="303"/>
  <c r="P113" i="303"/>
  <c r="M113" i="303"/>
  <c r="L113" i="303"/>
  <c r="K113" i="303"/>
  <c r="J113" i="303"/>
  <c r="P112" i="303"/>
  <c r="M112" i="303"/>
  <c r="L112" i="303"/>
  <c r="K112" i="303"/>
  <c r="J112" i="303"/>
  <c r="P111" i="303"/>
  <c r="M111" i="303"/>
  <c r="L111" i="303"/>
  <c r="K111" i="303"/>
  <c r="J111" i="303"/>
  <c r="P110" i="303"/>
  <c r="M110" i="303" s="1"/>
  <c r="L110" i="303"/>
  <c r="K110" i="303"/>
  <c r="J110" i="303"/>
  <c r="P109" i="303"/>
  <c r="M109" i="303"/>
  <c r="L109" i="303"/>
  <c r="K109" i="303"/>
  <c r="J109" i="303"/>
  <c r="P108" i="303"/>
  <c r="M108" i="303" s="1"/>
  <c r="L108" i="303"/>
  <c r="K108" i="303"/>
  <c r="J108" i="303"/>
  <c r="P107" i="303"/>
  <c r="M107" i="303"/>
  <c r="L107" i="303"/>
  <c r="K107" i="303"/>
  <c r="J107" i="303"/>
  <c r="P106" i="303"/>
  <c r="M106" i="303" s="1"/>
  <c r="L106" i="303"/>
  <c r="K106" i="303"/>
  <c r="J106" i="303"/>
  <c r="P105" i="303"/>
  <c r="M105" i="303"/>
  <c r="L105" i="303"/>
  <c r="K105" i="303"/>
  <c r="J105" i="303"/>
  <c r="P104" i="303"/>
  <c r="M104" i="303"/>
  <c r="L104" i="303"/>
  <c r="K104" i="303"/>
  <c r="J104" i="303"/>
  <c r="P103" i="303"/>
  <c r="M103" i="303" s="1"/>
  <c r="L103" i="303"/>
  <c r="K103" i="303"/>
  <c r="J103" i="303"/>
  <c r="P102" i="303"/>
  <c r="M102" i="303" s="1"/>
  <c r="L102" i="303"/>
  <c r="K102" i="303"/>
  <c r="J102" i="303"/>
  <c r="P101" i="303"/>
  <c r="M101" i="303"/>
  <c r="L101" i="303"/>
  <c r="K101" i="303"/>
  <c r="J101" i="303"/>
  <c r="P100" i="303"/>
  <c r="M100" i="303"/>
  <c r="L100" i="303"/>
  <c r="K100" i="303"/>
  <c r="J100" i="303"/>
  <c r="P99" i="303"/>
  <c r="M99" i="303"/>
  <c r="L99" i="303"/>
  <c r="K99" i="303"/>
  <c r="J99" i="303"/>
  <c r="P98" i="303"/>
  <c r="M98" i="303" s="1"/>
  <c r="L98" i="303"/>
  <c r="K98" i="303"/>
  <c r="J98" i="303"/>
  <c r="P97" i="303"/>
  <c r="M97" i="303"/>
  <c r="L97" i="303"/>
  <c r="K97" i="303"/>
  <c r="J97" i="303"/>
  <c r="P96" i="303"/>
  <c r="M96" i="303"/>
  <c r="L96" i="303"/>
  <c r="K96" i="303"/>
  <c r="J96" i="303"/>
  <c r="P95" i="303"/>
  <c r="M95" i="303"/>
  <c r="L95" i="303"/>
  <c r="K95" i="303"/>
  <c r="J95" i="303"/>
  <c r="P94" i="303"/>
  <c r="M94" i="303" s="1"/>
  <c r="L94" i="303"/>
  <c r="K94" i="303"/>
  <c r="J94" i="303"/>
  <c r="P93" i="303"/>
  <c r="M93" i="303"/>
  <c r="L93" i="303"/>
  <c r="K93" i="303"/>
  <c r="J93" i="303"/>
  <c r="P92" i="303"/>
  <c r="M92" i="303" s="1"/>
  <c r="L92" i="303"/>
  <c r="K92" i="303"/>
  <c r="J92" i="303"/>
  <c r="P91" i="303"/>
  <c r="M91" i="303"/>
  <c r="L91" i="303"/>
  <c r="K91" i="303"/>
  <c r="J91" i="303"/>
  <c r="P90" i="303"/>
  <c r="M90" i="303" s="1"/>
  <c r="L90" i="303"/>
  <c r="K90" i="303"/>
  <c r="J90" i="303"/>
  <c r="P89" i="303"/>
  <c r="M89" i="303"/>
  <c r="L89" i="303"/>
  <c r="K89" i="303"/>
  <c r="J89" i="303"/>
  <c r="P88" i="303"/>
  <c r="M88" i="303"/>
  <c r="L88" i="303"/>
  <c r="K88" i="303"/>
  <c r="J88" i="303"/>
  <c r="P87" i="303"/>
  <c r="M87" i="303" s="1"/>
  <c r="L87" i="303"/>
  <c r="K87" i="303"/>
  <c r="J87" i="303"/>
  <c r="P86" i="303"/>
  <c r="M86" i="303" s="1"/>
  <c r="L86" i="303"/>
  <c r="K86" i="303"/>
  <c r="J86" i="303"/>
  <c r="P85" i="303"/>
  <c r="M85" i="303"/>
  <c r="L85" i="303"/>
  <c r="K85" i="303"/>
  <c r="J85" i="303"/>
  <c r="P84" i="303"/>
  <c r="M84" i="303"/>
  <c r="L84" i="303"/>
  <c r="K84" i="303"/>
  <c r="J84" i="303"/>
  <c r="P83" i="303"/>
  <c r="M83" i="303"/>
  <c r="L83" i="303"/>
  <c r="K83" i="303"/>
  <c r="J83" i="303"/>
  <c r="P82" i="303"/>
  <c r="M82" i="303" s="1"/>
  <c r="L82" i="303"/>
  <c r="K82" i="303"/>
  <c r="J82" i="303"/>
  <c r="P81" i="303"/>
  <c r="M81" i="303"/>
  <c r="L81" i="303"/>
  <c r="K81" i="303"/>
  <c r="J81" i="303"/>
  <c r="P80" i="303"/>
  <c r="M80" i="303"/>
  <c r="L80" i="303"/>
  <c r="K80" i="303"/>
  <c r="J80" i="303"/>
  <c r="P79" i="303"/>
  <c r="M79" i="303"/>
  <c r="L79" i="303"/>
  <c r="K79" i="303"/>
  <c r="J79" i="303"/>
  <c r="P78" i="303"/>
  <c r="M78" i="303" s="1"/>
  <c r="L78" i="303"/>
  <c r="K78" i="303"/>
  <c r="J78" i="303"/>
  <c r="P77" i="303"/>
  <c r="M77" i="303"/>
  <c r="L77" i="303"/>
  <c r="K77" i="303"/>
  <c r="J77" i="303"/>
  <c r="P76" i="303"/>
  <c r="M76" i="303" s="1"/>
  <c r="L76" i="303"/>
  <c r="K76" i="303"/>
  <c r="J76" i="303"/>
  <c r="P75" i="303"/>
  <c r="M75" i="303"/>
  <c r="L75" i="303"/>
  <c r="K75" i="303"/>
  <c r="J75" i="303"/>
  <c r="P74" i="303"/>
  <c r="M74" i="303" s="1"/>
  <c r="L74" i="303"/>
  <c r="K74" i="303"/>
  <c r="J74" i="303"/>
  <c r="P73" i="303"/>
  <c r="M73" i="303"/>
  <c r="L73" i="303"/>
  <c r="K73" i="303"/>
  <c r="J73" i="303"/>
  <c r="P72" i="303"/>
  <c r="M72" i="303"/>
  <c r="L72" i="303"/>
  <c r="K72" i="303"/>
  <c r="J72" i="303"/>
  <c r="P71" i="303"/>
  <c r="M71" i="303" s="1"/>
  <c r="L71" i="303"/>
  <c r="K71" i="303"/>
  <c r="J71" i="303"/>
  <c r="P70" i="303"/>
  <c r="M70" i="303" s="1"/>
  <c r="L70" i="303"/>
  <c r="K70" i="303"/>
  <c r="J70" i="303"/>
  <c r="P69" i="303"/>
  <c r="M69" i="303"/>
  <c r="L69" i="303"/>
  <c r="K69" i="303"/>
  <c r="J69" i="303"/>
  <c r="P68" i="303"/>
  <c r="M68" i="303"/>
  <c r="L68" i="303"/>
  <c r="K68" i="303"/>
  <c r="J68" i="303"/>
  <c r="P67" i="303"/>
  <c r="M67" i="303"/>
  <c r="L67" i="303"/>
  <c r="K67" i="303"/>
  <c r="J67" i="303"/>
  <c r="P66" i="303"/>
  <c r="M66" i="303" s="1"/>
  <c r="L66" i="303"/>
  <c r="K66" i="303"/>
  <c r="J66" i="303"/>
  <c r="P65" i="303"/>
  <c r="M65" i="303"/>
  <c r="L65" i="303"/>
  <c r="K65" i="303"/>
  <c r="J65" i="303"/>
  <c r="P64" i="303"/>
  <c r="M64" i="303"/>
  <c r="L64" i="303"/>
  <c r="K64" i="303"/>
  <c r="J64" i="303"/>
  <c r="P63" i="303"/>
  <c r="M63" i="303"/>
  <c r="L63" i="303"/>
  <c r="K63" i="303"/>
  <c r="J63" i="303"/>
  <c r="P62" i="303"/>
  <c r="M62" i="303" s="1"/>
  <c r="L62" i="303"/>
  <c r="K62" i="303"/>
  <c r="J62" i="303"/>
  <c r="P61" i="303"/>
  <c r="M61" i="303"/>
  <c r="L61" i="303"/>
  <c r="K61" i="303"/>
  <c r="J61" i="303"/>
  <c r="P60" i="303"/>
  <c r="M60" i="303" s="1"/>
  <c r="L60" i="303"/>
  <c r="K60" i="303"/>
  <c r="J60" i="303"/>
  <c r="P59" i="303"/>
  <c r="M59" i="303"/>
  <c r="L59" i="303"/>
  <c r="K59" i="303"/>
  <c r="J59" i="303"/>
  <c r="P58" i="303"/>
  <c r="M58" i="303" s="1"/>
  <c r="L58" i="303"/>
  <c r="K58" i="303"/>
  <c r="J58" i="303"/>
  <c r="P57" i="303"/>
  <c r="M57" i="303"/>
  <c r="L57" i="303"/>
  <c r="K57" i="303"/>
  <c r="J57" i="303"/>
  <c r="P56" i="303"/>
  <c r="M56" i="303"/>
  <c r="L56" i="303"/>
  <c r="K56" i="303"/>
  <c r="J56" i="303"/>
  <c r="P55" i="303"/>
  <c r="M55" i="303" s="1"/>
  <c r="L55" i="303"/>
  <c r="K55" i="303"/>
  <c r="J55" i="303"/>
  <c r="P54" i="303"/>
  <c r="M54" i="303" s="1"/>
  <c r="L54" i="303"/>
  <c r="K54" i="303"/>
  <c r="J54" i="303"/>
  <c r="P53" i="303"/>
  <c r="M53" i="303"/>
  <c r="L53" i="303"/>
  <c r="K53" i="303"/>
  <c r="J53" i="303"/>
  <c r="P52" i="303"/>
  <c r="M52" i="303"/>
  <c r="L52" i="303"/>
  <c r="K52" i="303"/>
  <c r="J52" i="303"/>
  <c r="P51" i="303"/>
  <c r="M51" i="303"/>
  <c r="L51" i="303"/>
  <c r="K51" i="303"/>
  <c r="J51" i="303"/>
  <c r="P50" i="303"/>
  <c r="M50" i="303" s="1"/>
  <c r="L50" i="303"/>
  <c r="K50" i="303"/>
  <c r="J50" i="303"/>
  <c r="P49" i="303"/>
  <c r="M49" i="303"/>
  <c r="L49" i="303"/>
  <c r="K49" i="303"/>
  <c r="J49" i="303"/>
  <c r="P48" i="303"/>
  <c r="M48" i="303"/>
  <c r="L48" i="303"/>
  <c r="K48" i="303"/>
  <c r="J48" i="303"/>
  <c r="P47" i="303"/>
  <c r="M47" i="303"/>
  <c r="L47" i="303"/>
  <c r="K47" i="303"/>
  <c r="J47" i="303"/>
  <c r="P46" i="303"/>
  <c r="M46" i="303" s="1"/>
  <c r="L46" i="303"/>
  <c r="K46" i="303"/>
  <c r="J46" i="303"/>
  <c r="P45" i="303"/>
  <c r="M45" i="303"/>
  <c r="L45" i="303"/>
  <c r="K45" i="303"/>
  <c r="J45" i="303"/>
  <c r="P44" i="303"/>
  <c r="M44" i="303" s="1"/>
  <c r="L44" i="303"/>
  <c r="K44" i="303"/>
  <c r="J44" i="303"/>
  <c r="P43" i="303"/>
  <c r="M43" i="303"/>
  <c r="L43" i="303"/>
  <c r="K43" i="303"/>
  <c r="J43" i="303"/>
  <c r="P42" i="303"/>
  <c r="M42" i="303" s="1"/>
  <c r="L42" i="303"/>
  <c r="K42" i="303"/>
  <c r="J42" i="303"/>
  <c r="P41" i="303"/>
  <c r="M41" i="303"/>
  <c r="L41" i="303"/>
  <c r="K41" i="303"/>
  <c r="J41" i="303"/>
  <c r="P40" i="303"/>
  <c r="M40" i="303"/>
  <c r="L40" i="303"/>
  <c r="K40" i="303"/>
  <c r="J40" i="303"/>
  <c r="H5" i="303"/>
  <c r="D5" i="303"/>
  <c r="C5" i="303"/>
  <c r="A5" i="303"/>
  <c r="A1" i="303"/>
  <c r="C2" i="9"/>
  <c r="I21" i="197"/>
  <c r="G21" i="197"/>
  <c r="E21" i="197"/>
  <c r="J30" i="197"/>
  <c r="D21" i="197"/>
  <c r="C21" i="197"/>
  <c r="R47" i="197"/>
  <c r="E46" i="197" s="1"/>
  <c r="E47" i="197"/>
  <c r="I19" i="197"/>
  <c r="G19" i="197"/>
  <c r="E19" i="197"/>
  <c r="B33" i="197" s="1"/>
  <c r="F39" i="197" s="1"/>
  <c r="D19" i="197"/>
  <c r="C19" i="197"/>
  <c r="I17" i="197"/>
  <c r="G17" i="197"/>
  <c r="E17" i="197"/>
  <c r="F30" i="197"/>
  <c r="D17" i="197"/>
  <c r="C17" i="197"/>
  <c r="I15" i="197"/>
  <c r="G15" i="197"/>
  <c r="E15" i="197"/>
  <c r="D30" i="197" s="1"/>
  <c r="D15" i="197"/>
  <c r="C15" i="197"/>
  <c r="I13" i="197"/>
  <c r="G13" i="197"/>
  <c r="E13" i="197"/>
  <c r="J24" i="197"/>
  <c r="D13" i="197"/>
  <c r="C13" i="197"/>
  <c r="I11" i="197"/>
  <c r="G11" i="197"/>
  <c r="E11" i="197"/>
  <c r="H24" i="197" s="1"/>
  <c r="D11" i="197"/>
  <c r="C11" i="197"/>
  <c r="I9" i="197"/>
  <c r="G9" i="197"/>
  <c r="E9" i="197"/>
  <c r="F24" i="197"/>
  <c r="D9" i="197"/>
  <c r="C9" i="197"/>
  <c r="I7" i="197"/>
  <c r="G7" i="197"/>
  <c r="E7" i="197"/>
  <c r="B25" i="197" s="1"/>
  <c r="C37" i="197" s="1"/>
  <c r="D7" i="197"/>
  <c r="C7" i="197"/>
  <c r="Y5" i="197"/>
  <c r="L4" i="197"/>
  <c r="K53" i="197"/>
  <c r="E4" i="197"/>
  <c r="A4" i="197"/>
  <c r="Y3" i="197"/>
  <c r="AB1" i="197" s="1"/>
  <c r="E2" i="197"/>
  <c r="A1" i="197"/>
  <c r="C5" i="9"/>
  <c r="D5" i="9"/>
  <c r="H5" i="9"/>
  <c r="P22" i="2"/>
  <c r="P23" i="2"/>
  <c r="P24" i="2"/>
  <c r="P25" i="2"/>
  <c r="P26" i="2"/>
  <c r="P27" i="2"/>
  <c r="P28" i="2"/>
  <c r="P29" i="2"/>
  <c r="J151" i="9"/>
  <c r="K151" i="9"/>
  <c r="L151" i="9"/>
  <c r="P151" i="9"/>
  <c r="M151" i="9" s="1"/>
  <c r="J152" i="9"/>
  <c r="K152" i="9"/>
  <c r="L152" i="9"/>
  <c r="P152" i="9"/>
  <c r="M152" i="9"/>
  <c r="J153" i="9"/>
  <c r="K153" i="9"/>
  <c r="L153" i="9"/>
  <c r="P153" i="9"/>
  <c r="M153" i="9"/>
  <c r="J154" i="9"/>
  <c r="K154" i="9"/>
  <c r="L154" i="9"/>
  <c r="P154" i="9"/>
  <c r="M154" i="9"/>
  <c r="J155" i="9"/>
  <c r="K155" i="9"/>
  <c r="L155" i="9"/>
  <c r="P155" i="9"/>
  <c r="M155" i="9" s="1"/>
  <c r="J156" i="9"/>
  <c r="K156" i="9"/>
  <c r="L156" i="9"/>
  <c r="P156" i="9"/>
  <c r="M156" i="9"/>
  <c r="J135" i="9"/>
  <c r="K135" i="9"/>
  <c r="L135" i="9"/>
  <c r="P135" i="9"/>
  <c r="M135" i="9"/>
  <c r="J136" i="9"/>
  <c r="K136" i="9"/>
  <c r="L136" i="9"/>
  <c r="P136" i="9"/>
  <c r="M136" i="9"/>
  <c r="J137" i="9"/>
  <c r="K137" i="9"/>
  <c r="L137" i="9"/>
  <c r="P137" i="9"/>
  <c r="M137" i="9" s="1"/>
  <c r="J138" i="9"/>
  <c r="K138" i="9"/>
  <c r="L138" i="9"/>
  <c r="P138" i="9"/>
  <c r="M138" i="9"/>
  <c r="J139" i="9"/>
  <c r="K139" i="9"/>
  <c r="L139" i="9"/>
  <c r="P139" i="9"/>
  <c r="M139" i="9"/>
  <c r="J140" i="9"/>
  <c r="K140" i="9"/>
  <c r="L140" i="9"/>
  <c r="P140" i="9"/>
  <c r="M140" i="9"/>
  <c r="J141" i="9"/>
  <c r="K141" i="9"/>
  <c r="L141" i="9"/>
  <c r="P141" i="9"/>
  <c r="M141" i="9" s="1"/>
  <c r="J142" i="9"/>
  <c r="K142" i="9"/>
  <c r="L142" i="9"/>
  <c r="P142" i="9"/>
  <c r="M142" i="9"/>
  <c r="J143" i="9"/>
  <c r="K143" i="9"/>
  <c r="L143" i="9"/>
  <c r="P143" i="9"/>
  <c r="M143" i="9"/>
  <c r="J144" i="9"/>
  <c r="K144" i="9"/>
  <c r="L144" i="9"/>
  <c r="P144" i="9"/>
  <c r="M144" i="9"/>
  <c r="J145" i="9"/>
  <c r="K145" i="9"/>
  <c r="L145" i="9"/>
  <c r="P145" i="9"/>
  <c r="M145" i="9" s="1"/>
  <c r="J146" i="9"/>
  <c r="K146" i="9"/>
  <c r="L146" i="9"/>
  <c r="P146" i="9"/>
  <c r="M146" i="9"/>
  <c r="J147" i="9"/>
  <c r="K147" i="9"/>
  <c r="L147" i="9"/>
  <c r="P147" i="9"/>
  <c r="M147" i="9"/>
  <c r="J148" i="9"/>
  <c r="K148" i="9"/>
  <c r="L148" i="9"/>
  <c r="P148" i="9"/>
  <c r="M148" i="9"/>
  <c r="J149" i="9"/>
  <c r="K149" i="9"/>
  <c r="L149" i="9"/>
  <c r="P149" i="9"/>
  <c r="M149" i="9" s="1"/>
  <c r="J150" i="9"/>
  <c r="K150" i="9"/>
  <c r="L150" i="9"/>
  <c r="P150" i="9"/>
  <c r="M150" i="9"/>
  <c r="B5" i="2"/>
  <c r="A5" i="2"/>
  <c r="A1" i="2"/>
  <c r="A5" i="9"/>
  <c r="J40" i="9"/>
  <c r="K40" i="9"/>
  <c r="L40" i="9"/>
  <c r="P40" i="9"/>
  <c r="M40" i="9"/>
  <c r="J41" i="9"/>
  <c r="K41" i="9"/>
  <c r="L41" i="9"/>
  <c r="P41" i="9"/>
  <c r="M41" i="9"/>
  <c r="J42" i="9"/>
  <c r="K42" i="9"/>
  <c r="L42" i="9"/>
  <c r="P42" i="9"/>
  <c r="M42" i="9" s="1"/>
  <c r="J43" i="9"/>
  <c r="K43" i="9"/>
  <c r="L43" i="9"/>
  <c r="P43" i="9"/>
  <c r="M43" i="9"/>
  <c r="J44" i="9"/>
  <c r="K44" i="9"/>
  <c r="L44" i="9"/>
  <c r="P44" i="9"/>
  <c r="M44" i="9"/>
  <c r="J45" i="9"/>
  <c r="K45" i="9"/>
  <c r="L45" i="9"/>
  <c r="P45" i="9"/>
  <c r="M45" i="9"/>
  <c r="J46" i="9"/>
  <c r="K46" i="9"/>
  <c r="L46" i="9"/>
  <c r="P46" i="9"/>
  <c r="M46" i="9" s="1"/>
  <c r="J47" i="9"/>
  <c r="K47" i="9"/>
  <c r="L47" i="9"/>
  <c r="P47" i="9"/>
  <c r="M47" i="9"/>
  <c r="J48" i="9"/>
  <c r="K48" i="9"/>
  <c r="L48" i="9"/>
  <c r="P48" i="9"/>
  <c r="M48" i="9"/>
  <c r="J49" i="9"/>
  <c r="K49" i="9"/>
  <c r="L49" i="9"/>
  <c r="P49" i="9"/>
  <c r="M49" i="9"/>
  <c r="J50" i="9"/>
  <c r="K50" i="9"/>
  <c r="L50" i="9"/>
  <c r="P50" i="9"/>
  <c r="M50" i="9" s="1"/>
  <c r="J51" i="9"/>
  <c r="K51" i="9"/>
  <c r="L51" i="9"/>
  <c r="P51" i="9"/>
  <c r="M51" i="9"/>
  <c r="J52" i="9"/>
  <c r="K52" i="9"/>
  <c r="L52" i="9"/>
  <c r="P52" i="9"/>
  <c r="M52" i="9"/>
  <c r="J53" i="9"/>
  <c r="K53" i="9"/>
  <c r="L53" i="9"/>
  <c r="P53" i="9"/>
  <c r="M53" i="9"/>
  <c r="J54" i="9"/>
  <c r="K54" i="9"/>
  <c r="L54" i="9"/>
  <c r="P54" i="9"/>
  <c r="M54" i="9" s="1"/>
  <c r="J55" i="9"/>
  <c r="K55" i="9"/>
  <c r="L55" i="9"/>
  <c r="P55" i="9"/>
  <c r="M55" i="9"/>
  <c r="J56" i="9"/>
  <c r="K56" i="9"/>
  <c r="L56" i="9"/>
  <c r="P56" i="9"/>
  <c r="M56" i="9"/>
  <c r="J57" i="9"/>
  <c r="K57" i="9"/>
  <c r="L57" i="9"/>
  <c r="P57" i="9"/>
  <c r="M57" i="9"/>
  <c r="J58" i="9"/>
  <c r="K58" i="9"/>
  <c r="L58" i="9"/>
  <c r="P58" i="9"/>
  <c r="M58" i="9" s="1"/>
  <c r="J59" i="9"/>
  <c r="K59" i="9"/>
  <c r="L59" i="9"/>
  <c r="P59" i="9"/>
  <c r="M59" i="9"/>
  <c r="J60" i="9"/>
  <c r="K60" i="9"/>
  <c r="L60" i="9"/>
  <c r="P60" i="9"/>
  <c r="M60" i="9"/>
  <c r="J61" i="9"/>
  <c r="K61" i="9"/>
  <c r="L61" i="9"/>
  <c r="P61" i="9"/>
  <c r="M61" i="9"/>
  <c r="J62" i="9"/>
  <c r="K62" i="9"/>
  <c r="L62" i="9"/>
  <c r="P62" i="9"/>
  <c r="M62" i="9" s="1"/>
  <c r="J63" i="9"/>
  <c r="K63" i="9"/>
  <c r="L63" i="9"/>
  <c r="P63" i="9"/>
  <c r="M63" i="9"/>
  <c r="J64" i="9"/>
  <c r="K64" i="9"/>
  <c r="L64" i="9"/>
  <c r="P64" i="9"/>
  <c r="M64" i="9"/>
  <c r="J65" i="9"/>
  <c r="K65" i="9"/>
  <c r="L65" i="9"/>
  <c r="P65" i="9"/>
  <c r="M65" i="9"/>
  <c r="J66" i="9"/>
  <c r="K66" i="9"/>
  <c r="L66" i="9"/>
  <c r="P66" i="9"/>
  <c r="M66" i="9" s="1"/>
  <c r="J67" i="9"/>
  <c r="K67" i="9"/>
  <c r="L67" i="9"/>
  <c r="P67" i="9"/>
  <c r="M67" i="9"/>
  <c r="J68" i="9"/>
  <c r="K68" i="9"/>
  <c r="L68" i="9"/>
  <c r="P68" i="9"/>
  <c r="M68" i="9"/>
  <c r="J69" i="9"/>
  <c r="K69" i="9"/>
  <c r="L69" i="9"/>
  <c r="P69" i="9"/>
  <c r="M69" i="9"/>
  <c r="J70" i="9"/>
  <c r="K70" i="9"/>
  <c r="L70" i="9"/>
  <c r="P70" i="9"/>
  <c r="M70" i="9" s="1"/>
  <c r="J71" i="9"/>
  <c r="K71" i="9"/>
  <c r="L71" i="9"/>
  <c r="P71" i="9"/>
  <c r="M71" i="9"/>
  <c r="J72" i="9"/>
  <c r="K72" i="9"/>
  <c r="L72" i="9"/>
  <c r="P72" i="9"/>
  <c r="M72" i="9"/>
  <c r="J73" i="9"/>
  <c r="K73" i="9"/>
  <c r="L73" i="9"/>
  <c r="P73" i="9"/>
  <c r="M73" i="9"/>
  <c r="J74" i="9"/>
  <c r="K74" i="9"/>
  <c r="L74" i="9"/>
  <c r="P74" i="9"/>
  <c r="M74" i="9" s="1"/>
  <c r="J75" i="9"/>
  <c r="K75" i="9"/>
  <c r="L75" i="9"/>
  <c r="P75" i="9"/>
  <c r="M75" i="9"/>
  <c r="J76" i="9"/>
  <c r="K76" i="9"/>
  <c r="L76" i="9"/>
  <c r="P76" i="9"/>
  <c r="M76" i="9"/>
  <c r="J77" i="9"/>
  <c r="K77" i="9"/>
  <c r="L77" i="9"/>
  <c r="P77" i="9"/>
  <c r="M77" i="9"/>
  <c r="J78" i="9"/>
  <c r="K78" i="9"/>
  <c r="L78" i="9"/>
  <c r="P78" i="9"/>
  <c r="M78" i="9" s="1"/>
  <c r="J79" i="9"/>
  <c r="K79" i="9"/>
  <c r="L79" i="9"/>
  <c r="P79" i="9"/>
  <c r="M79" i="9"/>
  <c r="J80" i="9"/>
  <c r="K80" i="9"/>
  <c r="L80" i="9"/>
  <c r="P80" i="9"/>
  <c r="M80" i="9"/>
  <c r="J81" i="9"/>
  <c r="K81" i="9"/>
  <c r="L81" i="9"/>
  <c r="P81" i="9"/>
  <c r="M81" i="9"/>
  <c r="J82" i="9"/>
  <c r="K82" i="9"/>
  <c r="L82" i="9"/>
  <c r="P82" i="9"/>
  <c r="M82" i="9" s="1"/>
  <c r="J83" i="9"/>
  <c r="K83" i="9"/>
  <c r="L83" i="9"/>
  <c r="P83" i="9"/>
  <c r="M83" i="9"/>
  <c r="J84" i="9"/>
  <c r="K84" i="9"/>
  <c r="L84" i="9"/>
  <c r="P84" i="9"/>
  <c r="M84" i="9"/>
  <c r="J85" i="9"/>
  <c r="K85" i="9"/>
  <c r="L85" i="9"/>
  <c r="P85" i="9"/>
  <c r="M85" i="9"/>
  <c r="J86" i="9"/>
  <c r="K86" i="9"/>
  <c r="L86" i="9"/>
  <c r="P86" i="9"/>
  <c r="M86" i="9" s="1"/>
  <c r="J87" i="9"/>
  <c r="K87" i="9"/>
  <c r="L87" i="9"/>
  <c r="P87" i="9"/>
  <c r="M87" i="9"/>
  <c r="J88" i="9"/>
  <c r="K88" i="9"/>
  <c r="L88" i="9"/>
  <c r="P88" i="9"/>
  <c r="M88" i="9"/>
  <c r="J89" i="9"/>
  <c r="K89" i="9"/>
  <c r="L89" i="9"/>
  <c r="P89" i="9"/>
  <c r="M89" i="9"/>
  <c r="J90" i="9"/>
  <c r="K90" i="9"/>
  <c r="L90" i="9"/>
  <c r="P90" i="9"/>
  <c r="M90" i="9" s="1"/>
  <c r="J91" i="9"/>
  <c r="K91" i="9"/>
  <c r="L91" i="9"/>
  <c r="P91" i="9"/>
  <c r="M91" i="9"/>
  <c r="J92" i="9"/>
  <c r="K92" i="9"/>
  <c r="L92" i="9"/>
  <c r="P92" i="9"/>
  <c r="M92" i="9"/>
  <c r="J93" i="9"/>
  <c r="K93" i="9"/>
  <c r="L93" i="9"/>
  <c r="P93" i="9"/>
  <c r="M93" i="9"/>
  <c r="J94" i="9"/>
  <c r="K94" i="9"/>
  <c r="L94" i="9"/>
  <c r="P94" i="9"/>
  <c r="M94" i="9" s="1"/>
  <c r="J95" i="9"/>
  <c r="K95" i="9"/>
  <c r="L95" i="9"/>
  <c r="P95" i="9"/>
  <c r="M95" i="9"/>
  <c r="J96" i="9"/>
  <c r="K96" i="9"/>
  <c r="L96" i="9"/>
  <c r="P96" i="9"/>
  <c r="M96" i="9"/>
  <c r="J97" i="9"/>
  <c r="K97" i="9"/>
  <c r="L97" i="9"/>
  <c r="P97" i="9"/>
  <c r="M97" i="9"/>
  <c r="J98" i="9"/>
  <c r="K98" i="9"/>
  <c r="L98" i="9"/>
  <c r="P98" i="9"/>
  <c r="M98" i="9" s="1"/>
  <c r="J99" i="9"/>
  <c r="K99" i="9"/>
  <c r="L99" i="9"/>
  <c r="P99" i="9"/>
  <c r="M99" i="9"/>
  <c r="J100" i="9"/>
  <c r="K100" i="9"/>
  <c r="L100" i="9"/>
  <c r="P100" i="9"/>
  <c r="M100" i="9"/>
  <c r="J101" i="9"/>
  <c r="K101" i="9"/>
  <c r="L101" i="9"/>
  <c r="P101" i="9"/>
  <c r="M101" i="9"/>
  <c r="J102" i="9"/>
  <c r="K102" i="9"/>
  <c r="L102" i="9"/>
  <c r="P102" i="9"/>
  <c r="M102" i="9" s="1"/>
  <c r="J103" i="9"/>
  <c r="K103" i="9"/>
  <c r="L103" i="9"/>
  <c r="P103" i="9"/>
  <c r="M103" i="9"/>
  <c r="J104" i="9"/>
  <c r="K104" i="9"/>
  <c r="L104" i="9"/>
  <c r="P104" i="9"/>
  <c r="M104" i="9"/>
  <c r="J105" i="9"/>
  <c r="K105" i="9"/>
  <c r="L105" i="9"/>
  <c r="P105" i="9"/>
  <c r="M105" i="9"/>
  <c r="J106" i="9"/>
  <c r="K106" i="9"/>
  <c r="L106" i="9"/>
  <c r="P106" i="9"/>
  <c r="M106" i="9" s="1"/>
  <c r="J107" i="9"/>
  <c r="K107" i="9"/>
  <c r="L107" i="9"/>
  <c r="P107" i="9"/>
  <c r="M107" i="9"/>
  <c r="J108" i="9"/>
  <c r="K108" i="9"/>
  <c r="L108" i="9"/>
  <c r="P108" i="9"/>
  <c r="M108" i="9"/>
  <c r="J109" i="9"/>
  <c r="K109" i="9"/>
  <c r="L109" i="9"/>
  <c r="P109" i="9"/>
  <c r="M109" i="9"/>
  <c r="J110" i="9"/>
  <c r="K110" i="9"/>
  <c r="L110" i="9"/>
  <c r="P110" i="9"/>
  <c r="M110" i="9" s="1"/>
  <c r="J111" i="9"/>
  <c r="K111" i="9"/>
  <c r="L111" i="9"/>
  <c r="P111" i="9"/>
  <c r="M111" i="9"/>
  <c r="J112" i="9"/>
  <c r="K112" i="9"/>
  <c r="L112" i="9"/>
  <c r="P112" i="9"/>
  <c r="M112" i="9"/>
  <c r="J113" i="9"/>
  <c r="K113" i="9"/>
  <c r="L113" i="9"/>
  <c r="P113" i="9"/>
  <c r="M113" i="9"/>
  <c r="J114" i="9"/>
  <c r="K114" i="9"/>
  <c r="L114" i="9"/>
  <c r="P114" i="9"/>
  <c r="M114" i="9" s="1"/>
  <c r="J115" i="9"/>
  <c r="K115" i="9"/>
  <c r="L115" i="9"/>
  <c r="P115" i="9"/>
  <c r="M115" i="9"/>
  <c r="J116" i="9"/>
  <c r="K116" i="9"/>
  <c r="L116" i="9"/>
  <c r="P116" i="9"/>
  <c r="M116" i="9"/>
  <c r="J117" i="9"/>
  <c r="K117" i="9"/>
  <c r="L117" i="9"/>
  <c r="P117" i="9"/>
  <c r="M117" i="9"/>
  <c r="J118" i="9"/>
  <c r="K118" i="9"/>
  <c r="L118" i="9"/>
  <c r="P118" i="9"/>
  <c r="M118" i="9" s="1"/>
  <c r="J119" i="9"/>
  <c r="K119" i="9"/>
  <c r="L119" i="9"/>
  <c r="P119" i="9"/>
  <c r="M119" i="9"/>
  <c r="J120" i="9"/>
  <c r="K120" i="9"/>
  <c r="L120" i="9"/>
  <c r="P120" i="9"/>
  <c r="M120" i="9"/>
  <c r="J121" i="9"/>
  <c r="K121" i="9"/>
  <c r="L121" i="9"/>
  <c r="P121" i="9"/>
  <c r="M121" i="9"/>
  <c r="J122" i="9"/>
  <c r="K122" i="9"/>
  <c r="L122" i="9"/>
  <c r="P122" i="9"/>
  <c r="M122" i="9" s="1"/>
  <c r="J123" i="9"/>
  <c r="K123" i="9"/>
  <c r="L123" i="9"/>
  <c r="P123" i="9"/>
  <c r="M123" i="9"/>
  <c r="J124" i="9"/>
  <c r="K124" i="9"/>
  <c r="L124" i="9"/>
  <c r="P124" i="9"/>
  <c r="M124" i="9"/>
  <c r="J125" i="9"/>
  <c r="K125" i="9"/>
  <c r="L125" i="9"/>
  <c r="P125" i="9"/>
  <c r="M125" i="9"/>
  <c r="J126" i="9"/>
  <c r="K126" i="9"/>
  <c r="L126" i="9"/>
  <c r="P126" i="9"/>
  <c r="M126" i="9" s="1"/>
  <c r="J127" i="9"/>
  <c r="K127" i="9"/>
  <c r="L127" i="9"/>
  <c r="P127" i="9"/>
  <c r="M127" i="9"/>
  <c r="J128" i="9"/>
  <c r="K128" i="9"/>
  <c r="L128" i="9"/>
  <c r="P128" i="9"/>
  <c r="M128" i="9"/>
  <c r="J129" i="9"/>
  <c r="K129" i="9"/>
  <c r="L129" i="9"/>
  <c r="P129" i="9"/>
  <c r="M129" i="9"/>
  <c r="J130" i="9"/>
  <c r="K130" i="9"/>
  <c r="L130" i="9"/>
  <c r="P130" i="9"/>
  <c r="M130" i="9" s="1"/>
  <c r="J131" i="9"/>
  <c r="K131" i="9"/>
  <c r="L131" i="9"/>
  <c r="P131" i="9"/>
  <c r="M131" i="9"/>
  <c r="J132" i="9"/>
  <c r="K132" i="9"/>
  <c r="L132" i="9"/>
  <c r="P132" i="9"/>
  <c r="M132" i="9"/>
  <c r="J133" i="9"/>
  <c r="K133" i="9"/>
  <c r="L133" i="9"/>
  <c r="P133" i="9"/>
  <c r="M133" i="9"/>
  <c r="J134" i="9"/>
  <c r="K134" i="9"/>
  <c r="L134" i="9"/>
  <c r="P134" i="9"/>
  <c r="M134" i="9" s="1"/>
  <c r="A1" i="9"/>
  <c r="C41" i="197"/>
  <c r="AB1" i="308"/>
  <c r="AC1" i="308"/>
  <c r="AC1" i="197"/>
  <c r="AK1" i="197"/>
  <c r="AH1" i="308"/>
  <c r="AI1" i="308"/>
  <c r="AK1" i="308"/>
  <c r="AG1" i="308"/>
  <c r="AF1" i="308"/>
  <c r="AE1" i="308"/>
  <c r="AD1" i="308"/>
  <c r="D22" i="308"/>
  <c r="D27" i="308"/>
  <c r="H27" i="308"/>
  <c r="B34" i="197"/>
  <c r="F37" i="197" s="1"/>
  <c r="B32" i="197"/>
  <c r="H22" i="308"/>
  <c r="B26" i="197"/>
  <c r="C39" i="197" s="1"/>
  <c r="B28" i="197"/>
  <c r="H30" i="197" l="1"/>
  <c r="AJ1" i="197"/>
  <c r="AH1" i="197"/>
  <c r="D24" i="197"/>
  <c r="J27" i="308"/>
  <c r="B31" i="197"/>
  <c r="F41" i="197" s="1"/>
  <c r="AG1" i="197"/>
  <c r="AF1" i="197"/>
  <c r="AD1" i="197"/>
  <c r="B27" i="197"/>
  <c r="C43" i="197" s="1"/>
  <c r="F22" i="308"/>
  <c r="AI1" i="197"/>
  <c r="AE1" i="19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F32E7F84-EB00-4AE5-BE82-D36E60BEE814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6A91742A-83AC-4F7B-A4E7-D3A167ED1507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5E26E3A1-2298-43A5-B699-76C19BD377DF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2FC5C28A-217C-4142-8485-B6E1D048DA79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sharedStrings.xml><?xml version="1.0" encoding="utf-8"?>
<sst xmlns="http://schemas.openxmlformats.org/spreadsheetml/2006/main" count="370" uniqueCount="157">
  <si>
    <t>Seed Sort</t>
  </si>
  <si>
    <t>AccSort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</si>
  <si>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</si>
  <si>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</si>
  <si>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</si>
  <si>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</si>
  <si>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</si>
  <si>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</si>
  <si>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</si>
  <si>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</si>
  <si>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</si>
  <si>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</si>
  <si>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</si>
  <si>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</si>
  <si>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</si>
  <si>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</si>
  <si>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</si>
  <si>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</si>
  <si>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</si>
  <si>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</si>
  <si>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</si>
  <si>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</si>
  <si>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</si>
  <si>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</si>
  <si>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</si>
  <si>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</si>
  <si>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</si>
  <si>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</si>
  <si>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</si>
  <si>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</si>
  <si>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</si>
  <si>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</si>
  <si>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</si>
  <si>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</si>
  <si>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</si>
  <si>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</si>
  <si>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</si>
  <si>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</si>
  <si>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Rangsor</t>
  </si>
  <si>
    <t>Dátuma</t>
  </si>
  <si>
    <t>Kiemeltek</t>
  </si>
  <si>
    <t>Utolsó elfogadott játékos</t>
  </si>
  <si>
    <t>Sorsoló játékosok</t>
  </si>
  <si>
    <t>Elfogadási státusz</t>
  </si>
  <si>
    <t>kiem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</si>
  <si>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</si>
  <si>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</si>
  <si>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</si>
  <si>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</si>
  <si>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</si>
  <si>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</si>
  <si>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</si>
  <si>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</si>
  <si>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</si>
  <si>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</si>
  <si>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</si>
  <si>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</si>
  <si>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</si>
  <si>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</si>
  <si>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</si>
  <si>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</si>
  <si>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</si>
  <si>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</si>
  <si>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</si>
  <si>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</si>
  <si>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</si>
  <si>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</si>
  <si>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</si>
  <si>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</si>
  <si>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</si>
  <si>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</si>
  <si>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</si>
  <si>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</si>
  <si>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</si>
  <si>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</si>
  <si>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</si>
  <si>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</si>
  <si>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</si>
  <si>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</si>
  <si>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</si>
  <si>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</si>
  <si>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D - E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</si>
  <si>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</si>
  <si>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</si>
  <si>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</si>
  <si>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</si>
  <si>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</si>
  <si>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</si>
  <si>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</si>
  <si>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</si>
  <si>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</si>
  <si>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</si>
  <si>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</si>
  <si>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</si>
  <si>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</si>
  <si>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</si>
  <si>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</si>
  <si>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</si>
  <si>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</si>
  <si>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</si>
  <si>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</si>
  <si>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</si>
  <si>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H</t>
  </si>
  <si>
    <t>7. hely</t>
  </si>
  <si>
    <t>E - F</t>
  </si>
  <si>
    <t>F - D</t>
  </si>
  <si>
    <t>D - G</t>
  </si>
  <si>
    <t>G - E</t>
  </si>
  <si>
    <t>F - E</t>
  </si>
  <si>
    <t>F - G</t>
  </si>
  <si>
    <t>E - H</t>
  </si>
  <si>
    <t>H - F</t>
  </si>
  <si>
    <t>G - H</t>
  </si>
  <si>
    <t>OB</t>
  </si>
  <si>
    <t>L12 csapat</t>
  </si>
  <si>
    <t>L14  csapat</t>
  </si>
  <si>
    <t>L16 csapat</t>
  </si>
  <si>
    <t>L18 csapat</t>
  </si>
  <si>
    <t>2024.08.27.-09.01</t>
  </si>
  <si>
    <t>Balatonboglár</t>
  </si>
  <si>
    <t>Rákóczi Andrea</t>
  </si>
  <si>
    <t>BBTC SE</t>
  </si>
  <si>
    <t>Por Krisztina</t>
  </si>
  <si>
    <t>Volvex Tenisz</t>
  </si>
  <si>
    <t>PVTC</t>
  </si>
  <si>
    <t>MESE Lila</t>
  </si>
  <si>
    <t>PG Tenisz</t>
  </si>
  <si>
    <t>MTK</t>
  </si>
  <si>
    <t>Rába ETO SE</t>
  </si>
  <si>
    <t>Vasas SC</t>
  </si>
  <si>
    <t>Bud. Honvéd</t>
  </si>
  <si>
    <t>NEXT TA</t>
  </si>
  <si>
    <t>SVSE</t>
  </si>
  <si>
    <t>Pasarét TK</t>
  </si>
  <si>
    <t>2/0</t>
  </si>
  <si>
    <t>0/2</t>
  </si>
  <si>
    <t>4/0</t>
  </si>
  <si>
    <t>0/4</t>
  </si>
  <si>
    <t>2/2 5/5 ( 35/32)</t>
  </si>
  <si>
    <t>2/2 5/5 (32/35)</t>
  </si>
  <si>
    <t>0/3</t>
  </si>
  <si>
    <t>3/0</t>
  </si>
  <si>
    <t>3/1</t>
  </si>
  <si>
    <t>1/3</t>
  </si>
  <si>
    <t>2/1</t>
  </si>
  <si>
    <t>1/2</t>
  </si>
  <si>
    <t>VI.</t>
  </si>
  <si>
    <t>V.</t>
  </si>
  <si>
    <t>IV.</t>
  </si>
  <si>
    <t>III.</t>
  </si>
  <si>
    <t>VII.</t>
  </si>
  <si>
    <t>I.</t>
  </si>
  <si>
    <t>II.</t>
  </si>
  <si>
    <t>VII:</t>
  </si>
  <si>
    <t>VIII.</t>
  </si>
  <si>
    <t>jn</t>
  </si>
  <si>
    <t>2/2 (34/31)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</si>
</sst>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9" formatCode="_-&quot;$&quot;* #,##0.00_-;\-&quot;$&quot;* #,##0.00_-;_-&quot;$&quot;* &quot;-&quot;??_-;_-@_-"/>
    <numFmt numFmtId="191" formatCode="d\-mmm\-yy"/>
  </numFmts>
  <fonts count="67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i/>
      <sz val="6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8"/>
      <name val="Segoe U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89" fontId="2" fillId="0" borderId="0" applyFont="0" applyFill="0" applyBorder="0" applyAlignment="0" applyProtection="0"/>
  </cellStyleXfs>
  <cellXfs count="34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7" fillId="2" borderId="0" xfId="0" applyFont="1" applyFill="1" applyAlignment="1"/>
    <xf numFmtId="0" fontId="9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2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4" fillId="2" borderId="0" xfId="0" applyNumberFormat="1" applyFont="1" applyFill="1" applyAlignment="1">
      <alignment horizontal="right" vertical="center"/>
    </xf>
    <xf numFmtId="49" fontId="19" fillId="0" borderId="6" xfId="0" applyNumberFormat="1" applyFont="1" applyBorder="1" applyAlignment="1">
      <alignment horizontal="right" vertical="center"/>
    </xf>
    <xf numFmtId="49" fontId="9" fillId="6" borderId="17" xfId="0" applyNumberFormat="1" applyFont="1" applyFill="1" applyBorder="1" applyAlignment="1">
      <alignment vertical="center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horizontal="left" vertical="center"/>
    </xf>
    <xf numFmtId="191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left"/>
    </xf>
    <xf numFmtId="49" fontId="17" fillId="2" borderId="19" xfId="0" applyNumberFormat="1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wrapText="1"/>
    </xf>
    <xf numFmtId="49" fontId="9" fillId="2" borderId="15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49" fontId="36" fillId="0" borderId="0" xfId="0" applyNumberFormat="1" applyFont="1" applyAlignment="1">
      <alignment horizontal="left"/>
    </xf>
    <xf numFmtId="49" fontId="17" fillId="2" borderId="20" xfId="0" applyNumberFormat="1" applyFont="1" applyFill="1" applyBorder="1" applyAlignment="1">
      <alignment horizontal="right" vertical="center"/>
    </xf>
    <xf numFmtId="49" fontId="10" fillId="2" borderId="2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Alignment="1">
      <alignment horizontal="left" vertical="center"/>
    </xf>
    <xf numFmtId="49" fontId="17" fillId="6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/>
    </xf>
    <xf numFmtId="0" fontId="20" fillId="0" borderId="12" xfId="0" applyNumberFormat="1" applyFont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49" fontId="34" fillId="2" borderId="0" xfId="0" applyNumberFormat="1" applyFont="1" applyFill="1" applyAlignment="1">
      <alignment vertical="center"/>
    </xf>
    <xf numFmtId="0" fontId="30" fillId="2" borderId="23" xfId="0" applyFont="1" applyFill="1" applyBorder="1" applyAlignment="1">
      <alignment vertical="center"/>
    </xf>
    <xf numFmtId="0" fontId="30" fillId="2" borderId="24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0" fontId="9" fillId="6" borderId="7" xfId="0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vertical="center"/>
    </xf>
    <xf numFmtId="49" fontId="9" fillId="5" borderId="6" xfId="0" applyNumberFormat="1" applyFont="1" applyFill="1" applyBorder="1" applyAlignment="1">
      <alignment horizontal="center" wrapText="1"/>
    </xf>
    <xf numFmtId="49" fontId="9" fillId="6" borderId="7" xfId="0" applyNumberFormat="1" applyFont="1" applyFill="1" applyBorder="1" applyAlignment="1">
      <alignment vertical="center"/>
    </xf>
    <xf numFmtId="49" fontId="30" fillId="2" borderId="26" xfId="0" applyNumberFormat="1" applyFont="1" applyFill="1" applyBorder="1" applyAlignment="1">
      <alignment horizontal="left" vertical="center"/>
    </xf>
    <xf numFmtId="49" fontId="44" fillId="2" borderId="26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49" fontId="9" fillId="2" borderId="25" xfId="0" applyNumberFormat="1" applyFont="1" applyFill="1" applyBorder="1" applyAlignment="1">
      <alignment vertical="center"/>
    </xf>
    <xf numFmtId="49" fontId="9" fillId="2" borderId="27" xfId="0" applyNumberFormat="1" applyFont="1" applyFill="1" applyBorder="1" applyAlignment="1">
      <alignment vertical="center"/>
    </xf>
    <xf numFmtId="0" fontId="46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/>
    </xf>
    <xf numFmtId="0" fontId="27" fillId="2" borderId="28" xfId="0" applyFont="1" applyFill="1" applyBorder="1" applyAlignment="1">
      <alignment horizontal="left" vertical="center"/>
    </xf>
    <xf numFmtId="0" fontId="28" fillId="2" borderId="29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30" xfId="0" applyNumberFormat="1" applyFont="1" applyFill="1" applyBorder="1" applyAlignment="1">
      <alignment vertical="center"/>
    </xf>
    <xf numFmtId="49" fontId="9" fillId="2" borderId="26" xfId="0" applyNumberFormat="1" applyFont="1" applyFill="1" applyBorder="1" applyAlignment="1">
      <alignment vertical="center"/>
    </xf>
    <xf numFmtId="49" fontId="9" fillId="2" borderId="31" xfId="0" applyNumberFormat="1" applyFont="1" applyFill="1" applyBorder="1" applyAlignment="1">
      <alignment horizontal="right" vertical="center"/>
    </xf>
    <xf numFmtId="0" fontId="30" fillId="2" borderId="0" xfId="0" applyFont="1" applyFill="1" applyBorder="1" applyAlignment="1">
      <alignment vertical="center"/>
    </xf>
    <xf numFmtId="49" fontId="47" fillId="0" borderId="0" xfId="0" applyNumberFormat="1" applyFont="1" applyAlignment="1">
      <alignment horizontal="center"/>
    </xf>
    <xf numFmtId="0" fontId="20" fillId="0" borderId="32" xfId="0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vertical="center"/>
    </xf>
    <xf numFmtId="49" fontId="9" fillId="2" borderId="33" xfId="0" applyNumberFormat="1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vertical="top"/>
    </xf>
    <xf numFmtId="0" fontId="31" fillId="5" borderId="18" xfId="0" applyFont="1" applyFill="1" applyBorder="1" applyAlignment="1">
      <alignment horizontal="center" vertical="center"/>
    </xf>
    <xf numFmtId="49" fontId="9" fillId="5" borderId="33" xfId="0" applyNumberFormat="1" applyFont="1" applyFill="1" applyBorder="1" applyAlignment="1">
      <alignment horizontal="center" wrapText="1"/>
    </xf>
    <xf numFmtId="1" fontId="31" fillId="5" borderId="11" xfId="0" applyNumberFormat="1" applyFont="1" applyFill="1" applyBorder="1" applyAlignment="1">
      <alignment horizontal="center" vertical="center"/>
    </xf>
    <xf numFmtId="49" fontId="9" fillId="5" borderId="34" xfId="0" applyNumberFormat="1" applyFont="1" applyFill="1" applyBorder="1" applyAlignment="1">
      <alignment horizontal="center" wrapText="1"/>
    </xf>
    <xf numFmtId="1" fontId="31" fillId="5" borderId="35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36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left" vertical="top"/>
    </xf>
    <xf numFmtId="49" fontId="15" fillId="0" borderId="0" xfId="0" applyNumberFormat="1" applyFont="1" applyFill="1" applyAlignment="1">
      <alignment horizontal="left"/>
    </xf>
    <xf numFmtId="0" fontId="23" fillId="0" borderId="0" xfId="0" applyFont="1" applyFill="1" applyAlignment="1">
      <alignment horizontal="left"/>
    </xf>
    <xf numFmtId="49" fontId="8" fillId="0" borderId="0" xfId="0" applyNumberFormat="1" applyFont="1" applyFill="1" applyAlignment="1">
      <alignment horizontal="left"/>
    </xf>
    <xf numFmtId="14" fontId="18" fillId="0" borderId="6" xfId="0" applyNumberFormat="1" applyFont="1" applyBorder="1" applyAlignment="1">
      <alignment horizontal="left" vertical="center"/>
    </xf>
    <xf numFmtId="49" fontId="48" fillId="2" borderId="4" xfId="0" applyNumberFormat="1" applyFont="1" applyFill="1" applyBorder="1" applyAlignment="1">
      <alignment vertical="center"/>
    </xf>
    <xf numFmtId="49" fontId="48" fillId="2" borderId="0" xfId="0" applyNumberFormat="1" applyFont="1" applyFill="1" applyAlignment="1">
      <alignment vertical="center"/>
    </xf>
    <xf numFmtId="49" fontId="49" fillId="2" borderId="0" xfId="0" applyNumberFormat="1" applyFont="1" applyFill="1" applyAlignment="1">
      <alignment horizontal="left" vertical="center"/>
    </xf>
    <xf numFmtId="0" fontId="35" fillId="2" borderId="36" xfId="0" applyFont="1" applyFill="1" applyBorder="1" applyAlignment="1">
      <alignment horizontal="center" wrapText="1"/>
    </xf>
    <xf numFmtId="0" fontId="35" fillId="5" borderId="36" xfId="0" applyFont="1" applyFill="1" applyBorder="1" applyAlignment="1">
      <alignment horizontal="center" wrapText="1"/>
    </xf>
    <xf numFmtId="49" fontId="36" fillId="0" borderId="0" xfId="0" applyNumberFormat="1" applyFont="1" applyAlignment="1">
      <alignment horizontal="center"/>
    </xf>
    <xf numFmtId="0" fontId="0" fillId="2" borderId="37" xfId="0" applyFill="1" applyBorder="1" applyAlignment="1">
      <alignment horizontal="center" vertical="center"/>
    </xf>
    <xf numFmtId="49" fontId="10" fillId="6" borderId="0" xfId="0" applyNumberFormat="1" applyFont="1" applyFill="1" applyBorder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38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horizontal="center" wrapText="1"/>
    </xf>
    <xf numFmtId="0" fontId="20" fillId="0" borderId="40" xfId="0" applyFont="1" applyBorder="1" applyAlignment="1">
      <alignment horizontal="center" vertical="center"/>
    </xf>
    <xf numFmtId="0" fontId="48" fillId="2" borderId="0" xfId="0" applyFont="1" applyFill="1"/>
    <xf numFmtId="0" fontId="31" fillId="5" borderId="7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right" vertical="center"/>
    </xf>
    <xf numFmtId="0" fontId="14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53" fillId="2" borderId="19" xfId="0" applyNumberFormat="1" applyFont="1" applyFill="1" applyBorder="1" applyAlignment="1">
      <alignment horizontal="left" vertical="center"/>
    </xf>
    <xf numFmtId="49" fontId="5" fillId="6" borderId="0" xfId="0" applyNumberFormat="1" applyFont="1" applyFill="1" applyAlignment="1">
      <alignment vertical="top"/>
    </xf>
    <xf numFmtId="49" fontId="47" fillId="6" borderId="0" xfId="0" applyNumberFormat="1" applyFont="1" applyFill="1" applyAlignment="1">
      <alignment vertical="top"/>
    </xf>
    <xf numFmtId="49" fontId="32" fillId="6" borderId="0" xfId="0" applyNumberFormat="1" applyFont="1" applyFill="1" applyAlignment="1">
      <alignment vertical="top"/>
    </xf>
    <xf numFmtId="49" fontId="36" fillId="6" borderId="0" xfId="0" applyNumberFormat="1" applyFont="1" applyFill="1" applyAlignment="1">
      <alignment horizontal="center"/>
    </xf>
    <xf numFmtId="49" fontId="36" fillId="6" borderId="0" xfId="0" applyNumberFormat="1" applyFont="1" applyFill="1" applyAlignment="1">
      <alignment horizontal="left"/>
    </xf>
    <xf numFmtId="0" fontId="52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3" fillId="6" borderId="0" xfId="0" applyNumberFormat="1" applyFont="1" applyFill="1"/>
    <xf numFmtId="49" fontId="20" fillId="6" borderId="0" xfId="0" applyNumberFormat="1" applyFont="1" applyFill="1"/>
    <xf numFmtId="49" fontId="16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41" fillId="6" borderId="6" xfId="0" applyNumberFormat="1" applyFont="1" applyFill="1" applyBorder="1" applyAlignment="1">
      <alignment vertical="center"/>
    </xf>
    <xf numFmtId="49" fontId="18" fillId="6" borderId="6" xfId="2" applyNumberFormat="1" applyFont="1" applyFill="1" applyBorder="1" applyAlignment="1" applyProtection="1">
      <alignment vertical="center"/>
      <protection locked="0"/>
    </xf>
    <xf numFmtId="49" fontId="19" fillId="6" borderId="6" xfId="0" applyNumberFormat="1" applyFont="1" applyFill="1" applyBorder="1" applyAlignment="1">
      <alignment horizontal="right" vertical="center"/>
    </xf>
    <xf numFmtId="0" fontId="0" fillId="6" borderId="7" xfId="0" applyFill="1" applyBorder="1"/>
    <xf numFmtId="0" fontId="0" fillId="6" borderId="0" xfId="0" applyFill="1"/>
    <xf numFmtId="49" fontId="30" fillId="6" borderId="30" xfId="0" applyNumberFormat="1" applyFont="1" applyFill="1" applyBorder="1" applyAlignment="1">
      <alignment vertical="center"/>
    </xf>
    <xf numFmtId="49" fontId="40" fillId="6" borderId="7" xfId="0" applyNumberFormat="1" applyFont="1" applyFill="1" applyBorder="1" applyAlignment="1">
      <alignment vertical="center"/>
    </xf>
    <xf numFmtId="49" fontId="9" fillId="6" borderId="30" xfId="0" applyNumberFormat="1" applyFont="1" applyFill="1" applyBorder="1" applyAlignment="1">
      <alignment vertical="center"/>
    </xf>
    <xf numFmtId="49" fontId="9" fillId="6" borderId="26" xfId="0" applyNumberFormat="1" applyFont="1" applyFill="1" applyBorder="1" applyAlignment="1">
      <alignment vertical="center"/>
    </xf>
    <xf numFmtId="49" fontId="9" fillId="6" borderId="31" xfId="0" applyNumberFormat="1" applyFont="1" applyFill="1" applyBorder="1" applyAlignment="1">
      <alignment horizontal="right" vertical="center"/>
    </xf>
    <xf numFmtId="49" fontId="9" fillId="6" borderId="27" xfId="0" applyNumberFormat="1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horizontal="right" vertical="center"/>
    </xf>
    <xf numFmtId="0" fontId="55" fillId="6" borderId="7" xfId="0" applyFont="1" applyFill="1" applyBorder="1" applyAlignment="1">
      <alignment vertical="center"/>
    </xf>
    <xf numFmtId="0" fontId="57" fillId="6" borderId="7" xfId="0" applyFont="1" applyFill="1" applyBorder="1" applyAlignment="1">
      <alignment vertical="center"/>
    </xf>
    <xf numFmtId="0" fontId="1" fillId="2" borderId="0" xfId="0" applyFont="1" applyFill="1"/>
    <xf numFmtId="0" fontId="54" fillId="6" borderId="7" xfId="0" applyFont="1" applyFill="1" applyBorder="1"/>
    <xf numFmtId="0" fontId="55" fillId="6" borderId="7" xfId="0" applyFont="1" applyFill="1" applyBorder="1" applyAlignment="1">
      <alignment horizontal="center" vertical="center" shrinkToFit="1"/>
    </xf>
    <xf numFmtId="0" fontId="56" fillId="6" borderId="7" xfId="0" applyFont="1" applyFill="1" applyBorder="1"/>
    <xf numFmtId="49" fontId="15" fillId="6" borderId="0" xfId="0" applyNumberFormat="1" applyFont="1" applyFill="1" applyBorder="1" applyAlignment="1">
      <alignment horizontal="left"/>
    </xf>
    <xf numFmtId="49" fontId="36" fillId="6" borderId="0" xfId="0" applyNumberFormat="1" applyFont="1" applyFill="1" applyBorder="1" applyAlignment="1">
      <alignment horizontal="left"/>
    </xf>
    <xf numFmtId="49" fontId="32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49" fontId="16" fillId="0" borderId="0" xfId="0" applyNumberFormat="1" applyFont="1" applyFill="1" applyBorder="1"/>
    <xf numFmtId="49" fontId="20" fillId="0" borderId="0" xfId="0" applyNumberFormat="1" applyFont="1" applyFill="1" applyBorder="1"/>
    <xf numFmtId="49" fontId="24" fillId="0" borderId="0" xfId="0" applyNumberFormat="1" applyFont="1" applyFill="1" applyBorder="1" applyAlignment="1">
      <alignment vertical="center"/>
    </xf>
    <xf numFmtId="49" fontId="34" fillId="0" borderId="0" xfId="0" applyNumberFormat="1" applyFont="1" applyFill="1" applyBorder="1" applyAlignment="1">
      <alignment vertical="center"/>
    </xf>
    <xf numFmtId="49" fontId="41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0" fontId="0" fillId="6" borderId="0" xfId="0" applyFill="1" applyAlignment="1">
      <alignment horizontal="center"/>
    </xf>
    <xf numFmtId="0" fontId="56" fillId="6" borderId="0" xfId="0" applyFont="1" applyFill="1"/>
    <xf numFmtId="49" fontId="30" fillId="0" borderId="0" xfId="0" applyNumberFormat="1" applyFont="1" applyFill="1" applyBorder="1" applyAlignment="1">
      <alignment horizontal="left" vertical="center"/>
    </xf>
    <xf numFmtId="49" fontId="44" fillId="0" borderId="0" xfId="0" applyNumberFormat="1" applyFont="1" applyFill="1" applyBorder="1" applyAlignment="1">
      <alignment vertical="center"/>
    </xf>
    <xf numFmtId="49" fontId="30" fillId="0" borderId="0" xfId="0" applyNumberFormat="1" applyFont="1" applyFill="1" applyBorder="1" applyAlignment="1">
      <alignment vertical="center"/>
    </xf>
    <xf numFmtId="49" fontId="40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horizontal="right" vertical="center"/>
    </xf>
    <xf numFmtId="49" fontId="43" fillId="2" borderId="26" xfId="0" applyNumberFormat="1" applyFont="1" applyFill="1" applyBorder="1" applyAlignment="1">
      <alignment horizontal="center" vertical="center"/>
    </xf>
    <xf numFmtId="49" fontId="43" fillId="2" borderId="26" xfId="0" applyNumberFormat="1" applyFont="1" applyFill="1" applyBorder="1" applyAlignment="1">
      <alignment vertical="center"/>
    </xf>
    <xf numFmtId="49" fontId="9" fillId="6" borderId="30" xfId="0" applyNumberFormat="1" applyFont="1" applyFill="1" applyBorder="1" applyAlignment="1">
      <alignment horizontal="center" vertical="center"/>
    </xf>
    <xf numFmtId="49" fontId="40" fillId="6" borderId="26" xfId="0" applyNumberFormat="1" applyFont="1" applyFill="1" applyBorder="1" applyAlignment="1">
      <alignment vertical="center"/>
    </xf>
    <xf numFmtId="0" fontId="0" fillId="6" borderId="31" xfId="0" applyFill="1" applyBorder="1"/>
    <xf numFmtId="49" fontId="9" fillId="6" borderId="25" xfId="0" applyNumberFormat="1" applyFont="1" applyFill="1" applyBorder="1" applyAlignment="1">
      <alignment horizontal="center" vertical="center"/>
    </xf>
    <xf numFmtId="49" fontId="9" fillId="6" borderId="0" xfId="0" applyNumberFormat="1" applyFont="1" applyFill="1" applyBorder="1" applyAlignment="1">
      <alignment vertical="center"/>
    </xf>
    <xf numFmtId="49" fontId="40" fillId="6" borderId="0" xfId="0" applyNumberFormat="1" applyFont="1" applyFill="1" applyBorder="1" applyAlignment="1">
      <alignment vertical="center"/>
    </xf>
    <xf numFmtId="0" fontId="0" fillId="6" borderId="17" xfId="0" applyFill="1" applyBorder="1"/>
    <xf numFmtId="0" fontId="9" fillId="6" borderId="0" xfId="0" applyFont="1" applyFill="1" applyBorder="1" applyAlignment="1">
      <alignment vertical="center"/>
    </xf>
    <xf numFmtId="0" fontId="0" fillId="6" borderId="0" xfId="0" applyFill="1" applyBorder="1"/>
    <xf numFmtId="49" fontId="9" fillId="6" borderId="27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5" fillId="6" borderId="30" xfId="0" applyNumberFormat="1" applyFont="1" applyFill="1" applyBorder="1" applyAlignment="1">
      <alignment horizontal="center" vertical="center"/>
    </xf>
    <xf numFmtId="49" fontId="9" fillId="6" borderId="31" xfId="0" applyNumberFormat="1" applyFont="1" applyFill="1" applyBorder="1" applyAlignment="1">
      <alignment vertical="center"/>
    </xf>
    <xf numFmtId="49" fontId="35" fillId="6" borderId="25" xfId="0" applyNumberFormat="1" applyFont="1" applyFill="1" applyBorder="1" applyAlignment="1">
      <alignment horizontal="center" vertical="center"/>
    </xf>
    <xf numFmtId="49" fontId="35" fillId="6" borderId="27" xfId="0" applyNumberFormat="1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vertical="center"/>
    </xf>
    <xf numFmtId="49" fontId="9" fillId="6" borderId="25" xfId="0" applyNumberFormat="1" applyFont="1" applyFill="1" applyBorder="1" applyAlignment="1">
      <alignment vertical="center"/>
    </xf>
    <xf numFmtId="0" fontId="0" fillId="2" borderId="24" xfId="0" applyFill="1" applyBorder="1"/>
    <xf numFmtId="0" fontId="0" fillId="6" borderId="26" xfId="0" applyFill="1" applyBorder="1"/>
    <xf numFmtId="0" fontId="1" fillId="6" borderId="0" xfId="0" applyFont="1" applyFill="1"/>
    <xf numFmtId="0" fontId="58" fillId="2" borderId="0" xfId="0" applyFont="1" applyFill="1" applyAlignment="1">
      <alignment horizontal="center" shrinkToFit="1"/>
    </xf>
    <xf numFmtId="0" fontId="0" fillId="6" borderId="5" xfId="0" applyFill="1" applyBorder="1" applyAlignment="1">
      <alignment horizontal="center" vertical="center"/>
    </xf>
    <xf numFmtId="0" fontId="54" fillId="6" borderId="0" xfId="0" applyFont="1" applyFill="1" applyAlignment="1">
      <alignment horizontal="center"/>
    </xf>
    <xf numFmtId="0" fontId="0" fillId="6" borderId="5" xfId="0" applyFill="1" applyBorder="1"/>
    <xf numFmtId="0" fontId="54" fillId="7" borderId="5" xfId="0" applyFont="1" applyFill="1" applyBorder="1" applyAlignment="1">
      <alignment horizontal="center" vertical="center"/>
    </xf>
    <xf numFmtId="0" fontId="56" fillId="6" borderId="0" xfId="0" applyFont="1" applyFill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54" fillId="6" borderId="0" xfId="0" applyFont="1" applyFill="1" applyBorder="1" applyAlignment="1">
      <alignment horizontal="center" vertical="center"/>
    </xf>
    <xf numFmtId="49" fontId="20" fillId="3" borderId="0" xfId="0" applyNumberFormat="1" applyFont="1" applyFill="1" applyBorder="1"/>
    <xf numFmtId="0" fontId="0" fillId="3" borderId="0" xfId="0" applyFill="1" applyBorder="1" applyAlignment="1">
      <alignment horizontal="center"/>
    </xf>
    <xf numFmtId="49" fontId="20" fillId="4" borderId="0" xfId="0" applyNumberFormat="1" applyFont="1" applyFill="1" applyBorder="1"/>
    <xf numFmtId="0" fontId="0" fillId="4" borderId="0" xfId="0" applyFill="1" applyBorder="1" applyAlignment="1">
      <alignment horizontal="center"/>
    </xf>
    <xf numFmtId="49" fontId="20" fillId="8" borderId="0" xfId="0" applyNumberFormat="1" applyFont="1" applyFill="1" applyBorder="1"/>
    <xf numFmtId="0" fontId="0" fillId="8" borderId="0" xfId="0" applyFill="1" applyBorder="1" applyAlignment="1">
      <alignment horizontal="center"/>
    </xf>
    <xf numFmtId="0" fontId="54" fillId="7" borderId="0" xfId="0" applyFont="1" applyFill="1" applyAlignment="1">
      <alignment horizontal="center"/>
    </xf>
    <xf numFmtId="0" fontId="59" fillId="6" borderId="0" xfId="0" applyFont="1" applyFill="1" applyAlignment="1">
      <alignment horizontal="center"/>
    </xf>
    <xf numFmtId="0" fontId="59" fillId="7" borderId="0" xfId="0" applyFont="1" applyFill="1" applyAlignment="1">
      <alignment horizontal="center"/>
    </xf>
    <xf numFmtId="0" fontId="3" fillId="2" borderId="0" xfId="1" applyFill="1" applyBorder="1"/>
    <xf numFmtId="49" fontId="48" fillId="2" borderId="0" xfId="0" applyNumberFormat="1" applyFont="1" applyFill="1" applyBorder="1" applyAlignment="1">
      <alignment vertical="center"/>
    </xf>
    <xf numFmtId="0" fontId="0" fillId="3" borderId="0" xfId="0" applyFill="1"/>
    <xf numFmtId="49" fontId="0" fillId="3" borderId="0" xfId="0" applyNumberFormat="1" applyFill="1"/>
    <xf numFmtId="0" fontId="0" fillId="9" borderId="35" xfId="0" applyNumberFormat="1" applyFill="1" applyBorder="1" applyAlignment="1">
      <alignment horizontal="center"/>
    </xf>
    <xf numFmtId="49" fontId="19" fillId="4" borderId="5" xfId="0" applyNumberFormat="1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0" fillId="10" borderId="0" xfId="0" applyFill="1"/>
    <xf numFmtId="0" fontId="60" fillId="11" borderId="0" xfId="0" applyFont="1" applyFill="1" applyAlignment="1">
      <alignment horizontal="center" vertical="center"/>
    </xf>
    <xf numFmtId="0" fontId="61" fillId="6" borderId="7" xfId="0" applyFont="1" applyFill="1" applyBorder="1" applyAlignment="1">
      <alignment horizontal="center"/>
    </xf>
    <xf numFmtId="0" fontId="61" fillId="6" borderId="0" xfId="0" applyFont="1" applyFill="1" applyBorder="1" applyAlignment="1">
      <alignment horizontal="center"/>
    </xf>
    <xf numFmtId="0" fontId="61" fillId="6" borderId="0" xfId="0" applyFont="1" applyFill="1" applyAlignment="1">
      <alignment horizontal="center"/>
    </xf>
    <xf numFmtId="49" fontId="54" fillId="2" borderId="0" xfId="0" applyNumberFormat="1" applyFont="1" applyFill="1" applyAlignment="1">
      <alignment horizontal="center" vertical="center"/>
    </xf>
    <xf numFmtId="49" fontId="12" fillId="4" borderId="38" xfId="0" applyNumberFormat="1" applyFont="1" applyFill="1" applyBorder="1" applyAlignment="1">
      <alignment vertical="center"/>
    </xf>
    <xf numFmtId="49" fontId="50" fillId="3" borderId="1" xfId="0" applyNumberFormat="1" applyFont="1" applyFill="1" applyBorder="1" applyAlignment="1">
      <alignment vertical="center" shrinkToFit="1"/>
    </xf>
    <xf numFmtId="0" fontId="20" fillId="0" borderId="28" xfId="0" applyNumberFormat="1" applyFont="1" applyBorder="1" applyAlignment="1">
      <alignment horizontal="center" vertical="center"/>
    </xf>
    <xf numFmtId="0" fontId="20" fillId="0" borderId="29" xfId="0" applyNumberFormat="1" applyFont="1" applyBorder="1" applyAlignment="1">
      <alignment horizontal="center" vertical="center"/>
    </xf>
    <xf numFmtId="0" fontId="20" fillId="0" borderId="42" xfId="0" applyNumberFormat="1" applyFont="1" applyBorder="1" applyAlignment="1">
      <alignment horizontal="center" vertical="center"/>
    </xf>
    <xf numFmtId="0" fontId="20" fillId="0" borderId="41" xfId="0" applyNumberFormat="1" applyFont="1" applyBorder="1" applyAlignment="1">
      <alignment horizontal="center" vertical="center"/>
    </xf>
    <xf numFmtId="49" fontId="50" fillId="3" borderId="2" xfId="0" applyNumberFormat="1" applyFont="1" applyFill="1" applyBorder="1" applyAlignment="1">
      <alignment vertical="center" shrinkToFit="1"/>
    </xf>
    <xf numFmtId="49" fontId="50" fillId="3" borderId="36" xfId="0" applyNumberFormat="1" applyFont="1" applyFill="1" applyBorder="1" applyAlignment="1">
      <alignment vertical="center" shrinkToFit="1"/>
    </xf>
    <xf numFmtId="49" fontId="20" fillId="0" borderId="6" xfId="0" applyNumberFormat="1" applyFont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2" borderId="36" xfId="0" applyFont="1" applyFill="1" applyBorder="1" applyAlignment="1">
      <alignment wrapText="1"/>
    </xf>
    <xf numFmtId="0" fontId="20" fillId="0" borderId="43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49" fontId="25" fillId="2" borderId="37" xfId="0" applyNumberFormat="1" applyFont="1" applyFill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0" fillId="0" borderId="12" xfId="0" applyNumberFormat="1" applyFont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right" vertical="center"/>
    </xf>
    <xf numFmtId="49" fontId="51" fillId="0" borderId="15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40" xfId="0" applyNumberFormat="1" applyFont="1" applyBorder="1" applyAlignment="1">
      <alignment horizontal="center" vertical="center"/>
    </xf>
    <xf numFmtId="0" fontId="56" fillId="6" borderId="5" xfId="0" applyFont="1" applyFill="1" applyBorder="1" applyAlignment="1">
      <alignment horizontal="center" vertical="center"/>
    </xf>
    <xf numFmtId="0" fontId="56" fillId="6" borderId="0" xfId="0" applyFont="1" applyFill="1" applyAlignment="1">
      <alignment horizontal="center"/>
    </xf>
    <xf numFmtId="0" fontId="57" fillId="6" borderId="7" xfId="0" applyFont="1" applyFill="1" applyBorder="1" applyAlignment="1">
      <alignment horizontal="center" vertical="center" shrinkToFit="1"/>
    </xf>
    <xf numFmtId="0" fontId="64" fillId="7" borderId="0" xfId="0" applyFont="1" applyFill="1" applyAlignment="1">
      <alignment horizontal="center"/>
    </xf>
    <xf numFmtId="0" fontId="65" fillId="7" borderId="0" xfId="0" applyFont="1" applyFill="1" applyAlignment="1">
      <alignment horizontal="center"/>
    </xf>
    <xf numFmtId="0" fontId="38" fillId="13" borderId="15" xfId="0" applyFont="1" applyFill="1" applyBorder="1" applyAlignment="1">
      <alignment horizontal="right" vertical="center"/>
    </xf>
    <xf numFmtId="0" fontId="56" fillId="3" borderId="0" xfId="0" applyFont="1" applyFill="1" applyBorder="1" applyAlignment="1">
      <alignment horizontal="center"/>
    </xf>
    <xf numFmtId="0" fontId="56" fillId="4" borderId="0" xfId="0" applyFont="1" applyFill="1" applyBorder="1" applyAlignment="1">
      <alignment horizontal="center"/>
    </xf>
    <xf numFmtId="0" fontId="56" fillId="8" borderId="0" xfId="0" applyFont="1" applyFill="1" applyBorder="1" applyAlignment="1">
      <alignment horizontal="center"/>
    </xf>
    <xf numFmtId="0" fontId="56" fillId="0" borderId="18" xfId="0" applyFont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49" fontId="20" fillId="0" borderId="30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52" fillId="0" borderId="0" xfId="0" applyNumberFormat="1" applyFont="1" applyAlignment="1">
      <alignment horizontal="left"/>
    </xf>
    <xf numFmtId="0" fontId="14" fillId="6" borderId="0" xfId="0" applyNumberFormat="1" applyFont="1" applyFill="1" applyAlignment="1">
      <alignment horizontal="left"/>
    </xf>
    <xf numFmtId="49" fontId="11" fillId="4" borderId="23" xfId="0" applyNumberFormat="1" applyFont="1" applyFill="1" applyBorder="1" applyAlignment="1">
      <alignment vertical="center"/>
    </xf>
    <xf numFmtId="49" fontId="0" fillId="6" borderId="0" xfId="0" applyNumberFormat="1" applyFill="1"/>
    <xf numFmtId="49" fontId="0" fillId="6" borderId="0" xfId="0" applyNumberFormat="1" applyFill="1" applyBorder="1" applyAlignment="1">
      <alignment horizontal="right" vertical="center" shrinkToFit="1"/>
    </xf>
    <xf numFmtId="49" fontId="0" fillId="6" borderId="0" xfId="0" applyNumberFormat="1" applyFill="1" applyBorder="1" applyAlignment="1">
      <alignment horizontal="center" vertical="center"/>
    </xf>
    <xf numFmtId="49" fontId="0" fillId="6" borderId="0" xfId="0" applyNumberFormat="1" applyFill="1" applyAlignment="1">
      <alignment horizontal="center"/>
    </xf>
    <xf numFmtId="49" fontId="0" fillId="6" borderId="0" xfId="0" applyNumberFormat="1" applyFill="1" applyBorder="1" applyAlignment="1">
      <alignment horizontal="center"/>
    </xf>
    <xf numFmtId="49" fontId="54" fillId="6" borderId="7" xfId="0" applyNumberFormat="1" applyFont="1" applyFill="1" applyBorder="1"/>
    <xf numFmtId="49" fontId="54" fillId="6" borderId="0" xfId="0" applyNumberFormat="1" applyFont="1" applyFill="1"/>
    <xf numFmtId="49" fontId="63" fillId="6" borderId="7" xfId="0" applyNumberFormat="1" applyFont="1" applyFill="1" applyBorder="1"/>
    <xf numFmtId="0" fontId="54" fillId="7" borderId="7" xfId="0" applyFont="1" applyFill="1" applyBorder="1" applyAlignment="1">
      <alignment horizontal="center"/>
    </xf>
    <xf numFmtId="0" fontId="54" fillId="6" borderId="0" xfId="0" applyFont="1" applyFill="1"/>
    <xf numFmtId="14" fontId="26" fillId="2" borderId="26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49" fontId="0" fillId="12" borderId="5" xfId="0" applyNumberFormat="1" applyFill="1" applyBorder="1" applyAlignment="1">
      <alignment horizontal="center" vertical="center"/>
    </xf>
    <xf numFmtId="49" fontId="63" fillId="6" borderId="7" xfId="0" applyNumberFormat="1" applyFont="1" applyFill="1" applyBorder="1" applyAlignment="1">
      <alignment horizontal="center"/>
    </xf>
    <xf numFmtId="49" fontId="0" fillId="6" borderId="7" xfId="0" applyNumberFormat="1" applyFill="1" applyBorder="1" applyAlignment="1">
      <alignment horizontal="center"/>
    </xf>
    <xf numFmtId="0" fontId="9" fillId="6" borderId="26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49" fontId="2" fillId="6" borderId="7" xfId="0" applyNumberFormat="1" applyFont="1" applyFill="1" applyBorder="1" applyAlignment="1">
      <alignment horizontal="center"/>
    </xf>
    <xf numFmtId="49" fontId="0" fillId="0" borderId="5" xfId="0" applyNumberFormat="1" applyBorder="1" applyAlignment="1">
      <alignment horizontal="right" vertical="center" shrinkToFit="1"/>
    </xf>
    <xf numFmtId="49" fontId="0" fillId="0" borderId="23" xfId="0" applyNumberFormat="1" applyBorder="1" applyAlignment="1">
      <alignment horizontal="right" vertical="center" shrinkToFit="1"/>
    </xf>
    <xf numFmtId="49" fontId="0" fillId="0" borderId="38" xfId="0" applyNumberFormat="1" applyBorder="1" applyAlignment="1">
      <alignment horizontal="right" vertical="center" shrinkToFit="1"/>
    </xf>
    <xf numFmtId="49" fontId="0" fillId="2" borderId="5" xfId="0" applyNumberFormat="1" applyFill="1" applyBorder="1" applyAlignment="1">
      <alignment vertical="center"/>
    </xf>
    <xf numFmtId="49" fontId="0" fillId="0" borderId="23" xfId="0" applyNumberFormat="1" applyBorder="1" applyAlignment="1">
      <alignment horizontal="center" vertical="center" shrinkToFit="1"/>
    </xf>
    <xf numFmtId="49" fontId="0" fillId="0" borderId="38" xfId="0" applyNumberFormat="1" applyBorder="1" applyAlignment="1">
      <alignment horizontal="center" vertical="center" shrinkToFit="1"/>
    </xf>
    <xf numFmtId="49" fontId="12" fillId="6" borderId="0" xfId="0" applyNumberFormat="1" applyFont="1" applyFill="1" applyAlignment="1">
      <alignment vertical="top" shrinkToFit="1"/>
    </xf>
    <xf numFmtId="14" fontId="18" fillId="6" borderId="6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</cellXfs>
  <cellStyles count="3">
    <cellStyle name="Hivatkozás" xfId="1" builtinId="8"/>
    <cellStyle name="Normál" xfId="0" builtinId="0"/>
    <cellStyle name="Pénznem" xfId="2" builtinId="4"/>
  </cellStyles>
  <dxfs count="58"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BE73CD04-339A-4D4B-B649-7EA6F95A0B2D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>
    <xdr:from>
      <xdr:col>4</xdr:col>
      <xdr:colOff>678180</xdr:colOff>
      <xdr:row>0</xdr:row>
      <xdr:rowOff>83820</xdr:rowOff>
    </xdr:from>
    <xdr:to>
      <xdr:col>4</xdr:col>
      <xdr:colOff>1257300</xdr:colOff>
      <xdr:row>0</xdr:row>
      <xdr:rowOff>495300</xdr:rowOff>
    </xdr:to>
    <xdr:pic>
      <xdr:nvPicPr>
        <xdr:cNvPr id="1455" name="Picture 13">
          <a:extLst>
            <a:ext uri="{FF2B5EF4-FFF2-40B4-BE49-F238E27FC236}">
              <a16:creationId xmlns:a16="http://schemas.microsoft.com/office/drawing/2014/main" id="{1F35BBC3-7275-D682-2148-2D3BBA809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83820"/>
          <a:ext cx="5791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110" name="Picture 23">
          <a:extLst>
            <a:ext uri="{FF2B5EF4-FFF2-40B4-BE49-F238E27FC236}">
              <a16:creationId xmlns:a16="http://schemas.microsoft.com/office/drawing/2014/main" id="{F06EB1AD-824B-3BEB-7620-9D2AAE6E3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FC6CF7C1-CA57-6E1B-E187-B4C8D290E6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102598" name="Picture 21">
          <a:extLst>
            <a:ext uri="{FF2B5EF4-FFF2-40B4-BE49-F238E27FC236}">
              <a16:creationId xmlns:a16="http://schemas.microsoft.com/office/drawing/2014/main" id="{45C40A58-5EDF-9D1A-E13D-14BFDD21D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946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102482" name="Button 82" hidden="1">
              <a:extLst>
                <a:ext uri="{63B3BB69-23CF-44E3-9099-C40C66FF867C}">
                  <a14:compatExt spid="_x0000_s102482"/>
                </a:ext>
                <a:ext uri="{FF2B5EF4-FFF2-40B4-BE49-F238E27FC236}">
                  <a16:creationId xmlns:a16="http://schemas.microsoft.com/office/drawing/2014/main" id="{245F72F1-CB2D-6E81-3081-3207929A03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15585" name="Picture 1">
          <a:extLst>
            <a:ext uri="{FF2B5EF4-FFF2-40B4-BE49-F238E27FC236}">
              <a16:creationId xmlns:a16="http://schemas.microsoft.com/office/drawing/2014/main" id="{29055922-54AC-565A-9069-D130EB6C0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701556" name="Picture 21">
          <a:extLst>
            <a:ext uri="{FF2B5EF4-FFF2-40B4-BE49-F238E27FC236}">
              <a16:creationId xmlns:a16="http://schemas.microsoft.com/office/drawing/2014/main" id="{E1DF233B-439B-0F5E-12E6-FA10F3FED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614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01441" name="Button 1" hidden="1">
              <a:extLst>
                <a:ext uri="{63B3BB69-23CF-44E3-9099-C40C66FF867C}">
                  <a14:compatExt spid="_x0000_s701441"/>
                </a:ext>
                <a:ext uri="{FF2B5EF4-FFF2-40B4-BE49-F238E27FC236}">
                  <a16:creationId xmlns:a16="http://schemas.microsoft.com/office/drawing/2014/main" id="{DF41C19C-B814-8288-F413-3230CC78A5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39441" name="Picture 1">
          <a:extLst>
            <a:ext uri="{FF2B5EF4-FFF2-40B4-BE49-F238E27FC236}">
              <a16:creationId xmlns:a16="http://schemas.microsoft.com/office/drawing/2014/main" id="{0B120A66-2326-0254-68A1-54E5FD9B6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F0194-E9E1-4581-ABEB-31D1A29615AD}">
  <sheetPr codeName="Sheet1"/>
  <dimension ref="A1:G18"/>
  <sheetViews>
    <sheetView showGridLines="0" showZeros="0" workbookViewId="0">
      <selection activeCell="E12" sqref="E12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124" t="s">
        <v>95</v>
      </c>
      <c r="B1" s="3"/>
      <c r="C1" s="3"/>
      <c r="D1" s="125"/>
      <c r="E1" s="4"/>
      <c r="F1" s="5"/>
      <c r="G1" s="5"/>
    </row>
    <row r="2" spans="1:7" s="6" customFormat="1" ht="36.75" customHeight="1" thickBot="1" x14ac:dyDescent="0.3">
      <c r="A2" s="7" t="s">
        <v>15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16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154" t="s">
        <v>17</v>
      </c>
      <c r="B5" s="20"/>
      <c r="C5" s="20"/>
      <c r="D5" s="20"/>
      <c r="E5" s="277"/>
      <c r="F5" s="21"/>
      <c r="G5" s="22"/>
    </row>
    <row r="6" spans="1:7" s="2" customFormat="1" ht="24.6" x14ac:dyDescent="0.25">
      <c r="A6" s="315" t="s">
        <v>113</v>
      </c>
      <c r="B6" s="278"/>
      <c r="C6" s="23"/>
      <c r="D6" s="24"/>
      <c r="E6" s="25"/>
      <c r="F6" s="5"/>
      <c r="G6" s="5"/>
    </row>
    <row r="7" spans="1:7" s="18" customFormat="1" ht="15" customHeight="1" x14ac:dyDescent="0.25">
      <c r="A7" s="266" t="s">
        <v>96</v>
      </c>
      <c r="B7" s="266" t="s">
        <v>97</v>
      </c>
      <c r="C7" s="266" t="s">
        <v>98</v>
      </c>
      <c r="D7" s="266" t="s">
        <v>99</v>
      </c>
      <c r="E7" s="266" t="s">
        <v>100</v>
      </c>
      <c r="F7" s="21"/>
      <c r="G7" s="22"/>
    </row>
    <row r="8" spans="1:7" s="2" customFormat="1" ht="16.5" customHeight="1" x14ac:dyDescent="0.25">
      <c r="A8" s="174" t="s">
        <v>114</v>
      </c>
      <c r="B8" s="174" t="s">
        <v>115</v>
      </c>
      <c r="C8" s="174" t="s">
        <v>116</v>
      </c>
      <c r="D8" s="174" t="s">
        <v>117</v>
      </c>
      <c r="E8" s="174"/>
      <c r="F8" s="5"/>
      <c r="G8" s="5"/>
    </row>
    <row r="9" spans="1:7" s="2" customFormat="1" ht="15" customHeight="1" x14ac:dyDescent="0.25">
      <c r="A9" s="154" t="s">
        <v>18</v>
      </c>
      <c r="B9" s="20"/>
      <c r="C9" s="155" t="s">
        <v>19</v>
      </c>
      <c r="D9" s="155"/>
      <c r="E9" s="156" t="s">
        <v>20</v>
      </c>
      <c r="F9" s="5"/>
      <c r="G9" s="5"/>
    </row>
    <row r="10" spans="1:7" s="2" customFormat="1" x14ac:dyDescent="0.25">
      <c r="A10" s="27" t="s">
        <v>118</v>
      </c>
      <c r="B10" s="28"/>
      <c r="C10" s="29" t="s">
        <v>119</v>
      </c>
      <c r="D10" s="155" t="s">
        <v>57</v>
      </c>
      <c r="E10" s="270" t="s">
        <v>120</v>
      </c>
      <c r="F10" s="5"/>
      <c r="G10" s="5"/>
    </row>
    <row r="11" spans="1:7" x14ac:dyDescent="0.25">
      <c r="A11" s="19"/>
      <c r="B11" s="20"/>
      <c r="C11" s="168" t="s">
        <v>55</v>
      </c>
      <c r="D11" s="168" t="s">
        <v>92</v>
      </c>
      <c r="E11" s="168" t="s">
        <v>93</v>
      </c>
      <c r="F11" s="31"/>
      <c r="G11" s="31"/>
    </row>
    <row r="12" spans="1:7" s="2" customFormat="1" x14ac:dyDescent="0.25">
      <c r="A12" s="126"/>
      <c r="B12" s="5"/>
      <c r="C12" s="175"/>
      <c r="D12" s="175" t="s">
        <v>121</v>
      </c>
      <c r="E12" s="175" t="s">
        <v>122</v>
      </c>
      <c r="F12" s="5"/>
      <c r="G12" s="5"/>
    </row>
    <row r="13" spans="1:7" ht="7.5" customHeight="1" x14ac:dyDescent="0.25">
      <c r="A13" s="31"/>
      <c r="B13" s="31"/>
      <c r="C13" s="31"/>
      <c r="D13" s="31"/>
      <c r="E13" s="35"/>
      <c r="F13" s="31"/>
      <c r="G13" s="31"/>
    </row>
    <row r="14" spans="1:7" ht="112.5" customHeight="1" x14ac:dyDescent="0.25">
      <c r="A14" s="31"/>
      <c r="B14" s="31"/>
      <c r="C14" s="31"/>
      <c r="D14" s="31"/>
      <c r="E14" s="35"/>
      <c r="F14" s="31"/>
      <c r="G14" s="31"/>
    </row>
    <row r="15" spans="1:7" ht="18.75" customHeight="1" x14ac:dyDescent="0.25">
      <c r="A15" s="30"/>
      <c r="B15" s="30"/>
      <c r="C15" s="30"/>
      <c r="D15" s="30"/>
      <c r="E15" s="35"/>
      <c r="F15" s="31"/>
      <c r="G15" s="31"/>
    </row>
    <row r="16" spans="1:7" ht="17.25" customHeight="1" x14ac:dyDescent="0.25">
      <c r="A16" s="30"/>
      <c r="B16" s="30"/>
      <c r="C16" s="30"/>
      <c r="D16" s="30"/>
      <c r="E16" s="36"/>
      <c r="F16" s="31"/>
      <c r="G16" s="31"/>
    </row>
    <row r="17" spans="1:7" ht="12.75" customHeight="1" x14ac:dyDescent="0.25">
      <c r="A17" s="37"/>
      <c r="B17" s="265"/>
      <c r="C17" s="127"/>
      <c r="D17" s="38"/>
      <c r="E17" s="35"/>
      <c r="F17" s="31"/>
      <c r="G17" s="31"/>
    </row>
    <row r="18" spans="1:7" x14ac:dyDescent="0.25">
      <c r="A18" s="31"/>
      <c r="B18" s="31"/>
      <c r="C18" s="31"/>
      <c r="D18" s="31"/>
      <c r="E18" s="35"/>
      <c r="F18" s="31"/>
      <c r="G18" s="31"/>
    </row>
  </sheetData>
  <phoneticPr fontId="45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8DE6B-1DFB-4AA3-9C63-70E1F7DCB55D}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39" customWidth="1"/>
    <col min="15" max="15" width="8.5546875" customWidth="1"/>
    <col min="16" max="16" width="11.5546875" hidden="1" customWidth="1"/>
  </cols>
  <sheetData>
    <row r="1" spans="1:14" ht="24.6" x14ac:dyDescent="0.3">
      <c r="A1" s="40" t="str">
        <f>Altalanos!$A$6</f>
        <v>OB</v>
      </c>
      <c r="B1" s="41"/>
      <c r="C1" s="41"/>
      <c r="D1" s="31"/>
      <c r="E1" s="31"/>
      <c r="F1" s="42"/>
      <c r="G1" s="31"/>
      <c r="H1" s="31"/>
      <c r="I1" s="31"/>
      <c r="J1" s="31"/>
      <c r="K1" s="31"/>
      <c r="L1" s="31"/>
      <c r="M1" s="31"/>
      <c r="N1" s="43"/>
    </row>
    <row r="2" spans="1:14" x14ac:dyDescent="0.25">
      <c r="A2" s="44"/>
      <c r="B2" s="26"/>
      <c r="C2" s="26"/>
      <c r="D2" s="31"/>
      <c r="E2" s="31"/>
      <c r="F2" s="31"/>
      <c r="G2" s="31"/>
      <c r="H2" s="31"/>
      <c r="I2" s="31"/>
      <c r="J2" s="31"/>
      <c r="K2" s="31"/>
      <c r="L2" s="31"/>
      <c r="M2" s="31"/>
      <c r="N2" s="42"/>
    </row>
    <row r="3" spans="1:14" s="2" customFormat="1" ht="39.75" customHeight="1" thickBot="1" x14ac:dyDescent="0.3">
      <c r="A3" s="45"/>
      <c r="B3" s="46" t="s">
        <v>21</v>
      </c>
      <c r="C3" s="47"/>
      <c r="D3" s="48"/>
      <c r="E3" s="48"/>
      <c r="F3" s="49"/>
      <c r="G3" s="48"/>
      <c r="H3" s="50"/>
      <c r="I3" s="49"/>
      <c r="J3" s="48"/>
      <c r="K3" s="48"/>
      <c r="L3" s="48"/>
      <c r="M3" s="48"/>
      <c r="N3" s="50"/>
    </row>
    <row r="4" spans="1:14" s="18" customFormat="1" ht="9.6" x14ac:dyDescent="0.25">
      <c r="A4" s="49" t="s">
        <v>22</v>
      </c>
      <c r="B4" s="47" t="s">
        <v>19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s="32" customFormat="1" ht="12.75" customHeight="1" x14ac:dyDescent="0.25">
      <c r="A5" s="52" t="str">
        <f>Altalanos!$A$10</f>
        <v>2024.08.27.-09.01</v>
      </c>
      <c r="B5" s="53" t="str">
        <f>Altalanos!$C$10</f>
        <v>Balatonboglár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5"/>
      <c r="N5" s="55"/>
    </row>
    <row r="6" spans="1:14" s="2" customFormat="1" ht="60" customHeight="1" thickBot="1" x14ac:dyDescent="0.3">
      <c r="A6" s="326" t="s">
        <v>23</v>
      </c>
      <c r="B6" s="326"/>
      <c r="C6" s="56"/>
      <c r="D6" s="56"/>
      <c r="E6" s="56"/>
      <c r="F6" s="57"/>
      <c r="G6" s="58"/>
      <c r="H6" s="56"/>
      <c r="I6" s="57"/>
      <c r="J6" s="56"/>
      <c r="K6" s="56"/>
      <c r="L6" s="56"/>
      <c r="M6" s="56"/>
      <c r="N6" s="59"/>
    </row>
    <row r="7" spans="1:14" s="18" customFormat="1" ht="13.5" hidden="1" customHeight="1" x14ac:dyDescent="0.25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51"/>
    </row>
    <row r="8" spans="1:14" s="11" customFormat="1" ht="12.75" hidden="1" customHeight="1" x14ac:dyDescent="0.25">
      <c r="A8" s="62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54"/>
    </row>
    <row r="9" spans="1:14" s="18" customFormat="1" hidden="1" x14ac:dyDescent="0.25">
      <c r="A9" s="63"/>
      <c r="B9" s="64"/>
      <c r="C9" s="65"/>
      <c r="D9" s="64"/>
      <c r="E9" s="64"/>
      <c r="F9" s="64"/>
      <c r="G9" s="64"/>
      <c r="H9" s="64"/>
      <c r="I9" s="64"/>
      <c r="J9" s="64"/>
      <c r="K9" s="64"/>
      <c r="L9" s="64"/>
      <c r="M9" s="64"/>
      <c r="N9" s="66"/>
    </row>
    <row r="10" spans="1:14" s="18" customFormat="1" ht="9.6" hidden="1" x14ac:dyDescent="0.25">
      <c r="A10" s="60"/>
      <c r="B10" s="6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s="32" customFormat="1" ht="12.75" hidden="1" customHeight="1" x14ac:dyDescent="0.25">
      <c r="A11" s="67"/>
      <c r="B11" s="3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5"/>
      <c r="N11" s="51"/>
    </row>
    <row r="12" spans="1:14" s="18" customFormat="1" ht="9.6" hidden="1" x14ac:dyDescent="0.25">
      <c r="A12" s="60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51"/>
    </row>
    <row r="13" spans="1:14" s="11" customFormat="1" ht="12.75" hidden="1" customHeight="1" x14ac:dyDescent="0.25">
      <c r="A13" s="62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"/>
    </row>
    <row r="14" spans="1:14" s="18" customFormat="1" hidden="1" x14ac:dyDescent="0.25">
      <c r="A14" s="63"/>
      <c r="B14" s="64"/>
      <c r="C14" s="65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6"/>
    </row>
    <row r="15" spans="1:14" s="18" customFormat="1" ht="9.6" hidden="1" x14ac:dyDescent="0.25">
      <c r="A15" s="60"/>
      <c r="B15" s="6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s="18" customFormat="1" hidden="1" x14ac:dyDescent="0.25">
      <c r="A16" s="67"/>
      <c r="B16" s="3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5"/>
      <c r="N16" s="51"/>
    </row>
    <row r="17" spans="1:16" s="18" customFormat="1" ht="9.6" hidden="1" x14ac:dyDescent="0.2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51"/>
    </row>
    <row r="18" spans="1:16" s="11" customFormat="1" ht="12.75" hidden="1" customHeight="1" x14ac:dyDescent="0.25">
      <c r="A18" s="62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12"/>
    </row>
    <row r="19" spans="1:16" s="11" customFormat="1" ht="7.5" hidden="1" customHeight="1" x14ac:dyDescent="0.25">
      <c r="A19" s="68"/>
      <c r="B19" s="68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128" t="s">
        <v>24</v>
      </c>
      <c r="B20" s="129"/>
      <c r="C20" s="65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6"/>
    </row>
    <row r="21" spans="1:16" s="18" customFormat="1" ht="9.6" x14ac:dyDescent="0.25">
      <c r="A21" s="69" t="s">
        <v>25</v>
      </c>
      <c r="B21" s="70" t="s">
        <v>26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P21" s="71" t="s">
        <v>53</v>
      </c>
    </row>
    <row r="22" spans="1:16" s="18" customFormat="1" ht="19.5" customHeight="1" x14ac:dyDescent="0.25">
      <c r="A22" s="72"/>
      <c r="B22" s="7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5"/>
      <c r="N22" s="51"/>
      <c r="P22" s="74" t="str">
        <f t="shared" ref="P22:P29" si="0">LEFT(B22,1)&amp;" "&amp;A22</f>
        <v xml:space="preserve"> </v>
      </c>
    </row>
    <row r="23" spans="1:16" s="18" customFormat="1" ht="19.5" customHeight="1" x14ac:dyDescent="0.25">
      <c r="A23" s="72"/>
      <c r="B23" s="7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5"/>
      <c r="N23" s="51"/>
      <c r="P23" s="74" t="str">
        <f t="shared" si="0"/>
        <v xml:space="preserve"> </v>
      </c>
    </row>
    <row r="24" spans="1:16" s="18" customFormat="1" ht="19.5" customHeight="1" x14ac:dyDescent="0.25">
      <c r="A24" s="72"/>
      <c r="B24" s="7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5"/>
      <c r="N24" s="51"/>
      <c r="P24" s="74" t="str">
        <f t="shared" si="0"/>
        <v xml:space="preserve"> </v>
      </c>
    </row>
    <row r="25" spans="1:16" s="2" customFormat="1" ht="19.5" customHeight="1" x14ac:dyDescent="0.25">
      <c r="A25" s="72"/>
      <c r="B25" s="7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  <c r="N25" s="51"/>
      <c r="P25" s="74" t="str">
        <f t="shared" si="0"/>
        <v xml:space="preserve"> </v>
      </c>
    </row>
    <row r="26" spans="1:16" s="2" customFormat="1" ht="19.5" customHeight="1" x14ac:dyDescent="0.25">
      <c r="A26" s="72"/>
      <c r="B26" s="7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  <c r="N26" s="51"/>
      <c r="P26" s="74" t="str">
        <f t="shared" si="0"/>
        <v xml:space="preserve"> </v>
      </c>
    </row>
    <row r="27" spans="1:16" s="2" customFormat="1" ht="19.5" customHeight="1" x14ac:dyDescent="0.25">
      <c r="A27" s="72"/>
      <c r="B27" s="7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5"/>
      <c r="N27" s="51"/>
      <c r="P27" s="74" t="str">
        <f t="shared" si="0"/>
        <v xml:space="preserve"> </v>
      </c>
    </row>
    <row r="28" spans="1:16" s="2" customFormat="1" ht="19.5" customHeight="1" x14ac:dyDescent="0.25">
      <c r="A28" s="72"/>
      <c r="B28" s="7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5"/>
      <c r="N28" s="51"/>
      <c r="P28" s="74" t="str">
        <f t="shared" si="0"/>
        <v xml:space="preserve"> </v>
      </c>
    </row>
    <row r="29" spans="1:16" s="2" customFormat="1" ht="19.5" customHeight="1" thickBot="1" x14ac:dyDescent="0.3">
      <c r="A29" s="75"/>
      <c r="B29" s="76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5"/>
      <c r="N29" s="51"/>
      <c r="P29" s="74" t="str">
        <f t="shared" si="0"/>
        <v xml:space="preserve"> </v>
      </c>
    </row>
    <row r="30" spans="1:16" ht="13.8" thickBot="1" x14ac:dyDescent="0.3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77"/>
      <c r="P30" s="78" t="s">
        <v>54</v>
      </c>
    </row>
    <row r="31" spans="1:16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77"/>
    </row>
    <row r="32" spans="1:16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77"/>
    </row>
    <row r="33" spans="1:14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77"/>
    </row>
    <row r="34" spans="1:14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77"/>
    </row>
    <row r="35" spans="1:14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77"/>
    </row>
    <row r="36" spans="1:14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77"/>
    </row>
    <row r="37" spans="1:14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77"/>
    </row>
    <row r="38" spans="1:14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77"/>
    </row>
    <row r="39" spans="1:14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77"/>
    </row>
    <row r="40" spans="1:14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77"/>
    </row>
    <row r="41" spans="1:14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77"/>
    </row>
    <row r="42" spans="1:14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77"/>
    </row>
  </sheetData>
  <mergeCells count="1">
    <mergeCell ref="A6:B6"/>
  </mergeCells>
  <phoneticPr fontId="45" type="noConversion"/>
  <printOptions horizontalCentered="1"/>
  <pageMargins left="0.35" right="0.35" top="0.39" bottom="0.39" header="0" footer="0"/>
  <pageSetup paperSize="9" orientation="portrait" horizontalDpi="200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3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1A345-98E5-4589-A694-58904A8D56DF}">
  <sheetPr codeName="Sheet15">
    <tabColor indexed="42"/>
  </sheetPr>
  <dimension ref="A1:Q156"/>
  <sheetViews>
    <sheetView showGridLines="0" showZeros="0" workbookViewId="0">
      <pane ySplit="6" topLeftCell="A7" activePane="bottomLeft" state="frozen"/>
      <selection activeCell="C12" sqref="C12"/>
      <selection pane="bottomLeft" activeCell="T12" sqref="T12"/>
    </sheetView>
  </sheetViews>
  <sheetFormatPr defaultRowHeight="13.2" x14ac:dyDescent="0.25"/>
  <cols>
    <col min="1" max="1" width="3.88671875" customWidth="1"/>
    <col min="2" max="2" width="13" customWidth="1"/>
    <col min="3" max="3" width="14.33203125" customWidth="1"/>
    <col min="4" max="4" width="12" style="39" customWidth="1"/>
    <col min="5" max="5" width="10.5546875" style="294" customWidth="1"/>
    <col min="6" max="6" width="6.109375" style="88" hidden="1" customWidth="1"/>
    <col min="7" max="7" width="28.6640625" style="88" customWidth="1"/>
    <col min="8" max="8" width="7.6640625" style="39" customWidth="1"/>
    <col min="9" max="13" width="7.44140625" style="39" hidden="1" customWidth="1"/>
    <col min="14" max="15" width="7.44140625" style="39" customWidth="1"/>
    <col min="16" max="16" width="7.44140625" style="39" hidden="1" customWidth="1"/>
    <col min="17" max="17" width="7.44140625" style="39" customWidth="1"/>
  </cols>
  <sheetData>
    <row r="1" spans="1:17" ht="24.6" x14ac:dyDescent="0.4">
      <c r="A1" s="141" t="str">
        <f>Altalanos!$A$6</f>
        <v>OB</v>
      </c>
      <c r="B1" s="83"/>
      <c r="C1" s="83"/>
      <c r="D1" s="136"/>
      <c r="E1" s="159" t="s">
        <v>47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8" thickBot="1" x14ac:dyDescent="0.3">
      <c r="B2" s="85" t="s">
        <v>46</v>
      </c>
      <c r="C2" s="85" t="str">
        <f>Altalanos!$A$8</f>
        <v>L12 csapat</v>
      </c>
      <c r="D2" s="99"/>
      <c r="E2" s="159" t="s">
        <v>32</v>
      </c>
      <c r="F2" s="89"/>
      <c r="G2" s="89"/>
      <c r="H2" s="286"/>
      <c r="I2" s="286"/>
      <c r="J2" s="84"/>
      <c r="K2" s="84"/>
      <c r="L2" s="84"/>
      <c r="M2" s="84"/>
      <c r="N2" s="93"/>
      <c r="O2" s="79"/>
      <c r="P2" s="79"/>
      <c r="Q2" s="93"/>
    </row>
    <row r="3" spans="1:17" s="2" customFormat="1" ht="13.8" thickBot="1" x14ac:dyDescent="0.3">
      <c r="A3" s="279" t="s">
        <v>45</v>
      </c>
      <c r="B3" s="284"/>
      <c r="C3" s="284"/>
      <c r="D3" s="284"/>
      <c r="E3" s="284"/>
      <c r="F3" s="284"/>
      <c r="G3" s="284"/>
      <c r="H3" s="284"/>
      <c r="I3" s="285"/>
      <c r="J3" s="94"/>
      <c r="K3" s="100"/>
      <c r="L3" s="100"/>
      <c r="M3" s="100"/>
      <c r="N3" s="176" t="s">
        <v>31</v>
      </c>
      <c r="O3" s="95"/>
      <c r="P3" s="101"/>
      <c r="Q3" s="160"/>
    </row>
    <row r="4" spans="1:17" s="2" customFormat="1" x14ac:dyDescent="0.25">
      <c r="A4" s="49" t="s">
        <v>22</v>
      </c>
      <c r="B4" s="49"/>
      <c r="C4" s="47" t="s">
        <v>19</v>
      </c>
      <c r="D4" s="49" t="s">
        <v>27</v>
      </c>
      <c r="E4" s="80"/>
      <c r="G4" s="102"/>
      <c r="H4" s="296" t="s">
        <v>28</v>
      </c>
      <c r="I4" s="291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8" thickBot="1" x14ac:dyDescent="0.3">
      <c r="A5" s="153" t="str">
        <f>Altalanos!$A$10</f>
        <v>2024.08.27.-09.01</v>
      </c>
      <c r="B5" s="153"/>
      <c r="C5" s="86" t="str">
        <f>Altalanos!$C$10</f>
        <v>Balatonboglár</v>
      </c>
      <c r="D5" s="87" t="str">
        <f>Altalanos!$D$10</f>
        <v xml:space="preserve">  </v>
      </c>
      <c r="E5" s="87"/>
      <c r="F5" s="87"/>
      <c r="G5" s="87"/>
      <c r="H5" s="173" t="str">
        <f>Altalanos!$E$10</f>
        <v>Rákóczi Andrea</v>
      </c>
      <c r="I5" s="297"/>
      <c r="J5" s="106"/>
      <c r="K5" s="81"/>
      <c r="L5" s="81"/>
      <c r="M5" s="81"/>
      <c r="N5" s="106"/>
      <c r="O5" s="87"/>
      <c r="P5" s="87"/>
      <c r="Q5" s="305"/>
    </row>
    <row r="6" spans="1:17" ht="30" customHeight="1" thickBot="1" x14ac:dyDescent="0.3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101</v>
      </c>
      <c r="H6" s="287" t="s">
        <v>35</v>
      </c>
      <c r="I6" s="288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899999999999999" customHeight="1" x14ac:dyDescent="0.25">
      <c r="A7" s="147">
        <v>1</v>
      </c>
      <c r="B7" s="90" t="s">
        <v>123</v>
      </c>
      <c r="C7" s="90"/>
      <c r="D7" s="91"/>
      <c r="E7" s="162"/>
      <c r="F7" s="280"/>
      <c r="G7" s="281"/>
      <c r="H7" s="91"/>
      <c r="I7" s="91"/>
      <c r="J7" s="144"/>
      <c r="K7" s="142"/>
      <c r="L7" s="146"/>
      <c r="M7" s="142"/>
      <c r="N7" s="137"/>
      <c r="O7" s="310">
        <v>11</v>
      </c>
      <c r="P7" s="108"/>
      <c r="Q7" s="92"/>
    </row>
    <row r="8" spans="1:17" s="11" customFormat="1" ht="18.899999999999999" customHeight="1" x14ac:dyDescent="0.25">
      <c r="A8" s="147">
        <v>2</v>
      </c>
      <c r="B8" s="90" t="s">
        <v>124</v>
      </c>
      <c r="C8" s="90"/>
      <c r="D8" s="91"/>
      <c r="E8" s="162"/>
      <c r="F8" s="282"/>
      <c r="G8" s="283"/>
      <c r="H8" s="91"/>
      <c r="I8" s="91"/>
      <c r="J8" s="144"/>
      <c r="K8" s="142"/>
      <c r="L8" s="146"/>
      <c r="M8" s="142"/>
      <c r="N8" s="137"/>
      <c r="O8" s="91">
        <v>32</v>
      </c>
      <c r="P8" s="108"/>
      <c r="Q8" s="92"/>
    </row>
    <row r="9" spans="1:17" s="11" customFormat="1" ht="18.899999999999999" customHeight="1" x14ac:dyDescent="0.25">
      <c r="A9" s="147">
        <v>3</v>
      </c>
      <c r="B9" s="90" t="s">
        <v>125</v>
      </c>
      <c r="C9" s="90"/>
      <c r="D9" s="91"/>
      <c r="E9" s="162"/>
      <c r="F9" s="282"/>
      <c r="G9" s="283"/>
      <c r="H9" s="91"/>
      <c r="I9" s="91"/>
      <c r="J9" s="144"/>
      <c r="K9" s="142"/>
      <c r="L9" s="146"/>
      <c r="M9" s="142"/>
      <c r="N9" s="137"/>
      <c r="O9" s="91">
        <v>63</v>
      </c>
      <c r="P9" s="293"/>
      <c r="Q9" s="167"/>
    </row>
    <row r="10" spans="1:17" s="11" customFormat="1" ht="18.899999999999999" customHeight="1" x14ac:dyDescent="0.25">
      <c r="A10" s="147">
        <v>4</v>
      </c>
      <c r="B10" s="90" t="s">
        <v>133</v>
      </c>
      <c r="C10" s="90"/>
      <c r="D10" s="91"/>
      <c r="E10" s="162"/>
      <c r="F10" s="282"/>
      <c r="G10" s="283"/>
      <c r="H10" s="91"/>
      <c r="I10" s="91"/>
      <c r="J10" s="144"/>
      <c r="K10" s="142"/>
      <c r="L10" s="146"/>
      <c r="M10" s="142"/>
      <c r="N10" s="137"/>
      <c r="O10" s="91">
        <v>69</v>
      </c>
      <c r="P10" s="292"/>
      <c r="Q10" s="289"/>
    </row>
    <row r="11" spans="1:17" s="11" customFormat="1" ht="18.899999999999999" customHeight="1" x14ac:dyDescent="0.25">
      <c r="A11" s="147">
        <v>5</v>
      </c>
      <c r="B11" s="90" t="s">
        <v>126</v>
      </c>
      <c r="C11" s="90"/>
      <c r="D11" s="91"/>
      <c r="E11" s="162"/>
      <c r="F11" s="282"/>
      <c r="G11" s="283"/>
      <c r="H11" s="91"/>
      <c r="I11" s="91"/>
      <c r="J11" s="144"/>
      <c r="K11" s="142"/>
      <c r="L11" s="146"/>
      <c r="M11" s="142"/>
      <c r="N11" s="137"/>
      <c r="O11" s="91">
        <v>71</v>
      </c>
      <c r="P11" s="292"/>
      <c r="Q11" s="289"/>
    </row>
    <row r="12" spans="1:17" s="11" customFormat="1" ht="18.899999999999999" customHeight="1" x14ac:dyDescent="0.25">
      <c r="A12" s="147">
        <v>6</v>
      </c>
      <c r="B12" s="90" t="s">
        <v>127</v>
      </c>
      <c r="C12" s="90"/>
      <c r="D12" s="91"/>
      <c r="E12" s="162"/>
      <c r="F12" s="282"/>
      <c r="G12" s="283"/>
      <c r="H12" s="91"/>
      <c r="I12" s="91"/>
      <c r="J12" s="144"/>
      <c r="K12" s="142"/>
      <c r="L12" s="146"/>
      <c r="M12" s="142"/>
      <c r="N12" s="137"/>
      <c r="O12" s="91">
        <v>73</v>
      </c>
      <c r="P12" s="292"/>
      <c r="Q12" s="289"/>
    </row>
    <row r="13" spans="1:17" s="11" customFormat="1" ht="18.899999999999999" customHeight="1" x14ac:dyDescent="0.25">
      <c r="A13" s="147">
        <v>7</v>
      </c>
      <c r="B13" s="90" t="s">
        <v>121</v>
      </c>
      <c r="C13" s="90"/>
      <c r="D13" s="91"/>
      <c r="E13" s="162"/>
      <c r="F13" s="282"/>
      <c r="G13" s="283"/>
      <c r="H13" s="91"/>
      <c r="I13" s="91"/>
      <c r="J13" s="144"/>
      <c r="K13" s="142"/>
      <c r="L13" s="146"/>
      <c r="M13" s="142"/>
      <c r="N13" s="137"/>
      <c r="O13" s="91">
        <v>121</v>
      </c>
      <c r="P13" s="292"/>
      <c r="Q13" s="289"/>
    </row>
    <row r="14" spans="1:17" s="11" customFormat="1" ht="18.899999999999999" customHeight="1" x14ac:dyDescent="0.25">
      <c r="A14" s="147">
        <v>8</v>
      </c>
      <c r="B14" s="90" t="s">
        <v>128</v>
      </c>
      <c r="C14" s="90"/>
      <c r="D14" s="91"/>
      <c r="E14" s="162"/>
      <c r="F14" s="282"/>
      <c r="G14" s="283"/>
      <c r="H14" s="91"/>
      <c r="I14" s="91"/>
      <c r="J14" s="144"/>
      <c r="K14" s="142"/>
      <c r="L14" s="146"/>
      <c r="M14" s="142"/>
      <c r="N14" s="137"/>
      <c r="O14" s="91">
        <v>128</v>
      </c>
      <c r="P14" s="292"/>
      <c r="Q14" s="289"/>
    </row>
    <row r="15" spans="1:17" s="11" customFormat="1" ht="18.899999999999999" customHeight="1" x14ac:dyDescent="0.25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69"/>
      <c r="N15" s="137"/>
      <c r="O15" s="91"/>
      <c r="P15" s="92"/>
      <c r="Q15" s="92"/>
    </row>
    <row r="16" spans="1:17" s="11" customFormat="1" ht="18.899999999999999" customHeight="1" x14ac:dyDescent="0.25">
      <c r="A16" s="147">
        <v>10</v>
      </c>
      <c r="B16" s="309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69"/>
      <c r="N16" s="137"/>
      <c r="O16" s="91"/>
      <c r="P16" s="108"/>
      <c r="Q16" s="92"/>
    </row>
    <row r="17" spans="1:17" s="11" customFormat="1" ht="18.899999999999999" customHeight="1" x14ac:dyDescent="0.25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69"/>
      <c r="N17" s="137"/>
      <c r="O17" s="91"/>
      <c r="P17" s="108"/>
      <c r="Q17" s="92"/>
    </row>
    <row r="18" spans="1:17" s="11" customFormat="1" ht="18.899999999999999" customHeight="1" x14ac:dyDescent="0.25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69"/>
      <c r="N18" s="137"/>
      <c r="O18" s="91"/>
      <c r="P18" s="108"/>
      <c r="Q18" s="92"/>
    </row>
    <row r="19" spans="1:17" s="11" customFormat="1" ht="18.899999999999999" customHeight="1" x14ac:dyDescent="0.25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69"/>
      <c r="N19" s="137"/>
      <c r="O19" s="91"/>
      <c r="P19" s="108"/>
      <c r="Q19" s="92"/>
    </row>
    <row r="20" spans="1:17" s="11" customFormat="1" ht="18.899999999999999" customHeight="1" x14ac:dyDescent="0.25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69"/>
      <c r="N20" s="137"/>
      <c r="O20" s="91"/>
      <c r="P20" s="108"/>
      <c r="Q20" s="92"/>
    </row>
    <row r="21" spans="1:17" s="11" customFormat="1" ht="18.899999999999999" customHeight="1" x14ac:dyDescent="0.25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69"/>
      <c r="N21" s="137"/>
      <c r="O21" s="91"/>
      <c r="P21" s="108"/>
      <c r="Q21" s="92"/>
    </row>
    <row r="22" spans="1:17" s="11" customFormat="1" ht="18.899999999999999" customHeight="1" x14ac:dyDescent="0.25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69"/>
      <c r="N22" s="137"/>
      <c r="O22" s="91"/>
      <c r="P22" s="108"/>
      <c r="Q22" s="92"/>
    </row>
    <row r="23" spans="1:17" s="11" customFormat="1" ht="18.899999999999999" customHeight="1" x14ac:dyDescent="0.25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69"/>
      <c r="N23" s="137"/>
      <c r="O23" s="91"/>
      <c r="P23" s="108"/>
      <c r="Q23" s="92"/>
    </row>
    <row r="24" spans="1:17" s="11" customFormat="1" ht="18.899999999999999" customHeight="1" x14ac:dyDescent="0.25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69"/>
      <c r="N24" s="137"/>
      <c r="O24" s="91"/>
      <c r="P24" s="108"/>
      <c r="Q24" s="92"/>
    </row>
    <row r="25" spans="1:17" s="11" customFormat="1" ht="18.899999999999999" customHeight="1" x14ac:dyDescent="0.25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69"/>
      <c r="N25" s="137"/>
      <c r="O25" s="91"/>
      <c r="P25" s="108"/>
      <c r="Q25" s="92"/>
    </row>
    <row r="26" spans="1:17" s="11" customFormat="1" ht="18.899999999999999" customHeight="1" x14ac:dyDescent="0.25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69"/>
      <c r="N26" s="137"/>
      <c r="O26" s="91"/>
      <c r="P26" s="108"/>
      <c r="Q26" s="92"/>
    </row>
    <row r="27" spans="1:17" s="11" customFormat="1" ht="18.899999999999999" customHeight="1" x14ac:dyDescent="0.25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69"/>
      <c r="N27" s="137"/>
      <c r="O27" s="91"/>
      <c r="P27" s="108"/>
      <c r="Q27" s="92"/>
    </row>
    <row r="28" spans="1:17" s="11" customFormat="1" ht="18.899999999999999" customHeight="1" x14ac:dyDescent="0.25">
      <c r="A28" s="147">
        <v>22</v>
      </c>
      <c r="B28" s="90"/>
      <c r="C28" s="90"/>
      <c r="D28" s="91"/>
      <c r="E28" s="311"/>
      <c r="F28" s="298"/>
      <c r="G28" s="299"/>
      <c r="H28" s="91"/>
      <c r="I28" s="91"/>
      <c r="J28" s="144"/>
      <c r="K28" s="142"/>
      <c r="L28" s="146"/>
      <c r="M28" s="169"/>
      <c r="N28" s="137"/>
      <c r="O28" s="91"/>
      <c r="P28" s="108"/>
      <c r="Q28" s="92"/>
    </row>
    <row r="29" spans="1:17" s="11" customFormat="1" ht="18.899999999999999" customHeight="1" x14ac:dyDescent="0.25">
      <c r="A29" s="147">
        <v>23</v>
      </c>
      <c r="B29" s="90"/>
      <c r="C29" s="90"/>
      <c r="D29" s="91"/>
      <c r="E29" s="312"/>
      <c r="F29" s="107"/>
      <c r="G29" s="107"/>
      <c r="H29" s="91"/>
      <c r="I29" s="91"/>
      <c r="J29" s="144"/>
      <c r="K29" s="142"/>
      <c r="L29" s="146"/>
      <c r="M29" s="169"/>
      <c r="N29" s="137"/>
      <c r="O29" s="91"/>
      <c r="P29" s="108"/>
      <c r="Q29" s="92"/>
    </row>
    <row r="30" spans="1:17" s="11" customFormat="1" ht="18.899999999999999" customHeight="1" x14ac:dyDescent="0.25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69"/>
      <c r="N30" s="137"/>
      <c r="O30" s="91"/>
      <c r="P30" s="108"/>
      <c r="Q30" s="92"/>
    </row>
    <row r="31" spans="1:17" s="11" customFormat="1" ht="18.899999999999999" customHeight="1" x14ac:dyDescent="0.25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69"/>
      <c r="N31" s="137"/>
      <c r="O31" s="91"/>
      <c r="P31" s="108"/>
      <c r="Q31" s="92"/>
    </row>
    <row r="32" spans="1:17" s="11" customFormat="1" ht="18.899999999999999" customHeight="1" x14ac:dyDescent="0.25">
      <c r="A32" s="147">
        <v>26</v>
      </c>
      <c r="B32" s="90"/>
      <c r="C32" s="90"/>
      <c r="D32" s="91"/>
      <c r="E32" s="295"/>
      <c r="F32" s="107"/>
      <c r="G32" s="107"/>
      <c r="H32" s="91"/>
      <c r="I32" s="91"/>
      <c r="J32" s="144"/>
      <c r="K32" s="142"/>
      <c r="L32" s="146"/>
      <c r="M32" s="169"/>
      <c r="N32" s="137"/>
      <c r="O32" s="91"/>
      <c r="P32" s="108"/>
      <c r="Q32" s="92"/>
    </row>
    <row r="33" spans="1:17" s="11" customFormat="1" ht="18.899999999999999" customHeight="1" x14ac:dyDescent="0.25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69"/>
      <c r="N33" s="137"/>
      <c r="O33" s="91"/>
      <c r="P33" s="108"/>
      <c r="Q33" s="92"/>
    </row>
    <row r="34" spans="1:17" s="11" customFormat="1" ht="18.899999999999999" customHeight="1" x14ac:dyDescent="0.25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69"/>
      <c r="N34" s="137"/>
      <c r="O34" s="91"/>
      <c r="P34" s="108"/>
      <c r="Q34" s="92"/>
    </row>
    <row r="35" spans="1:17" s="11" customFormat="1" ht="18.899999999999999" customHeight="1" x14ac:dyDescent="0.25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69"/>
      <c r="N35" s="137"/>
      <c r="O35" s="91"/>
      <c r="P35" s="108"/>
      <c r="Q35" s="92"/>
    </row>
    <row r="36" spans="1:17" s="11" customFormat="1" ht="18.899999999999999" customHeight="1" x14ac:dyDescent="0.25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69"/>
      <c r="N36" s="137"/>
      <c r="O36" s="91"/>
      <c r="P36" s="108"/>
      <c r="Q36" s="92"/>
    </row>
    <row r="37" spans="1:17" s="11" customFormat="1" ht="18.899999999999999" customHeight="1" x14ac:dyDescent="0.25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69"/>
      <c r="N37" s="137"/>
      <c r="O37" s="91"/>
      <c r="P37" s="108"/>
      <c r="Q37" s="92"/>
    </row>
    <row r="38" spans="1:17" s="11" customFormat="1" ht="18.899999999999999" customHeight="1" x14ac:dyDescent="0.25">
      <c r="A38" s="147">
        <v>32</v>
      </c>
      <c r="B38" s="90"/>
      <c r="C38" s="90"/>
      <c r="D38" s="91"/>
      <c r="E38" s="162"/>
      <c r="F38" s="107"/>
      <c r="G38" s="107"/>
      <c r="H38" s="290"/>
      <c r="I38" s="172"/>
      <c r="J38" s="144"/>
      <c r="K38" s="142"/>
      <c r="L38" s="146"/>
      <c r="M38" s="169"/>
      <c r="N38" s="137"/>
      <c r="O38" s="92"/>
      <c r="P38" s="108"/>
      <c r="Q38" s="92"/>
    </row>
    <row r="39" spans="1:17" s="11" customFormat="1" ht="18.899999999999999" customHeight="1" x14ac:dyDescent="0.25">
      <c r="A39" s="147">
        <v>33</v>
      </c>
      <c r="B39" s="90"/>
      <c r="C39" s="90"/>
      <c r="D39" s="91"/>
      <c r="E39" s="162"/>
      <c r="F39" s="107"/>
      <c r="G39" s="107"/>
      <c r="H39" s="290"/>
      <c r="I39" s="172"/>
      <c r="J39" s="144"/>
      <c r="K39" s="142"/>
      <c r="L39" s="146"/>
      <c r="M39" s="169"/>
      <c r="N39" s="167"/>
      <c r="O39" s="140"/>
      <c r="P39" s="108"/>
      <c r="Q39" s="92"/>
    </row>
    <row r="40" spans="1:17" s="11" customFormat="1" ht="18.899999999999999" customHeight="1" x14ac:dyDescent="0.25">
      <c r="A40" s="147">
        <v>34</v>
      </c>
      <c r="B40" s="90"/>
      <c r="C40" s="90"/>
      <c r="D40" s="91"/>
      <c r="E40" s="162"/>
      <c r="F40" s="107"/>
      <c r="G40" s="107"/>
      <c r="H40" s="290"/>
      <c r="I40" s="172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71" si="0">IF(Q40="",999,Q40)</f>
        <v>999</v>
      </c>
      <c r="M40" s="169">
        <f t="shared" ref="M40:M71" si="1">IF(P40=999,999,1)</f>
        <v>999</v>
      </c>
      <c r="N40" s="167"/>
      <c r="O40" s="140"/>
      <c r="P40" s="108">
        <f t="shared" ref="P40:P71" si="2">IF(N40="DA",1,IF(N40="WC",2,IF(N40="SE",3,IF(N40="Q",4,IF(N40="LL",5,999)))))</f>
        <v>999</v>
      </c>
      <c r="Q40" s="92"/>
    </row>
    <row r="41" spans="1:17" s="11" customFormat="1" ht="18.899999999999999" customHeight="1" x14ac:dyDescent="0.25">
      <c r="A41" s="147">
        <v>35</v>
      </c>
      <c r="B41" s="90"/>
      <c r="C41" s="90"/>
      <c r="D41" s="91"/>
      <c r="E41" s="162"/>
      <c r="F41" s="107"/>
      <c r="G41" s="107"/>
      <c r="H41" s="290"/>
      <c r="I41" s="172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69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899999999999999" customHeight="1" x14ac:dyDescent="0.25">
      <c r="A42" s="147">
        <v>36</v>
      </c>
      <c r="B42" s="90"/>
      <c r="C42" s="90"/>
      <c r="D42" s="91"/>
      <c r="E42" s="162"/>
      <c r="F42" s="107"/>
      <c r="G42" s="107"/>
      <c r="H42" s="290"/>
      <c r="I42" s="172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69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899999999999999" customHeight="1" x14ac:dyDescent="0.25">
      <c r="A43" s="147">
        <v>37</v>
      </c>
      <c r="B43" s="90"/>
      <c r="C43" s="90"/>
      <c r="D43" s="91"/>
      <c r="E43" s="162"/>
      <c r="F43" s="107"/>
      <c r="G43" s="107"/>
      <c r="H43" s="290"/>
      <c r="I43" s="172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69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899999999999999" customHeight="1" x14ac:dyDescent="0.25">
      <c r="A44" s="147">
        <v>38</v>
      </c>
      <c r="B44" s="90"/>
      <c r="C44" s="90"/>
      <c r="D44" s="91"/>
      <c r="E44" s="162"/>
      <c r="F44" s="107"/>
      <c r="G44" s="107"/>
      <c r="H44" s="290"/>
      <c r="I44" s="172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69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899999999999999" customHeight="1" x14ac:dyDescent="0.25">
      <c r="A45" s="147">
        <v>39</v>
      </c>
      <c r="B45" s="90"/>
      <c r="C45" s="90"/>
      <c r="D45" s="91"/>
      <c r="E45" s="162"/>
      <c r="F45" s="107"/>
      <c r="G45" s="107"/>
      <c r="H45" s="290"/>
      <c r="I45" s="172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69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899999999999999" customHeight="1" x14ac:dyDescent="0.25">
      <c r="A46" s="147">
        <v>40</v>
      </c>
      <c r="B46" s="90"/>
      <c r="C46" s="90"/>
      <c r="D46" s="91"/>
      <c r="E46" s="162"/>
      <c r="F46" s="107"/>
      <c r="G46" s="107"/>
      <c r="H46" s="290"/>
      <c r="I46" s="172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69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899999999999999" customHeight="1" x14ac:dyDescent="0.25">
      <c r="A47" s="147">
        <v>41</v>
      </c>
      <c r="B47" s="90"/>
      <c r="C47" s="90"/>
      <c r="D47" s="91"/>
      <c r="E47" s="162"/>
      <c r="F47" s="107"/>
      <c r="G47" s="107"/>
      <c r="H47" s="290"/>
      <c r="I47" s="172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69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899999999999999" customHeight="1" x14ac:dyDescent="0.25">
      <c r="A48" s="147">
        <v>42</v>
      </c>
      <c r="B48" s="90"/>
      <c r="C48" s="90"/>
      <c r="D48" s="91"/>
      <c r="E48" s="162"/>
      <c r="F48" s="107"/>
      <c r="G48" s="107"/>
      <c r="H48" s="290"/>
      <c r="I48" s="172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69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899999999999999" customHeight="1" x14ac:dyDescent="0.25">
      <c r="A49" s="147">
        <v>43</v>
      </c>
      <c r="B49" s="90"/>
      <c r="C49" s="90"/>
      <c r="D49" s="91"/>
      <c r="E49" s="162"/>
      <c r="F49" s="107"/>
      <c r="G49" s="107"/>
      <c r="H49" s="290"/>
      <c r="I49" s="172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69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899999999999999" customHeight="1" x14ac:dyDescent="0.25">
      <c r="A50" s="147">
        <v>44</v>
      </c>
      <c r="B50" s="90"/>
      <c r="C50" s="90"/>
      <c r="D50" s="91"/>
      <c r="E50" s="162"/>
      <c r="F50" s="107"/>
      <c r="G50" s="107"/>
      <c r="H50" s="290"/>
      <c r="I50" s="172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69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899999999999999" customHeight="1" x14ac:dyDescent="0.25">
      <c r="A51" s="147">
        <v>45</v>
      </c>
      <c r="B51" s="90"/>
      <c r="C51" s="90"/>
      <c r="D51" s="91"/>
      <c r="E51" s="162"/>
      <c r="F51" s="107"/>
      <c r="G51" s="107"/>
      <c r="H51" s="290"/>
      <c r="I51" s="172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69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899999999999999" customHeight="1" x14ac:dyDescent="0.25">
      <c r="A52" s="147">
        <v>46</v>
      </c>
      <c r="B52" s="90"/>
      <c r="C52" s="90"/>
      <c r="D52" s="91"/>
      <c r="E52" s="162"/>
      <c r="F52" s="107"/>
      <c r="G52" s="107"/>
      <c r="H52" s="290"/>
      <c r="I52" s="172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69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899999999999999" customHeight="1" x14ac:dyDescent="0.25">
      <c r="A53" s="147">
        <v>47</v>
      </c>
      <c r="B53" s="90"/>
      <c r="C53" s="90"/>
      <c r="D53" s="91"/>
      <c r="E53" s="162"/>
      <c r="F53" s="107"/>
      <c r="G53" s="107"/>
      <c r="H53" s="290"/>
      <c r="I53" s="172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69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899999999999999" customHeight="1" x14ac:dyDescent="0.25">
      <c r="A54" s="147">
        <v>48</v>
      </c>
      <c r="B54" s="90"/>
      <c r="C54" s="90"/>
      <c r="D54" s="91"/>
      <c r="E54" s="162"/>
      <c r="F54" s="107"/>
      <c r="G54" s="107"/>
      <c r="H54" s="290"/>
      <c r="I54" s="172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69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899999999999999" customHeight="1" x14ac:dyDescent="0.25">
      <c r="A55" s="147">
        <v>49</v>
      </c>
      <c r="B55" s="90"/>
      <c r="C55" s="90"/>
      <c r="D55" s="91"/>
      <c r="E55" s="162"/>
      <c r="F55" s="107"/>
      <c r="G55" s="107"/>
      <c r="H55" s="290"/>
      <c r="I55" s="172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69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899999999999999" customHeight="1" x14ac:dyDescent="0.25">
      <c r="A56" s="147">
        <v>50</v>
      </c>
      <c r="B56" s="90"/>
      <c r="C56" s="90"/>
      <c r="D56" s="91"/>
      <c r="E56" s="162"/>
      <c r="F56" s="107"/>
      <c r="G56" s="107"/>
      <c r="H56" s="290"/>
      <c r="I56" s="172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69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899999999999999" customHeight="1" x14ac:dyDescent="0.25">
      <c r="A57" s="147">
        <v>51</v>
      </c>
      <c r="B57" s="90"/>
      <c r="C57" s="90"/>
      <c r="D57" s="91"/>
      <c r="E57" s="162"/>
      <c r="F57" s="107"/>
      <c r="G57" s="107"/>
      <c r="H57" s="290"/>
      <c r="I57" s="172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69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899999999999999" customHeight="1" x14ac:dyDescent="0.25">
      <c r="A58" s="147">
        <v>52</v>
      </c>
      <c r="B58" s="90"/>
      <c r="C58" s="90"/>
      <c r="D58" s="91"/>
      <c r="E58" s="162"/>
      <c r="F58" s="107"/>
      <c r="G58" s="107"/>
      <c r="H58" s="290"/>
      <c r="I58" s="172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69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899999999999999" customHeight="1" x14ac:dyDescent="0.25">
      <c r="A59" s="147">
        <v>53</v>
      </c>
      <c r="B59" s="90"/>
      <c r="C59" s="90"/>
      <c r="D59" s="91"/>
      <c r="E59" s="162"/>
      <c r="F59" s="107"/>
      <c r="G59" s="107"/>
      <c r="H59" s="290"/>
      <c r="I59" s="172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69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899999999999999" customHeight="1" x14ac:dyDescent="0.25">
      <c r="A60" s="147">
        <v>54</v>
      </c>
      <c r="B60" s="90"/>
      <c r="C60" s="90"/>
      <c r="D60" s="91"/>
      <c r="E60" s="162"/>
      <c r="F60" s="107"/>
      <c r="G60" s="107"/>
      <c r="H60" s="290"/>
      <c r="I60" s="172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69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899999999999999" customHeight="1" x14ac:dyDescent="0.25">
      <c r="A61" s="147">
        <v>55</v>
      </c>
      <c r="B61" s="90"/>
      <c r="C61" s="90"/>
      <c r="D61" s="91"/>
      <c r="E61" s="162"/>
      <c r="F61" s="107"/>
      <c r="G61" s="107"/>
      <c r="H61" s="290"/>
      <c r="I61" s="172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69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899999999999999" customHeight="1" x14ac:dyDescent="0.25">
      <c r="A62" s="147">
        <v>56</v>
      </c>
      <c r="B62" s="90"/>
      <c r="C62" s="90"/>
      <c r="D62" s="91"/>
      <c r="E62" s="162"/>
      <c r="F62" s="107"/>
      <c r="G62" s="107"/>
      <c r="H62" s="290"/>
      <c r="I62" s="172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69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899999999999999" customHeight="1" x14ac:dyDescent="0.25">
      <c r="A63" s="147">
        <v>57</v>
      </c>
      <c r="B63" s="90"/>
      <c r="C63" s="90"/>
      <c r="D63" s="91"/>
      <c r="E63" s="162"/>
      <c r="F63" s="107"/>
      <c r="G63" s="107"/>
      <c r="H63" s="290"/>
      <c r="I63" s="172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69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899999999999999" customHeight="1" x14ac:dyDescent="0.25">
      <c r="A64" s="147">
        <v>58</v>
      </c>
      <c r="B64" s="90"/>
      <c r="C64" s="90"/>
      <c r="D64" s="91"/>
      <c r="E64" s="162"/>
      <c r="F64" s="107"/>
      <c r="G64" s="107"/>
      <c r="H64" s="290"/>
      <c r="I64" s="172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69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899999999999999" customHeight="1" x14ac:dyDescent="0.25">
      <c r="A65" s="147">
        <v>59</v>
      </c>
      <c r="B65" s="90"/>
      <c r="C65" s="90"/>
      <c r="D65" s="91"/>
      <c r="E65" s="162"/>
      <c r="F65" s="107"/>
      <c r="G65" s="107"/>
      <c r="H65" s="290"/>
      <c r="I65" s="172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69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899999999999999" customHeight="1" x14ac:dyDescent="0.25">
      <c r="A66" s="147">
        <v>60</v>
      </c>
      <c r="B66" s="90"/>
      <c r="C66" s="90"/>
      <c r="D66" s="91"/>
      <c r="E66" s="162"/>
      <c r="F66" s="107"/>
      <c r="G66" s="107"/>
      <c r="H66" s="290"/>
      <c r="I66" s="172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69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899999999999999" customHeight="1" x14ac:dyDescent="0.25">
      <c r="A67" s="147">
        <v>61</v>
      </c>
      <c r="B67" s="90"/>
      <c r="C67" s="90"/>
      <c r="D67" s="91"/>
      <c r="E67" s="162"/>
      <c r="F67" s="107"/>
      <c r="G67" s="107"/>
      <c r="H67" s="290"/>
      <c r="I67" s="172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69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899999999999999" customHeight="1" x14ac:dyDescent="0.25">
      <c r="A68" s="147">
        <v>62</v>
      </c>
      <c r="B68" s="90"/>
      <c r="C68" s="90"/>
      <c r="D68" s="91"/>
      <c r="E68" s="162"/>
      <c r="F68" s="107"/>
      <c r="G68" s="107"/>
      <c r="H68" s="290"/>
      <c r="I68" s="172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69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899999999999999" customHeight="1" x14ac:dyDescent="0.25">
      <c r="A69" s="147">
        <v>63</v>
      </c>
      <c r="B69" s="90"/>
      <c r="C69" s="90"/>
      <c r="D69" s="91"/>
      <c r="E69" s="162"/>
      <c r="F69" s="107"/>
      <c r="G69" s="107"/>
      <c r="H69" s="290"/>
      <c r="I69" s="172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69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899999999999999" customHeight="1" x14ac:dyDescent="0.25">
      <c r="A70" s="147">
        <v>64</v>
      </c>
      <c r="B70" s="90"/>
      <c r="C70" s="90"/>
      <c r="D70" s="91"/>
      <c r="E70" s="162"/>
      <c r="F70" s="107"/>
      <c r="G70" s="107"/>
      <c r="H70" s="290"/>
      <c r="I70" s="172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69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899999999999999" customHeight="1" x14ac:dyDescent="0.25">
      <c r="A71" s="147">
        <v>65</v>
      </c>
      <c r="B71" s="90"/>
      <c r="C71" s="90"/>
      <c r="D71" s="91"/>
      <c r="E71" s="162"/>
      <c r="F71" s="107"/>
      <c r="G71" s="107"/>
      <c r="H71" s="290"/>
      <c r="I71" s="172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69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899999999999999" customHeight="1" x14ac:dyDescent="0.25">
      <c r="A72" s="147">
        <v>66</v>
      </c>
      <c r="B72" s="90"/>
      <c r="C72" s="90"/>
      <c r="D72" s="91"/>
      <c r="E72" s="162"/>
      <c r="F72" s="107"/>
      <c r="G72" s="107"/>
      <c r="H72" s="290"/>
      <c r="I72" s="172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ref="L72:L100" si="3">IF(Q72="",999,Q72)</f>
        <v>999</v>
      </c>
      <c r="M72" s="169">
        <f t="shared" ref="M72:M100" si="4">IF(P72=999,999,1)</f>
        <v>999</v>
      </c>
      <c r="N72" s="167"/>
      <c r="O72" s="140"/>
      <c r="P72" s="108">
        <f t="shared" ref="P72:P100" si="5">IF(N72="DA",1,IF(N72="WC",2,IF(N72="SE",3,IF(N72="Q",4,IF(N72="LL",5,999)))))</f>
        <v>999</v>
      </c>
      <c r="Q72" s="92"/>
    </row>
    <row r="73" spans="1:17" s="11" customFormat="1" ht="18.899999999999999" customHeight="1" x14ac:dyDescent="0.25">
      <c r="A73" s="147">
        <v>67</v>
      </c>
      <c r="B73" s="90"/>
      <c r="C73" s="90"/>
      <c r="D73" s="91"/>
      <c r="E73" s="162"/>
      <c r="F73" s="107"/>
      <c r="G73" s="107"/>
      <c r="H73" s="290"/>
      <c r="I73" s="172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3"/>
        <v>999</v>
      </c>
      <c r="M73" s="169">
        <f t="shared" si="4"/>
        <v>999</v>
      </c>
      <c r="N73" s="167"/>
      <c r="O73" s="140"/>
      <c r="P73" s="108">
        <f t="shared" si="5"/>
        <v>999</v>
      </c>
      <c r="Q73" s="92"/>
    </row>
    <row r="74" spans="1:17" s="11" customFormat="1" ht="18.899999999999999" customHeight="1" x14ac:dyDescent="0.25">
      <c r="A74" s="147">
        <v>68</v>
      </c>
      <c r="B74" s="90"/>
      <c r="C74" s="90"/>
      <c r="D74" s="91"/>
      <c r="E74" s="162"/>
      <c r="F74" s="107"/>
      <c r="G74" s="107"/>
      <c r="H74" s="290"/>
      <c r="I74" s="172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3"/>
        <v>999</v>
      </c>
      <c r="M74" s="169">
        <f t="shared" si="4"/>
        <v>999</v>
      </c>
      <c r="N74" s="167"/>
      <c r="O74" s="140"/>
      <c r="P74" s="108">
        <f t="shared" si="5"/>
        <v>999</v>
      </c>
      <c r="Q74" s="92"/>
    </row>
    <row r="75" spans="1:17" s="11" customFormat="1" ht="18.899999999999999" customHeight="1" x14ac:dyDescent="0.25">
      <c r="A75" s="147">
        <v>69</v>
      </c>
      <c r="B75" s="90"/>
      <c r="C75" s="90"/>
      <c r="D75" s="91"/>
      <c r="E75" s="162"/>
      <c r="F75" s="107"/>
      <c r="G75" s="107"/>
      <c r="H75" s="290"/>
      <c r="I75" s="172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3"/>
        <v>999</v>
      </c>
      <c r="M75" s="169">
        <f t="shared" si="4"/>
        <v>999</v>
      </c>
      <c r="N75" s="167"/>
      <c r="O75" s="140"/>
      <c r="P75" s="108">
        <f t="shared" si="5"/>
        <v>999</v>
      </c>
      <c r="Q75" s="92"/>
    </row>
    <row r="76" spans="1:17" s="11" customFormat="1" ht="18.899999999999999" customHeight="1" x14ac:dyDescent="0.25">
      <c r="A76" s="147">
        <v>70</v>
      </c>
      <c r="B76" s="90"/>
      <c r="C76" s="90"/>
      <c r="D76" s="91"/>
      <c r="E76" s="162"/>
      <c r="F76" s="107"/>
      <c r="G76" s="107"/>
      <c r="H76" s="290"/>
      <c r="I76" s="172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3"/>
        <v>999</v>
      </c>
      <c r="M76" s="169">
        <f t="shared" si="4"/>
        <v>999</v>
      </c>
      <c r="N76" s="167"/>
      <c r="O76" s="140"/>
      <c r="P76" s="108">
        <f t="shared" si="5"/>
        <v>999</v>
      </c>
      <c r="Q76" s="92"/>
    </row>
    <row r="77" spans="1:17" s="11" customFormat="1" ht="18.899999999999999" customHeight="1" x14ac:dyDescent="0.25">
      <c r="A77" s="147">
        <v>71</v>
      </c>
      <c r="B77" s="90"/>
      <c r="C77" s="90"/>
      <c r="D77" s="91"/>
      <c r="E77" s="162"/>
      <c r="F77" s="107"/>
      <c r="G77" s="107"/>
      <c r="H77" s="290"/>
      <c r="I77" s="172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3"/>
        <v>999</v>
      </c>
      <c r="M77" s="169">
        <f t="shared" si="4"/>
        <v>999</v>
      </c>
      <c r="N77" s="167"/>
      <c r="O77" s="140"/>
      <c r="P77" s="108">
        <f t="shared" si="5"/>
        <v>999</v>
      </c>
      <c r="Q77" s="92"/>
    </row>
    <row r="78" spans="1:17" s="11" customFormat="1" ht="18.899999999999999" customHeight="1" x14ac:dyDescent="0.25">
      <c r="A78" s="147">
        <v>72</v>
      </c>
      <c r="B78" s="90"/>
      <c r="C78" s="90"/>
      <c r="D78" s="91"/>
      <c r="E78" s="162"/>
      <c r="F78" s="107"/>
      <c r="G78" s="107"/>
      <c r="H78" s="290"/>
      <c r="I78" s="172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3"/>
        <v>999</v>
      </c>
      <c r="M78" s="169">
        <f t="shared" si="4"/>
        <v>999</v>
      </c>
      <c r="N78" s="167"/>
      <c r="O78" s="140"/>
      <c r="P78" s="108">
        <f t="shared" si="5"/>
        <v>999</v>
      </c>
      <c r="Q78" s="92"/>
    </row>
    <row r="79" spans="1:17" s="11" customFormat="1" ht="18.899999999999999" customHeight="1" x14ac:dyDescent="0.25">
      <c r="A79" s="147">
        <v>73</v>
      </c>
      <c r="B79" s="90"/>
      <c r="C79" s="90"/>
      <c r="D79" s="91"/>
      <c r="E79" s="162"/>
      <c r="F79" s="107"/>
      <c r="G79" s="107"/>
      <c r="H79" s="290"/>
      <c r="I79" s="172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3"/>
        <v>999</v>
      </c>
      <c r="M79" s="169">
        <f t="shared" si="4"/>
        <v>999</v>
      </c>
      <c r="N79" s="167"/>
      <c r="O79" s="140"/>
      <c r="P79" s="108">
        <f t="shared" si="5"/>
        <v>999</v>
      </c>
      <c r="Q79" s="92"/>
    </row>
    <row r="80" spans="1:17" s="11" customFormat="1" ht="18.899999999999999" customHeight="1" x14ac:dyDescent="0.25">
      <c r="A80" s="147">
        <v>74</v>
      </c>
      <c r="B80" s="90"/>
      <c r="C80" s="90"/>
      <c r="D80" s="91"/>
      <c r="E80" s="162"/>
      <c r="F80" s="107"/>
      <c r="G80" s="107"/>
      <c r="H80" s="290"/>
      <c r="I80" s="172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3"/>
        <v>999</v>
      </c>
      <c r="M80" s="169">
        <f t="shared" si="4"/>
        <v>999</v>
      </c>
      <c r="N80" s="167"/>
      <c r="O80" s="140"/>
      <c r="P80" s="108">
        <f t="shared" si="5"/>
        <v>999</v>
      </c>
      <c r="Q80" s="92"/>
    </row>
    <row r="81" spans="1:17" s="11" customFormat="1" ht="18.899999999999999" customHeight="1" x14ac:dyDescent="0.25">
      <c r="A81" s="147">
        <v>75</v>
      </c>
      <c r="B81" s="90"/>
      <c r="C81" s="90"/>
      <c r="D81" s="91"/>
      <c r="E81" s="162"/>
      <c r="F81" s="107"/>
      <c r="G81" s="107"/>
      <c r="H81" s="290"/>
      <c r="I81" s="172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3"/>
        <v>999</v>
      </c>
      <c r="M81" s="169">
        <f t="shared" si="4"/>
        <v>999</v>
      </c>
      <c r="N81" s="167"/>
      <c r="O81" s="140"/>
      <c r="P81" s="108">
        <f t="shared" si="5"/>
        <v>999</v>
      </c>
      <c r="Q81" s="92"/>
    </row>
    <row r="82" spans="1:17" s="11" customFormat="1" ht="18.899999999999999" customHeight="1" x14ac:dyDescent="0.25">
      <c r="A82" s="147">
        <v>76</v>
      </c>
      <c r="B82" s="90"/>
      <c r="C82" s="90"/>
      <c r="D82" s="91"/>
      <c r="E82" s="162"/>
      <c r="F82" s="107"/>
      <c r="G82" s="107"/>
      <c r="H82" s="290"/>
      <c r="I82" s="172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3"/>
        <v>999</v>
      </c>
      <c r="M82" s="169">
        <f t="shared" si="4"/>
        <v>999</v>
      </c>
      <c r="N82" s="167"/>
      <c r="O82" s="140"/>
      <c r="P82" s="108">
        <f t="shared" si="5"/>
        <v>999</v>
      </c>
      <c r="Q82" s="92"/>
    </row>
    <row r="83" spans="1:17" s="11" customFormat="1" ht="18.899999999999999" customHeight="1" x14ac:dyDescent="0.25">
      <c r="A83" s="147">
        <v>77</v>
      </c>
      <c r="B83" s="90"/>
      <c r="C83" s="90"/>
      <c r="D83" s="91"/>
      <c r="E83" s="162"/>
      <c r="F83" s="107"/>
      <c r="G83" s="107"/>
      <c r="H83" s="290"/>
      <c r="I83" s="172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3"/>
        <v>999</v>
      </c>
      <c r="M83" s="169">
        <f t="shared" si="4"/>
        <v>999</v>
      </c>
      <c r="N83" s="167"/>
      <c r="O83" s="140"/>
      <c r="P83" s="108">
        <f t="shared" si="5"/>
        <v>999</v>
      </c>
      <c r="Q83" s="92"/>
    </row>
    <row r="84" spans="1:17" s="11" customFormat="1" ht="18.899999999999999" customHeight="1" x14ac:dyDescent="0.25">
      <c r="A84" s="147">
        <v>78</v>
      </c>
      <c r="B84" s="90"/>
      <c r="C84" s="90"/>
      <c r="D84" s="91"/>
      <c r="E84" s="162"/>
      <c r="F84" s="107"/>
      <c r="G84" s="107"/>
      <c r="H84" s="290"/>
      <c r="I84" s="172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3"/>
        <v>999</v>
      </c>
      <c r="M84" s="169">
        <f t="shared" si="4"/>
        <v>999</v>
      </c>
      <c r="N84" s="167"/>
      <c r="O84" s="140"/>
      <c r="P84" s="108">
        <f t="shared" si="5"/>
        <v>999</v>
      </c>
      <c r="Q84" s="92"/>
    </row>
    <row r="85" spans="1:17" s="11" customFormat="1" ht="18.899999999999999" customHeight="1" x14ac:dyDescent="0.25">
      <c r="A85" s="147">
        <v>79</v>
      </c>
      <c r="B85" s="90"/>
      <c r="C85" s="90"/>
      <c r="D85" s="91"/>
      <c r="E85" s="162"/>
      <c r="F85" s="107"/>
      <c r="G85" s="107"/>
      <c r="H85" s="290"/>
      <c r="I85" s="172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3"/>
        <v>999</v>
      </c>
      <c r="M85" s="169">
        <f t="shared" si="4"/>
        <v>999</v>
      </c>
      <c r="N85" s="167"/>
      <c r="O85" s="140"/>
      <c r="P85" s="108">
        <f t="shared" si="5"/>
        <v>999</v>
      </c>
      <c r="Q85" s="92"/>
    </row>
    <row r="86" spans="1:17" s="11" customFormat="1" ht="18.899999999999999" customHeight="1" x14ac:dyDescent="0.25">
      <c r="A86" s="147">
        <v>80</v>
      </c>
      <c r="B86" s="90"/>
      <c r="C86" s="90"/>
      <c r="D86" s="91"/>
      <c r="E86" s="162"/>
      <c r="F86" s="107"/>
      <c r="G86" s="107"/>
      <c r="H86" s="290"/>
      <c r="I86" s="172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3"/>
        <v>999</v>
      </c>
      <c r="M86" s="169">
        <f t="shared" si="4"/>
        <v>999</v>
      </c>
      <c r="N86" s="167"/>
      <c r="O86" s="140"/>
      <c r="P86" s="108">
        <f t="shared" si="5"/>
        <v>999</v>
      </c>
      <c r="Q86" s="92"/>
    </row>
    <row r="87" spans="1:17" s="11" customFormat="1" ht="18.899999999999999" customHeight="1" x14ac:dyDescent="0.25">
      <c r="A87" s="147">
        <v>81</v>
      </c>
      <c r="B87" s="90"/>
      <c r="C87" s="90"/>
      <c r="D87" s="91"/>
      <c r="E87" s="162"/>
      <c r="F87" s="107"/>
      <c r="G87" s="107"/>
      <c r="H87" s="290"/>
      <c r="I87" s="172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3"/>
        <v>999</v>
      </c>
      <c r="M87" s="169">
        <f t="shared" si="4"/>
        <v>999</v>
      </c>
      <c r="N87" s="167"/>
      <c r="O87" s="140"/>
      <c r="P87" s="108">
        <f t="shared" si="5"/>
        <v>999</v>
      </c>
      <c r="Q87" s="92"/>
    </row>
    <row r="88" spans="1:17" s="11" customFormat="1" ht="18.899999999999999" customHeight="1" x14ac:dyDescent="0.25">
      <c r="A88" s="147">
        <v>82</v>
      </c>
      <c r="B88" s="90"/>
      <c r="C88" s="90"/>
      <c r="D88" s="91"/>
      <c r="E88" s="162"/>
      <c r="F88" s="107"/>
      <c r="G88" s="107"/>
      <c r="H88" s="290"/>
      <c r="I88" s="172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3"/>
        <v>999</v>
      </c>
      <c r="M88" s="169">
        <f t="shared" si="4"/>
        <v>999</v>
      </c>
      <c r="N88" s="167"/>
      <c r="O88" s="140"/>
      <c r="P88" s="108">
        <f t="shared" si="5"/>
        <v>999</v>
      </c>
      <c r="Q88" s="92"/>
    </row>
    <row r="89" spans="1:17" s="11" customFormat="1" ht="18.899999999999999" customHeight="1" x14ac:dyDescent="0.25">
      <c r="A89" s="147">
        <v>83</v>
      </c>
      <c r="B89" s="90"/>
      <c r="C89" s="90"/>
      <c r="D89" s="91"/>
      <c r="E89" s="162"/>
      <c r="F89" s="107"/>
      <c r="G89" s="107"/>
      <c r="H89" s="290"/>
      <c r="I89" s="172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3"/>
        <v>999</v>
      </c>
      <c r="M89" s="169">
        <f t="shared" si="4"/>
        <v>999</v>
      </c>
      <c r="N89" s="167"/>
      <c r="O89" s="140"/>
      <c r="P89" s="108">
        <f t="shared" si="5"/>
        <v>999</v>
      </c>
      <c r="Q89" s="92"/>
    </row>
    <row r="90" spans="1:17" s="11" customFormat="1" ht="18.899999999999999" customHeight="1" x14ac:dyDescent="0.25">
      <c r="A90" s="147">
        <v>84</v>
      </c>
      <c r="B90" s="90"/>
      <c r="C90" s="90"/>
      <c r="D90" s="91"/>
      <c r="E90" s="162"/>
      <c r="F90" s="107"/>
      <c r="G90" s="107"/>
      <c r="H90" s="290"/>
      <c r="I90" s="172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3"/>
        <v>999</v>
      </c>
      <c r="M90" s="169">
        <f t="shared" si="4"/>
        <v>999</v>
      </c>
      <c r="N90" s="167"/>
      <c r="O90" s="140"/>
      <c r="P90" s="108">
        <f t="shared" si="5"/>
        <v>999</v>
      </c>
      <c r="Q90" s="92"/>
    </row>
    <row r="91" spans="1:17" s="11" customFormat="1" ht="18.899999999999999" customHeight="1" x14ac:dyDescent="0.25">
      <c r="A91" s="147">
        <v>85</v>
      </c>
      <c r="B91" s="90"/>
      <c r="C91" s="90"/>
      <c r="D91" s="91"/>
      <c r="E91" s="162"/>
      <c r="F91" s="107"/>
      <c r="G91" s="107"/>
      <c r="H91" s="290"/>
      <c r="I91" s="172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3"/>
        <v>999</v>
      </c>
      <c r="M91" s="169">
        <f t="shared" si="4"/>
        <v>999</v>
      </c>
      <c r="N91" s="167"/>
      <c r="O91" s="140"/>
      <c r="P91" s="108">
        <f t="shared" si="5"/>
        <v>999</v>
      </c>
      <c r="Q91" s="92"/>
    </row>
    <row r="92" spans="1:17" s="11" customFormat="1" ht="18.899999999999999" customHeight="1" x14ac:dyDescent="0.25">
      <c r="A92" s="147">
        <v>86</v>
      </c>
      <c r="B92" s="90"/>
      <c r="C92" s="90"/>
      <c r="D92" s="91"/>
      <c r="E92" s="162"/>
      <c r="F92" s="107"/>
      <c r="G92" s="107"/>
      <c r="H92" s="290"/>
      <c r="I92" s="172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3"/>
        <v>999</v>
      </c>
      <c r="M92" s="169">
        <f t="shared" si="4"/>
        <v>999</v>
      </c>
      <c r="N92" s="167"/>
      <c r="O92" s="140"/>
      <c r="P92" s="108">
        <f t="shared" si="5"/>
        <v>999</v>
      </c>
      <c r="Q92" s="92"/>
    </row>
    <row r="93" spans="1:17" s="11" customFormat="1" ht="18.899999999999999" customHeight="1" x14ac:dyDescent="0.25">
      <c r="A93" s="147">
        <v>87</v>
      </c>
      <c r="B93" s="90"/>
      <c r="C93" s="90"/>
      <c r="D93" s="91"/>
      <c r="E93" s="162"/>
      <c r="F93" s="107"/>
      <c r="G93" s="107"/>
      <c r="H93" s="290"/>
      <c r="I93" s="172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3"/>
        <v>999</v>
      </c>
      <c r="M93" s="169">
        <f t="shared" si="4"/>
        <v>999</v>
      </c>
      <c r="N93" s="167"/>
      <c r="O93" s="140"/>
      <c r="P93" s="108">
        <f t="shared" si="5"/>
        <v>999</v>
      </c>
      <c r="Q93" s="92"/>
    </row>
    <row r="94" spans="1:17" s="11" customFormat="1" ht="18.899999999999999" customHeight="1" x14ac:dyDescent="0.25">
      <c r="A94" s="147">
        <v>88</v>
      </c>
      <c r="B94" s="90"/>
      <c r="C94" s="90"/>
      <c r="D94" s="91"/>
      <c r="E94" s="162"/>
      <c r="F94" s="107"/>
      <c r="G94" s="107"/>
      <c r="H94" s="290"/>
      <c r="I94" s="172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3"/>
        <v>999</v>
      </c>
      <c r="M94" s="169">
        <f t="shared" si="4"/>
        <v>999</v>
      </c>
      <c r="N94" s="167"/>
      <c r="O94" s="140"/>
      <c r="P94" s="108">
        <f t="shared" si="5"/>
        <v>999</v>
      </c>
      <c r="Q94" s="92"/>
    </row>
    <row r="95" spans="1:17" s="11" customFormat="1" ht="18.899999999999999" customHeight="1" x14ac:dyDescent="0.25">
      <c r="A95" s="147">
        <v>89</v>
      </c>
      <c r="B95" s="90"/>
      <c r="C95" s="90"/>
      <c r="D95" s="91"/>
      <c r="E95" s="162"/>
      <c r="F95" s="107"/>
      <c r="G95" s="107"/>
      <c r="H95" s="290"/>
      <c r="I95" s="172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3"/>
        <v>999</v>
      </c>
      <c r="M95" s="169">
        <f t="shared" si="4"/>
        <v>999</v>
      </c>
      <c r="N95" s="167"/>
      <c r="O95" s="140"/>
      <c r="P95" s="108">
        <f t="shared" si="5"/>
        <v>999</v>
      </c>
      <c r="Q95" s="92"/>
    </row>
    <row r="96" spans="1:17" s="11" customFormat="1" ht="18.899999999999999" customHeight="1" x14ac:dyDescent="0.25">
      <c r="A96" s="147">
        <v>90</v>
      </c>
      <c r="B96" s="90"/>
      <c r="C96" s="90"/>
      <c r="D96" s="91"/>
      <c r="E96" s="162"/>
      <c r="F96" s="107"/>
      <c r="G96" s="107"/>
      <c r="H96" s="290"/>
      <c r="I96" s="172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3"/>
        <v>999</v>
      </c>
      <c r="M96" s="169">
        <f t="shared" si="4"/>
        <v>999</v>
      </c>
      <c r="N96" s="167"/>
      <c r="O96" s="140"/>
      <c r="P96" s="108">
        <f t="shared" si="5"/>
        <v>999</v>
      </c>
      <c r="Q96" s="92"/>
    </row>
    <row r="97" spans="1:17" s="11" customFormat="1" ht="18.899999999999999" customHeight="1" x14ac:dyDescent="0.25">
      <c r="A97" s="147">
        <v>91</v>
      </c>
      <c r="B97" s="90"/>
      <c r="C97" s="90"/>
      <c r="D97" s="91"/>
      <c r="E97" s="162"/>
      <c r="F97" s="107"/>
      <c r="G97" s="107"/>
      <c r="H97" s="290"/>
      <c r="I97" s="172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3"/>
        <v>999</v>
      </c>
      <c r="M97" s="169">
        <f t="shared" si="4"/>
        <v>999</v>
      </c>
      <c r="N97" s="167"/>
      <c r="O97" s="140"/>
      <c r="P97" s="108">
        <f t="shared" si="5"/>
        <v>999</v>
      </c>
      <c r="Q97" s="92"/>
    </row>
    <row r="98" spans="1:17" s="11" customFormat="1" ht="18.899999999999999" customHeight="1" x14ac:dyDescent="0.25">
      <c r="A98" s="147">
        <v>92</v>
      </c>
      <c r="B98" s="90"/>
      <c r="C98" s="90"/>
      <c r="D98" s="91"/>
      <c r="E98" s="162"/>
      <c r="F98" s="107"/>
      <c r="G98" s="107"/>
      <c r="H98" s="290"/>
      <c r="I98" s="172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3"/>
        <v>999</v>
      </c>
      <c r="M98" s="169">
        <f t="shared" si="4"/>
        <v>999</v>
      </c>
      <c r="N98" s="167"/>
      <c r="O98" s="140"/>
      <c r="P98" s="108">
        <f t="shared" si="5"/>
        <v>999</v>
      </c>
      <c r="Q98" s="92"/>
    </row>
    <row r="99" spans="1:17" s="11" customFormat="1" ht="18.899999999999999" customHeight="1" x14ac:dyDescent="0.25">
      <c r="A99" s="147">
        <v>93</v>
      </c>
      <c r="B99" s="90"/>
      <c r="C99" s="90"/>
      <c r="D99" s="91"/>
      <c r="E99" s="162"/>
      <c r="F99" s="107"/>
      <c r="G99" s="107"/>
      <c r="H99" s="290"/>
      <c r="I99" s="172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3"/>
        <v>999</v>
      </c>
      <c r="M99" s="169">
        <f t="shared" si="4"/>
        <v>999</v>
      </c>
      <c r="N99" s="167"/>
      <c r="O99" s="140"/>
      <c r="P99" s="108">
        <f t="shared" si="5"/>
        <v>999</v>
      </c>
      <c r="Q99" s="92"/>
    </row>
    <row r="100" spans="1:17" s="11" customFormat="1" ht="18.899999999999999" customHeight="1" x14ac:dyDescent="0.25">
      <c r="A100" s="147">
        <v>94</v>
      </c>
      <c r="B100" s="90"/>
      <c r="C100" s="90"/>
      <c r="D100" s="91"/>
      <c r="E100" s="162"/>
      <c r="F100" s="107"/>
      <c r="G100" s="107"/>
      <c r="H100" s="290"/>
      <c r="I100" s="172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3"/>
        <v>999</v>
      </c>
      <c r="M100" s="169">
        <f t="shared" si="4"/>
        <v>999</v>
      </c>
      <c r="N100" s="167"/>
      <c r="O100" s="140"/>
      <c r="P100" s="108">
        <f t="shared" si="5"/>
        <v>999</v>
      </c>
      <c r="Q100" s="92"/>
    </row>
    <row r="101" spans="1:17" s="11" customFormat="1" ht="18.899999999999999" customHeight="1" x14ac:dyDescent="0.25">
      <c r="A101" s="147">
        <v>95</v>
      </c>
      <c r="B101" s="90"/>
      <c r="C101" s="90"/>
      <c r="D101" s="91"/>
      <c r="E101" s="162"/>
      <c r="F101" s="107"/>
      <c r="G101" s="107"/>
      <c r="H101" s="290"/>
      <c r="I101" s="172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ref="L101:L134" si="6">IF(Q101="",999,Q101)</f>
        <v>999</v>
      </c>
      <c r="M101" s="169">
        <f t="shared" ref="M101:M134" si="7">IF(P101=999,999,1)</f>
        <v>999</v>
      </c>
      <c r="N101" s="167"/>
      <c r="O101" s="140"/>
      <c r="P101" s="108">
        <f t="shared" ref="P101:P134" si="8">IF(N101="DA",1,IF(N101="WC",2,IF(N101="SE",3,IF(N101="Q",4,IF(N101="LL",5,999)))))</f>
        <v>999</v>
      </c>
      <c r="Q101" s="92"/>
    </row>
    <row r="102" spans="1:17" s="11" customFormat="1" ht="18.899999999999999" customHeight="1" x14ac:dyDescent="0.25">
      <c r="A102" s="147">
        <v>96</v>
      </c>
      <c r="B102" s="90"/>
      <c r="C102" s="90"/>
      <c r="D102" s="91"/>
      <c r="E102" s="162"/>
      <c r="F102" s="107"/>
      <c r="G102" s="107"/>
      <c r="H102" s="290"/>
      <c r="I102" s="172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6"/>
        <v>999</v>
      </c>
      <c r="M102" s="169">
        <f t="shared" si="7"/>
        <v>999</v>
      </c>
      <c r="N102" s="167"/>
      <c r="O102" s="140"/>
      <c r="P102" s="108">
        <f t="shared" si="8"/>
        <v>999</v>
      </c>
      <c r="Q102" s="92"/>
    </row>
    <row r="103" spans="1:17" s="11" customFormat="1" ht="18.899999999999999" customHeight="1" x14ac:dyDescent="0.25">
      <c r="A103" s="147">
        <v>97</v>
      </c>
      <c r="B103" s="90"/>
      <c r="C103" s="90"/>
      <c r="D103" s="91"/>
      <c r="E103" s="162"/>
      <c r="F103" s="107"/>
      <c r="G103" s="107"/>
      <c r="H103" s="290"/>
      <c r="I103" s="172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6"/>
        <v>999</v>
      </c>
      <c r="M103" s="169">
        <f t="shared" si="7"/>
        <v>999</v>
      </c>
      <c r="N103" s="167"/>
      <c r="O103" s="140"/>
      <c r="P103" s="108">
        <f t="shared" si="8"/>
        <v>999</v>
      </c>
      <c r="Q103" s="92"/>
    </row>
    <row r="104" spans="1:17" s="11" customFormat="1" ht="18.899999999999999" customHeight="1" x14ac:dyDescent="0.25">
      <c r="A104" s="147">
        <v>98</v>
      </c>
      <c r="B104" s="90"/>
      <c r="C104" s="90"/>
      <c r="D104" s="91"/>
      <c r="E104" s="162"/>
      <c r="F104" s="107"/>
      <c r="G104" s="107"/>
      <c r="H104" s="290"/>
      <c r="I104" s="172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si="6"/>
        <v>999</v>
      </c>
      <c r="M104" s="169">
        <f t="shared" si="7"/>
        <v>999</v>
      </c>
      <c r="N104" s="167"/>
      <c r="O104" s="140"/>
      <c r="P104" s="108">
        <f t="shared" si="8"/>
        <v>999</v>
      </c>
      <c r="Q104" s="92"/>
    </row>
    <row r="105" spans="1:17" s="11" customFormat="1" ht="18.899999999999999" customHeight="1" x14ac:dyDescent="0.25">
      <c r="A105" s="147">
        <v>99</v>
      </c>
      <c r="B105" s="90"/>
      <c r="C105" s="90"/>
      <c r="D105" s="91"/>
      <c r="E105" s="162"/>
      <c r="F105" s="107"/>
      <c r="G105" s="107"/>
      <c r="H105" s="290"/>
      <c r="I105" s="172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6"/>
        <v>999</v>
      </c>
      <c r="M105" s="169">
        <f t="shared" si="7"/>
        <v>999</v>
      </c>
      <c r="N105" s="167"/>
      <c r="O105" s="140"/>
      <c r="P105" s="108">
        <f t="shared" si="8"/>
        <v>999</v>
      </c>
      <c r="Q105" s="92"/>
    </row>
    <row r="106" spans="1:17" s="11" customFormat="1" ht="18.899999999999999" customHeight="1" x14ac:dyDescent="0.25">
      <c r="A106" s="147">
        <v>100</v>
      </c>
      <c r="B106" s="90"/>
      <c r="C106" s="90"/>
      <c r="D106" s="91"/>
      <c r="E106" s="162"/>
      <c r="F106" s="107"/>
      <c r="G106" s="107"/>
      <c r="H106" s="290"/>
      <c r="I106" s="172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6"/>
        <v>999</v>
      </c>
      <c r="M106" s="169">
        <f t="shared" si="7"/>
        <v>999</v>
      </c>
      <c r="N106" s="167"/>
      <c r="O106" s="140"/>
      <c r="P106" s="108">
        <f t="shared" si="8"/>
        <v>999</v>
      </c>
      <c r="Q106" s="92"/>
    </row>
    <row r="107" spans="1:17" s="11" customFormat="1" ht="18.899999999999999" customHeight="1" x14ac:dyDescent="0.25">
      <c r="A107" s="147">
        <v>101</v>
      </c>
      <c r="B107" s="90"/>
      <c r="C107" s="90"/>
      <c r="D107" s="91"/>
      <c r="E107" s="162"/>
      <c r="F107" s="107"/>
      <c r="G107" s="107"/>
      <c r="H107" s="290"/>
      <c r="I107" s="172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6"/>
        <v>999</v>
      </c>
      <c r="M107" s="169">
        <f t="shared" si="7"/>
        <v>999</v>
      </c>
      <c r="N107" s="167"/>
      <c r="O107" s="140"/>
      <c r="P107" s="108">
        <f t="shared" si="8"/>
        <v>999</v>
      </c>
      <c r="Q107" s="92"/>
    </row>
    <row r="108" spans="1:17" s="11" customFormat="1" ht="18.899999999999999" customHeight="1" x14ac:dyDescent="0.25">
      <c r="A108" s="147">
        <v>102</v>
      </c>
      <c r="B108" s="90"/>
      <c r="C108" s="90"/>
      <c r="D108" s="91"/>
      <c r="E108" s="162"/>
      <c r="F108" s="107"/>
      <c r="G108" s="107"/>
      <c r="H108" s="290"/>
      <c r="I108" s="172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6"/>
        <v>999</v>
      </c>
      <c r="M108" s="169">
        <f t="shared" si="7"/>
        <v>999</v>
      </c>
      <c r="N108" s="167"/>
      <c r="O108" s="140"/>
      <c r="P108" s="108">
        <f t="shared" si="8"/>
        <v>999</v>
      </c>
      <c r="Q108" s="92"/>
    </row>
    <row r="109" spans="1:17" s="11" customFormat="1" ht="18.899999999999999" customHeight="1" x14ac:dyDescent="0.25">
      <c r="A109" s="147">
        <v>103</v>
      </c>
      <c r="B109" s="90"/>
      <c r="C109" s="90"/>
      <c r="D109" s="91"/>
      <c r="E109" s="162"/>
      <c r="F109" s="107"/>
      <c r="G109" s="107"/>
      <c r="H109" s="290"/>
      <c r="I109" s="172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6"/>
        <v>999</v>
      </c>
      <c r="M109" s="169">
        <f t="shared" si="7"/>
        <v>999</v>
      </c>
      <c r="N109" s="167"/>
      <c r="O109" s="140"/>
      <c r="P109" s="108">
        <f t="shared" si="8"/>
        <v>999</v>
      </c>
      <c r="Q109" s="92"/>
    </row>
    <row r="110" spans="1:17" s="11" customFormat="1" ht="18.899999999999999" customHeight="1" x14ac:dyDescent="0.25">
      <c r="A110" s="147">
        <v>104</v>
      </c>
      <c r="B110" s="90"/>
      <c r="C110" s="90"/>
      <c r="D110" s="91"/>
      <c r="E110" s="162"/>
      <c r="F110" s="107"/>
      <c r="G110" s="107"/>
      <c r="H110" s="290"/>
      <c r="I110" s="172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6"/>
        <v>999</v>
      </c>
      <c r="M110" s="169">
        <f t="shared" si="7"/>
        <v>999</v>
      </c>
      <c r="N110" s="167"/>
      <c r="O110" s="140"/>
      <c r="P110" s="108">
        <f t="shared" si="8"/>
        <v>999</v>
      </c>
      <c r="Q110" s="92"/>
    </row>
    <row r="111" spans="1:17" s="11" customFormat="1" ht="18.899999999999999" customHeight="1" x14ac:dyDescent="0.25">
      <c r="A111" s="147">
        <v>105</v>
      </c>
      <c r="B111" s="90"/>
      <c r="C111" s="90"/>
      <c r="D111" s="91"/>
      <c r="E111" s="162"/>
      <c r="F111" s="107"/>
      <c r="G111" s="107"/>
      <c r="H111" s="290"/>
      <c r="I111" s="172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6"/>
        <v>999</v>
      </c>
      <c r="M111" s="169">
        <f t="shared" si="7"/>
        <v>999</v>
      </c>
      <c r="N111" s="167"/>
      <c r="O111" s="140"/>
      <c r="P111" s="108">
        <f t="shared" si="8"/>
        <v>999</v>
      </c>
      <c r="Q111" s="92"/>
    </row>
    <row r="112" spans="1:17" s="11" customFormat="1" ht="18.899999999999999" customHeight="1" x14ac:dyDescent="0.25">
      <c r="A112" s="147">
        <v>106</v>
      </c>
      <c r="B112" s="90"/>
      <c r="C112" s="90"/>
      <c r="D112" s="91"/>
      <c r="E112" s="162"/>
      <c r="F112" s="107"/>
      <c r="G112" s="107"/>
      <c r="H112" s="290"/>
      <c r="I112" s="172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6"/>
        <v>999</v>
      </c>
      <c r="M112" s="169">
        <f t="shared" si="7"/>
        <v>999</v>
      </c>
      <c r="N112" s="167"/>
      <c r="O112" s="140"/>
      <c r="P112" s="108">
        <f t="shared" si="8"/>
        <v>999</v>
      </c>
      <c r="Q112" s="92"/>
    </row>
    <row r="113" spans="1:17" s="11" customFormat="1" ht="18.899999999999999" customHeight="1" x14ac:dyDescent="0.25">
      <c r="A113" s="147">
        <v>107</v>
      </c>
      <c r="B113" s="90"/>
      <c r="C113" s="90"/>
      <c r="D113" s="91"/>
      <c r="E113" s="162"/>
      <c r="F113" s="107"/>
      <c r="G113" s="107"/>
      <c r="H113" s="290"/>
      <c r="I113" s="172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6"/>
        <v>999</v>
      </c>
      <c r="M113" s="169">
        <f t="shared" si="7"/>
        <v>999</v>
      </c>
      <c r="N113" s="167"/>
      <c r="O113" s="140"/>
      <c r="P113" s="108">
        <f t="shared" si="8"/>
        <v>999</v>
      </c>
      <c r="Q113" s="92"/>
    </row>
    <row r="114" spans="1:17" s="11" customFormat="1" ht="18.899999999999999" customHeight="1" x14ac:dyDescent="0.25">
      <c r="A114" s="147">
        <v>108</v>
      </c>
      <c r="B114" s="90"/>
      <c r="C114" s="90"/>
      <c r="D114" s="91"/>
      <c r="E114" s="162"/>
      <c r="F114" s="107"/>
      <c r="G114" s="107"/>
      <c r="H114" s="290"/>
      <c r="I114" s="172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6"/>
        <v>999</v>
      </c>
      <c r="M114" s="169">
        <f t="shared" si="7"/>
        <v>999</v>
      </c>
      <c r="N114" s="167"/>
      <c r="O114" s="140"/>
      <c r="P114" s="108">
        <f t="shared" si="8"/>
        <v>999</v>
      </c>
      <c r="Q114" s="92"/>
    </row>
    <row r="115" spans="1:17" s="11" customFormat="1" ht="18.899999999999999" customHeight="1" x14ac:dyDescent="0.25">
      <c r="A115" s="147">
        <v>109</v>
      </c>
      <c r="B115" s="90"/>
      <c r="C115" s="90"/>
      <c r="D115" s="91"/>
      <c r="E115" s="162"/>
      <c r="F115" s="107"/>
      <c r="G115" s="107"/>
      <c r="H115" s="290"/>
      <c r="I115" s="172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6"/>
        <v>999</v>
      </c>
      <c r="M115" s="169">
        <f t="shared" si="7"/>
        <v>999</v>
      </c>
      <c r="N115" s="167"/>
      <c r="O115" s="140"/>
      <c r="P115" s="108">
        <f t="shared" si="8"/>
        <v>999</v>
      </c>
      <c r="Q115" s="92"/>
    </row>
    <row r="116" spans="1:17" s="11" customFormat="1" ht="18.899999999999999" customHeight="1" x14ac:dyDescent="0.25">
      <c r="A116" s="147">
        <v>110</v>
      </c>
      <c r="B116" s="90"/>
      <c r="C116" s="90"/>
      <c r="D116" s="91"/>
      <c r="E116" s="162"/>
      <c r="F116" s="107"/>
      <c r="G116" s="107"/>
      <c r="H116" s="290"/>
      <c r="I116" s="172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6"/>
        <v>999</v>
      </c>
      <c r="M116" s="169">
        <f t="shared" si="7"/>
        <v>999</v>
      </c>
      <c r="N116" s="167"/>
      <c r="O116" s="140"/>
      <c r="P116" s="108">
        <f t="shared" si="8"/>
        <v>999</v>
      </c>
      <c r="Q116" s="92"/>
    </row>
    <row r="117" spans="1:17" s="11" customFormat="1" ht="18.899999999999999" customHeight="1" x14ac:dyDescent="0.25">
      <c r="A117" s="147">
        <v>111</v>
      </c>
      <c r="B117" s="90"/>
      <c r="C117" s="90"/>
      <c r="D117" s="91"/>
      <c r="E117" s="162"/>
      <c r="F117" s="107"/>
      <c r="G117" s="107"/>
      <c r="H117" s="290"/>
      <c r="I117" s="172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6"/>
        <v>999</v>
      </c>
      <c r="M117" s="169">
        <f t="shared" si="7"/>
        <v>999</v>
      </c>
      <c r="N117" s="167"/>
      <c r="O117" s="140"/>
      <c r="P117" s="108">
        <f t="shared" si="8"/>
        <v>999</v>
      </c>
      <c r="Q117" s="92"/>
    </row>
    <row r="118" spans="1:17" s="11" customFormat="1" ht="18.899999999999999" customHeight="1" x14ac:dyDescent="0.25">
      <c r="A118" s="147">
        <v>112</v>
      </c>
      <c r="B118" s="90"/>
      <c r="C118" s="90"/>
      <c r="D118" s="91"/>
      <c r="E118" s="162"/>
      <c r="F118" s="107"/>
      <c r="G118" s="107"/>
      <c r="H118" s="290"/>
      <c r="I118" s="172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6"/>
        <v>999</v>
      </c>
      <c r="M118" s="169">
        <f t="shared" si="7"/>
        <v>999</v>
      </c>
      <c r="N118" s="167"/>
      <c r="O118" s="140"/>
      <c r="P118" s="108">
        <f t="shared" si="8"/>
        <v>999</v>
      </c>
      <c r="Q118" s="92"/>
    </row>
    <row r="119" spans="1:17" s="11" customFormat="1" ht="18.899999999999999" customHeight="1" x14ac:dyDescent="0.25">
      <c r="A119" s="147">
        <v>113</v>
      </c>
      <c r="B119" s="90"/>
      <c r="C119" s="90"/>
      <c r="D119" s="91"/>
      <c r="E119" s="162"/>
      <c r="F119" s="107"/>
      <c r="G119" s="107"/>
      <c r="H119" s="290"/>
      <c r="I119" s="172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6"/>
        <v>999</v>
      </c>
      <c r="M119" s="169">
        <f t="shared" si="7"/>
        <v>999</v>
      </c>
      <c r="N119" s="167"/>
      <c r="O119" s="140"/>
      <c r="P119" s="108">
        <f t="shared" si="8"/>
        <v>999</v>
      </c>
      <c r="Q119" s="92"/>
    </row>
    <row r="120" spans="1:17" s="11" customFormat="1" ht="18.899999999999999" customHeight="1" x14ac:dyDescent="0.25">
      <c r="A120" s="147">
        <v>114</v>
      </c>
      <c r="B120" s="90"/>
      <c r="C120" s="90"/>
      <c r="D120" s="91"/>
      <c r="E120" s="162"/>
      <c r="F120" s="107"/>
      <c r="G120" s="107"/>
      <c r="H120" s="290"/>
      <c r="I120" s="172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6"/>
        <v>999</v>
      </c>
      <c r="M120" s="169">
        <f t="shared" si="7"/>
        <v>999</v>
      </c>
      <c r="N120" s="167"/>
      <c r="O120" s="140"/>
      <c r="P120" s="108">
        <f t="shared" si="8"/>
        <v>999</v>
      </c>
      <c r="Q120" s="92"/>
    </row>
    <row r="121" spans="1:17" s="11" customFormat="1" ht="18.899999999999999" customHeight="1" x14ac:dyDescent="0.25">
      <c r="A121" s="147">
        <v>115</v>
      </c>
      <c r="B121" s="90"/>
      <c r="C121" s="90"/>
      <c r="D121" s="91"/>
      <c r="E121" s="162"/>
      <c r="F121" s="107"/>
      <c r="G121" s="107"/>
      <c r="H121" s="290"/>
      <c r="I121" s="172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6"/>
        <v>999</v>
      </c>
      <c r="M121" s="169">
        <f t="shared" si="7"/>
        <v>999</v>
      </c>
      <c r="N121" s="167"/>
      <c r="O121" s="140"/>
      <c r="P121" s="108">
        <f t="shared" si="8"/>
        <v>999</v>
      </c>
      <c r="Q121" s="92"/>
    </row>
    <row r="122" spans="1:17" s="11" customFormat="1" ht="18.899999999999999" customHeight="1" x14ac:dyDescent="0.25">
      <c r="A122" s="147">
        <v>116</v>
      </c>
      <c r="B122" s="90"/>
      <c r="C122" s="90"/>
      <c r="D122" s="91"/>
      <c r="E122" s="162"/>
      <c r="F122" s="107"/>
      <c r="G122" s="107"/>
      <c r="H122" s="290"/>
      <c r="I122" s="172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6"/>
        <v>999</v>
      </c>
      <c r="M122" s="169">
        <f t="shared" si="7"/>
        <v>999</v>
      </c>
      <c r="N122" s="167"/>
      <c r="O122" s="140"/>
      <c r="P122" s="108">
        <f t="shared" si="8"/>
        <v>999</v>
      </c>
      <c r="Q122" s="92"/>
    </row>
    <row r="123" spans="1:17" s="11" customFormat="1" ht="18.899999999999999" customHeight="1" x14ac:dyDescent="0.25">
      <c r="A123" s="147">
        <v>117</v>
      </c>
      <c r="B123" s="90"/>
      <c r="C123" s="90"/>
      <c r="D123" s="91"/>
      <c r="E123" s="162"/>
      <c r="F123" s="107"/>
      <c r="G123" s="107"/>
      <c r="H123" s="290"/>
      <c r="I123" s="172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6"/>
        <v>999</v>
      </c>
      <c r="M123" s="169">
        <f t="shared" si="7"/>
        <v>999</v>
      </c>
      <c r="N123" s="167"/>
      <c r="O123" s="140"/>
      <c r="P123" s="108">
        <f t="shared" si="8"/>
        <v>999</v>
      </c>
      <c r="Q123" s="92"/>
    </row>
    <row r="124" spans="1:17" s="11" customFormat="1" ht="18.899999999999999" customHeight="1" x14ac:dyDescent="0.25">
      <c r="A124" s="147">
        <v>118</v>
      </c>
      <c r="B124" s="90"/>
      <c r="C124" s="90"/>
      <c r="D124" s="91"/>
      <c r="E124" s="162"/>
      <c r="F124" s="107"/>
      <c r="G124" s="107"/>
      <c r="H124" s="290"/>
      <c r="I124" s="172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6"/>
        <v>999</v>
      </c>
      <c r="M124" s="169">
        <f t="shared" si="7"/>
        <v>999</v>
      </c>
      <c r="N124" s="167"/>
      <c r="O124" s="140"/>
      <c r="P124" s="108">
        <f t="shared" si="8"/>
        <v>999</v>
      </c>
      <c r="Q124" s="92"/>
    </row>
    <row r="125" spans="1:17" s="11" customFormat="1" ht="18.899999999999999" customHeight="1" x14ac:dyDescent="0.25">
      <c r="A125" s="147">
        <v>119</v>
      </c>
      <c r="B125" s="90"/>
      <c r="C125" s="90"/>
      <c r="D125" s="91"/>
      <c r="E125" s="162"/>
      <c r="F125" s="107"/>
      <c r="G125" s="107"/>
      <c r="H125" s="290"/>
      <c r="I125" s="172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6"/>
        <v>999</v>
      </c>
      <c r="M125" s="169">
        <f t="shared" si="7"/>
        <v>999</v>
      </c>
      <c r="N125" s="167"/>
      <c r="O125" s="140"/>
      <c r="P125" s="108">
        <f t="shared" si="8"/>
        <v>999</v>
      </c>
      <c r="Q125" s="92"/>
    </row>
    <row r="126" spans="1:17" s="11" customFormat="1" ht="18.899999999999999" customHeight="1" x14ac:dyDescent="0.25">
      <c r="A126" s="147">
        <v>120</v>
      </c>
      <c r="B126" s="90"/>
      <c r="C126" s="90"/>
      <c r="D126" s="91"/>
      <c r="E126" s="162"/>
      <c r="F126" s="107"/>
      <c r="G126" s="107"/>
      <c r="H126" s="290"/>
      <c r="I126" s="172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6"/>
        <v>999</v>
      </c>
      <c r="M126" s="169">
        <f t="shared" si="7"/>
        <v>999</v>
      </c>
      <c r="N126" s="167"/>
      <c r="O126" s="140"/>
      <c r="P126" s="108">
        <f t="shared" si="8"/>
        <v>999</v>
      </c>
      <c r="Q126" s="92"/>
    </row>
    <row r="127" spans="1:17" s="11" customFormat="1" ht="18.899999999999999" customHeight="1" x14ac:dyDescent="0.25">
      <c r="A127" s="147">
        <v>121</v>
      </c>
      <c r="B127" s="90"/>
      <c r="C127" s="90"/>
      <c r="D127" s="91"/>
      <c r="E127" s="162"/>
      <c r="F127" s="107"/>
      <c r="G127" s="107"/>
      <c r="H127" s="290"/>
      <c r="I127" s="172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6"/>
        <v>999</v>
      </c>
      <c r="M127" s="169">
        <f t="shared" si="7"/>
        <v>999</v>
      </c>
      <c r="N127" s="167"/>
      <c r="O127" s="140"/>
      <c r="P127" s="108">
        <f t="shared" si="8"/>
        <v>999</v>
      </c>
      <c r="Q127" s="92"/>
    </row>
    <row r="128" spans="1:17" s="11" customFormat="1" ht="18.899999999999999" customHeight="1" x14ac:dyDescent="0.25">
      <c r="A128" s="147">
        <v>122</v>
      </c>
      <c r="B128" s="90"/>
      <c r="C128" s="90"/>
      <c r="D128" s="91"/>
      <c r="E128" s="162"/>
      <c r="F128" s="107"/>
      <c r="G128" s="107"/>
      <c r="H128" s="290"/>
      <c r="I128" s="172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6"/>
        <v>999</v>
      </c>
      <c r="M128" s="169">
        <f t="shared" si="7"/>
        <v>999</v>
      </c>
      <c r="N128" s="167"/>
      <c r="O128" s="140"/>
      <c r="P128" s="108">
        <f t="shared" si="8"/>
        <v>999</v>
      </c>
      <c r="Q128" s="92"/>
    </row>
    <row r="129" spans="1:17" s="11" customFormat="1" ht="18.899999999999999" customHeight="1" x14ac:dyDescent="0.25">
      <c r="A129" s="147">
        <v>123</v>
      </c>
      <c r="B129" s="90"/>
      <c r="C129" s="90"/>
      <c r="D129" s="91"/>
      <c r="E129" s="162"/>
      <c r="F129" s="107"/>
      <c r="G129" s="107"/>
      <c r="H129" s="290"/>
      <c r="I129" s="172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6"/>
        <v>999</v>
      </c>
      <c r="M129" s="169">
        <f t="shared" si="7"/>
        <v>999</v>
      </c>
      <c r="N129" s="167"/>
      <c r="O129" s="140"/>
      <c r="P129" s="108">
        <f t="shared" si="8"/>
        <v>999</v>
      </c>
      <c r="Q129" s="92"/>
    </row>
    <row r="130" spans="1:17" s="11" customFormat="1" ht="18.899999999999999" customHeight="1" x14ac:dyDescent="0.25">
      <c r="A130" s="147">
        <v>124</v>
      </c>
      <c r="B130" s="90"/>
      <c r="C130" s="90"/>
      <c r="D130" s="91"/>
      <c r="E130" s="162"/>
      <c r="F130" s="107"/>
      <c r="G130" s="107"/>
      <c r="H130" s="290"/>
      <c r="I130" s="172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6"/>
        <v>999</v>
      </c>
      <c r="M130" s="169">
        <f t="shared" si="7"/>
        <v>999</v>
      </c>
      <c r="N130" s="167"/>
      <c r="O130" s="140"/>
      <c r="P130" s="108">
        <f t="shared" si="8"/>
        <v>999</v>
      </c>
      <c r="Q130" s="92"/>
    </row>
    <row r="131" spans="1:17" s="11" customFormat="1" ht="18.899999999999999" customHeight="1" x14ac:dyDescent="0.25">
      <c r="A131" s="147">
        <v>125</v>
      </c>
      <c r="B131" s="90"/>
      <c r="C131" s="90"/>
      <c r="D131" s="91"/>
      <c r="E131" s="162"/>
      <c r="F131" s="107"/>
      <c r="G131" s="107"/>
      <c r="H131" s="290"/>
      <c r="I131" s="172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6"/>
        <v>999</v>
      </c>
      <c r="M131" s="169">
        <f t="shared" si="7"/>
        <v>999</v>
      </c>
      <c r="N131" s="167"/>
      <c r="O131" s="140"/>
      <c r="P131" s="108">
        <f t="shared" si="8"/>
        <v>999</v>
      </c>
      <c r="Q131" s="92"/>
    </row>
    <row r="132" spans="1:17" s="11" customFormat="1" ht="18.899999999999999" customHeight="1" x14ac:dyDescent="0.25">
      <c r="A132" s="147">
        <v>126</v>
      </c>
      <c r="B132" s="90"/>
      <c r="C132" s="90"/>
      <c r="D132" s="91"/>
      <c r="E132" s="162"/>
      <c r="F132" s="107"/>
      <c r="G132" s="107"/>
      <c r="H132" s="290"/>
      <c r="I132" s="172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6"/>
        <v>999</v>
      </c>
      <c r="M132" s="169">
        <f t="shared" si="7"/>
        <v>999</v>
      </c>
      <c r="N132" s="167"/>
      <c r="O132" s="140"/>
      <c r="P132" s="108">
        <f t="shared" si="8"/>
        <v>999</v>
      </c>
      <c r="Q132" s="92"/>
    </row>
    <row r="133" spans="1:17" s="11" customFormat="1" ht="18.899999999999999" customHeight="1" x14ac:dyDescent="0.25">
      <c r="A133" s="147">
        <v>127</v>
      </c>
      <c r="B133" s="90"/>
      <c r="C133" s="90"/>
      <c r="D133" s="91"/>
      <c r="E133" s="162"/>
      <c r="F133" s="107"/>
      <c r="G133" s="107"/>
      <c r="H133" s="290"/>
      <c r="I133" s="172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6"/>
        <v>999</v>
      </c>
      <c r="M133" s="169">
        <f t="shared" si="7"/>
        <v>999</v>
      </c>
      <c r="N133" s="167"/>
      <c r="O133" s="140"/>
      <c r="P133" s="108">
        <f t="shared" si="8"/>
        <v>999</v>
      </c>
      <c r="Q133" s="92"/>
    </row>
    <row r="134" spans="1:17" s="11" customFormat="1" ht="18.899999999999999" customHeight="1" x14ac:dyDescent="0.25">
      <c r="A134" s="147">
        <v>128</v>
      </c>
      <c r="B134" s="90"/>
      <c r="C134" s="90"/>
      <c r="D134" s="91"/>
      <c r="E134" s="162"/>
      <c r="F134" s="107"/>
      <c r="G134" s="107"/>
      <c r="H134" s="290"/>
      <c r="I134" s="172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6"/>
        <v>999</v>
      </c>
      <c r="M134" s="169">
        <f t="shared" si="7"/>
        <v>999</v>
      </c>
      <c r="N134" s="167"/>
      <c r="O134" s="170"/>
      <c r="P134" s="171">
        <f t="shared" si="8"/>
        <v>999</v>
      </c>
      <c r="Q134" s="172"/>
    </row>
    <row r="135" spans="1:17" x14ac:dyDescent="0.25">
      <c r="A135" s="147">
        <v>129</v>
      </c>
      <c r="B135" s="90"/>
      <c r="C135" s="90"/>
      <c r="D135" s="91"/>
      <c r="E135" s="162"/>
      <c r="F135" s="107"/>
      <c r="G135" s="107"/>
      <c r="H135" s="290"/>
      <c r="I135" s="172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ref="L135:L156" si="9">IF(Q135="",999,Q135)</f>
        <v>999</v>
      </c>
      <c r="M135" s="169">
        <f t="shared" ref="M135:M156" si="10">IF(P135=999,999,1)</f>
        <v>999</v>
      </c>
      <c r="N135" s="167"/>
      <c r="O135" s="140"/>
      <c r="P135" s="108">
        <f t="shared" ref="P135:P156" si="11">IF(N135="DA",1,IF(N135="WC",2,IF(N135="SE",3,IF(N135="Q",4,IF(N135="LL",5,999)))))</f>
        <v>999</v>
      </c>
      <c r="Q135" s="92"/>
    </row>
    <row r="136" spans="1:17" x14ac:dyDescent="0.25">
      <c r="A136" s="147">
        <v>130</v>
      </c>
      <c r="B136" s="90"/>
      <c r="C136" s="90"/>
      <c r="D136" s="91"/>
      <c r="E136" s="162"/>
      <c r="F136" s="107"/>
      <c r="G136" s="107"/>
      <c r="H136" s="290"/>
      <c r="I136" s="172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9"/>
        <v>999</v>
      </c>
      <c r="M136" s="169">
        <f t="shared" si="10"/>
        <v>999</v>
      </c>
      <c r="N136" s="167"/>
      <c r="O136" s="140"/>
      <c r="P136" s="108">
        <f t="shared" si="11"/>
        <v>999</v>
      </c>
      <c r="Q136" s="92"/>
    </row>
    <row r="137" spans="1:17" x14ac:dyDescent="0.25">
      <c r="A137" s="147">
        <v>131</v>
      </c>
      <c r="B137" s="90"/>
      <c r="C137" s="90"/>
      <c r="D137" s="91"/>
      <c r="E137" s="162"/>
      <c r="F137" s="107"/>
      <c r="G137" s="107"/>
      <c r="H137" s="290"/>
      <c r="I137" s="172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9"/>
        <v>999</v>
      </c>
      <c r="M137" s="169">
        <f t="shared" si="10"/>
        <v>999</v>
      </c>
      <c r="N137" s="167"/>
      <c r="O137" s="140"/>
      <c r="P137" s="108">
        <f t="shared" si="11"/>
        <v>999</v>
      </c>
      <c r="Q137" s="92"/>
    </row>
    <row r="138" spans="1:17" x14ac:dyDescent="0.25">
      <c r="A138" s="147">
        <v>132</v>
      </c>
      <c r="B138" s="90"/>
      <c r="C138" s="90"/>
      <c r="D138" s="91"/>
      <c r="E138" s="162"/>
      <c r="F138" s="107"/>
      <c r="G138" s="107"/>
      <c r="H138" s="290"/>
      <c r="I138" s="172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9"/>
        <v>999</v>
      </c>
      <c r="M138" s="169">
        <f t="shared" si="10"/>
        <v>999</v>
      </c>
      <c r="N138" s="167"/>
      <c r="O138" s="140"/>
      <c r="P138" s="108">
        <f t="shared" si="11"/>
        <v>999</v>
      </c>
      <c r="Q138" s="92"/>
    </row>
    <row r="139" spans="1:17" x14ac:dyDescent="0.25">
      <c r="A139" s="147">
        <v>133</v>
      </c>
      <c r="B139" s="90"/>
      <c r="C139" s="90"/>
      <c r="D139" s="91"/>
      <c r="E139" s="162"/>
      <c r="F139" s="107"/>
      <c r="G139" s="107"/>
      <c r="H139" s="290"/>
      <c r="I139" s="172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9"/>
        <v>999</v>
      </c>
      <c r="M139" s="169">
        <f t="shared" si="10"/>
        <v>999</v>
      </c>
      <c r="N139" s="167"/>
      <c r="O139" s="140"/>
      <c r="P139" s="108">
        <f t="shared" si="11"/>
        <v>999</v>
      </c>
      <c r="Q139" s="92"/>
    </row>
    <row r="140" spans="1:17" x14ac:dyDescent="0.25">
      <c r="A140" s="147">
        <v>134</v>
      </c>
      <c r="B140" s="90"/>
      <c r="C140" s="90"/>
      <c r="D140" s="91"/>
      <c r="E140" s="162"/>
      <c r="F140" s="107"/>
      <c r="G140" s="107"/>
      <c r="H140" s="290"/>
      <c r="I140" s="172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9"/>
        <v>999</v>
      </c>
      <c r="M140" s="169">
        <f t="shared" si="10"/>
        <v>999</v>
      </c>
      <c r="N140" s="167"/>
      <c r="O140" s="140"/>
      <c r="P140" s="108">
        <f t="shared" si="11"/>
        <v>999</v>
      </c>
      <c r="Q140" s="92"/>
    </row>
    <row r="141" spans="1:17" x14ac:dyDescent="0.25">
      <c r="A141" s="147">
        <v>135</v>
      </c>
      <c r="B141" s="90"/>
      <c r="C141" s="90"/>
      <c r="D141" s="91"/>
      <c r="E141" s="162"/>
      <c r="F141" s="107"/>
      <c r="G141" s="107"/>
      <c r="H141" s="290"/>
      <c r="I141" s="172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9"/>
        <v>999</v>
      </c>
      <c r="M141" s="169">
        <f t="shared" si="10"/>
        <v>999</v>
      </c>
      <c r="N141" s="167"/>
      <c r="O141" s="170"/>
      <c r="P141" s="171">
        <f t="shared" si="11"/>
        <v>999</v>
      </c>
      <c r="Q141" s="172"/>
    </row>
    <row r="142" spans="1:17" x14ac:dyDescent="0.25">
      <c r="A142" s="147">
        <v>136</v>
      </c>
      <c r="B142" s="90"/>
      <c r="C142" s="90"/>
      <c r="D142" s="91"/>
      <c r="E142" s="162"/>
      <c r="F142" s="107"/>
      <c r="G142" s="107"/>
      <c r="H142" s="290"/>
      <c r="I142" s="172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9"/>
        <v>999</v>
      </c>
      <c r="M142" s="169">
        <f t="shared" si="10"/>
        <v>999</v>
      </c>
      <c r="N142" s="167"/>
      <c r="O142" s="140"/>
      <c r="P142" s="108">
        <f t="shared" si="11"/>
        <v>999</v>
      </c>
      <c r="Q142" s="92"/>
    </row>
    <row r="143" spans="1:17" x14ac:dyDescent="0.25">
      <c r="A143" s="147">
        <v>137</v>
      </c>
      <c r="B143" s="90"/>
      <c r="C143" s="90"/>
      <c r="D143" s="91"/>
      <c r="E143" s="162"/>
      <c r="F143" s="107"/>
      <c r="G143" s="107"/>
      <c r="H143" s="290"/>
      <c r="I143" s="172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9"/>
        <v>999</v>
      </c>
      <c r="M143" s="169">
        <f t="shared" si="10"/>
        <v>999</v>
      </c>
      <c r="N143" s="167"/>
      <c r="O143" s="140"/>
      <c r="P143" s="108">
        <f t="shared" si="11"/>
        <v>999</v>
      </c>
      <c r="Q143" s="92"/>
    </row>
    <row r="144" spans="1:17" x14ac:dyDescent="0.25">
      <c r="A144" s="147">
        <v>138</v>
      </c>
      <c r="B144" s="90"/>
      <c r="C144" s="90"/>
      <c r="D144" s="91"/>
      <c r="E144" s="162"/>
      <c r="F144" s="107"/>
      <c r="G144" s="107"/>
      <c r="H144" s="290"/>
      <c r="I144" s="172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9"/>
        <v>999</v>
      </c>
      <c r="M144" s="169">
        <f t="shared" si="10"/>
        <v>999</v>
      </c>
      <c r="N144" s="167"/>
      <c r="O144" s="140"/>
      <c r="P144" s="108">
        <f t="shared" si="11"/>
        <v>999</v>
      </c>
      <c r="Q144" s="92"/>
    </row>
    <row r="145" spans="1:17" x14ac:dyDescent="0.25">
      <c r="A145" s="147">
        <v>139</v>
      </c>
      <c r="B145" s="90"/>
      <c r="C145" s="90"/>
      <c r="D145" s="91"/>
      <c r="E145" s="162"/>
      <c r="F145" s="107"/>
      <c r="G145" s="107"/>
      <c r="H145" s="290"/>
      <c r="I145" s="172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9"/>
        <v>999</v>
      </c>
      <c r="M145" s="169">
        <f t="shared" si="10"/>
        <v>999</v>
      </c>
      <c r="N145" s="167"/>
      <c r="O145" s="140"/>
      <c r="P145" s="108">
        <f t="shared" si="11"/>
        <v>999</v>
      </c>
      <c r="Q145" s="92"/>
    </row>
    <row r="146" spans="1:17" x14ac:dyDescent="0.25">
      <c r="A146" s="147">
        <v>140</v>
      </c>
      <c r="B146" s="90"/>
      <c r="C146" s="90"/>
      <c r="D146" s="91"/>
      <c r="E146" s="162"/>
      <c r="F146" s="107"/>
      <c r="G146" s="107"/>
      <c r="H146" s="290"/>
      <c r="I146" s="172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9"/>
        <v>999</v>
      </c>
      <c r="M146" s="169">
        <f t="shared" si="10"/>
        <v>999</v>
      </c>
      <c r="N146" s="167"/>
      <c r="O146" s="140"/>
      <c r="P146" s="108">
        <f t="shared" si="11"/>
        <v>999</v>
      </c>
      <c r="Q146" s="92"/>
    </row>
    <row r="147" spans="1:17" x14ac:dyDescent="0.25">
      <c r="A147" s="147">
        <v>141</v>
      </c>
      <c r="B147" s="90"/>
      <c r="C147" s="90"/>
      <c r="D147" s="91"/>
      <c r="E147" s="162"/>
      <c r="F147" s="107"/>
      <c r="G147" s="107"/>
      <c r="H147" s="290"/>
      <c r="I147" s="172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9"/>
        <v>999</v>
      </c>
      <c r="M147" s="169">
        <f t="shared" si="10"/>
        <v>999</v>
      </c>
      <c r="N147" s="167"/>
      <c r="O147" s="140"/>
      <c r="P147" s="108">
        <f t="shared" si="11"/>
        <v>999</v>
      </c>
      <c r="Q147" s="92"/>
    </row>
    <row r="148" spans="1:17" x14ac:dyDescent="0.25">
      <c r="A148" s="147">
        <v>142</v>
      </c>
      <c r="B148" s="90"/>
      <c r="C148" s="90"/>
      <c r="D148" s="91"/>
      <c r="E148" s="162"/>
      <c r="F148" s="107"/>
      <c r="G148" s="107"/>
      <c r="H148" s="290"/>
      <c r="I148" s="172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9"/>
        <v>999</v>
      </c>
      <c r="M148" s="169">
        <f t="shared" si="10"/>
        <v>999</v>
      </c>
      <c r="N148" s="167"/>
      <c r="O148" s="170"/>
      <c r="P148" s="171">
        <f t="shared" si="11"/>
        <v>999</v>
      </c>
      <c r="Q148" s="172"/>
    </row>
    <row r="149" spans="1:17" x14ac:dyDescent="0.25">
      <c r="A149" s="147">
        <v>143</v>
      </c>
      <c r="B149" s="90"/>
      <c r="C149" s="90"/>
      <c r="D149" s="91"/>
      <c r="E149" s="162"/>
      <c r="F149" s="107"/>
      <c r="G149" s="107"/>
      <c r="H149" s="290"/>
      <c r="I149" s="172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9"/>
        <v>999</v>
      </c>
      <c r="M149" s="169">
        <f t="shared" si="10"/>
        <v>999</v>
      </c>
      <c r="N149" s="167"/>
      <c r="O149" s="140"/>
      <c r="P149" s="108">
        <f t="shared" si="11"/>
        <v>999</v>
      </c>
      <c r="Q149" s="92"/>
    </row>
    <row r="150" spans="1:17" x14ac:dyDescent="0.25">
      <c r="A150" s="147">
        <v>144</v>
      </c>
      <c r="B150" s="90"/>
      <c r="C150" s="90"/>
      <c r="D150" s="91"/>
      <c r="E150" s="162"/>
      <c r="F150" s="107"/>
      <c r="G150" s="107"/>
      <c r="H150" s="290"/>
      <c r="I150" s="172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9"/>
        <v>999</v>
      </c>
      <c r="M150" s="169">
        <f t="shared" si="10"/>
        <v>999</v>
      </c>
      <c r="N150" s="167"/>
      <c r="O150" s="140"/>
      <c r="P150" s="108">
        <f t="shared" si="11"/>
        <v>999</v>
      </c>
      <c r="Q150" s="92"/>
    </row>
    <row r="151" spans="1:17" x14ac:dyDescent="0.25">
      <c r="A151" s="147">
        <v>145</v>
      </c>
      <c r="B151" s="90"/>
      <c r="C151" s="90"/>
      <c r="D151" s="91"/>
      <c r="E151" s="162"/>
      <c r="F151" s="107"/>
      <c r="G151" s="107"/>
      <c r="H151" s="290"/>
      <c r="I151" s="172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9"/>
        <v>999</v>
      </c>
      <c r="M151" s="169">
        <f t="shared" si="10"/>
        <v>999</v>
      </c>
      <c r="N151" s="167"/>
      <c r="O151" s="140"/>
      <c r="P151" s="108">
        <f t="shared" si="11"/>
        <v>999</v>
      </c>
      <c r="Q151" s="92"/>
    </row>
    <row r="152" spans="1:17" x14ac:dyDescent="0.25">
      <c r="A152" s="147">
        <v>146</v>
      </c>
      <c r="B152" s="90"/>
      <c r="C152" s="90"/>
      <c r="D152" s="91"/>
      <c r="E152" s="162"/>
      <c r="F152" s="107"/>
      <c r="G152" s="107"/>
      <c r="H152" s="290"/>
      <c r="I152" s="172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9"/>
        <v>999</v>
      </c>
      <c r="M152" s="169">
        <f t="shared" si="10"/>
        <v>999</v>
      </c>
      <c r="N152" s="167"/>
      <c r="O152" s="140"/>
      <c r="P152" s="108">
        <f t="shared" si="11"/>
        <v>999</v>
      </c>
      <c r="Q152" s="92"/>
    </row>
    <row r="153" spans="1:17" x14ac:dyDescent="0.25">
      <c r="A153" s="147">
        <v>147</v>
      </c>
      <c r="B153" s="90"/>
      <c r="C153" s="90"/>
      <c r="D153" s="91"/>
      <c r="E153" s="162"/>
      <c r="F153" s="107"/>
      <c r="G153" s="107"/>
      <c r="H153" s="290"/>
      <c r="I153" s="172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9"/>
        <v>999</v>
      </c>
      <c r="M153" s="169">
        <f t="shared" si="10"/>
        <v>999</v>
      </c>
      <c r="N153" s="167"/>
      <c r="O153" s="140"/>
      <c r="P153" s="108">
        <f t="shared" si="11"/>
        <v>999</v>
      </c>
      <c r="Q153" s="92"/>
    </row>
    <row r="154" spans="1:17" x14ac:dyDescent="0.25">
      <c r="A154" s="147">
        <v>148</v>
      </c>
      <c r="B154" s="90"/>
      <c r="C154" s="90"/>
      <c r="D154" s="91"/>
      <c r="E154" s="162"/>
      <c r="F154" s="107"/>
      <c r="G154" s="107"/>
      <c r="H154" s="290"/>
      <c r="I154" s="172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9"/>
        <v>999</v>
      </c>
      <c r="M154" s="169">
        <f t="shared" si="10"/>
        <v>999</v>
      </c>
      <c r="N154" s="167"/>
      <c r="O154" s="140"/>
      <c r="P154" s="108">
        <f t="shared" si="11"/>
        <v>999</v>
      </c>
      <c r="Q154" s="92"/>
    </row>
    <row r="155" spans="1:17" x14ac:dyDescent="0.25">
      <c r="A155" s="147">
        <v>149</v>
      </c>
      <c r="B155" s="90"/>
      <c r="C155" s="90"/>
      <c r="D155" s="91"/>
      <c r="E155" s="162"/>
      <c r="F155" s="107"/>
      <c r="G155" s="107"/>
      <c r="H155" s="290"/>
      <c r="I155" s="172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9"/>
        <v>999</v>
      </c>
      <c r="M155" s="169">
        <f t="shared" si="10"/>
        <v>999</v>
      </c>
      <c r="N155" s="167"/>
      <c r="O155" s="140"/>
      <c r="P155" s="108">
        <f t="shared" si="11"/>
        <v>999</v>
      </c>
      <c r="Q155" s="92"/>
    </row>
    <row r="156" spans="1:17" x14ac:dyDescent="0.25">
      <c r="A156" s="147">
        <v>150</v>
      </c>
      <c r="B156" s="90"/>
      <c r="C156" s="90"/>
      <c r="D156" s="91"/>
      <c r="E156" s="162"/>
      <c r="F156" s="107"/>
      <c r="G156" s="107"/>
      <c r="H156" s="290"/>
      <c r="I156" s="172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9"/>
        <v>999</v>
      </c>
      <c r="M156" s="169">
        <f t="shared" si="10"/>
        <v>999</v>
      </c>
      <c r="N156" s="167"/>
      <c r="O156" s="140"/>
      <c r="P156" s="108">
        <f t="shared" si="11"/>
        <v>999</v>
      </c>
      <c r="Q156" s="92"/>
    </row>
  </sheetData>
  <phoneticPr fontId="45" type="noConversion"/>
  <conditionalFormatting sqref="E7:E13 E15:E156">
    <cfRule type="expression" dxfId="57" priority="32" stopIfTrue="1">
      <formula>AND(ROUNDDOWN(($A$4-E7)/365.25,0)&lt;=13,G7&lt;&gt;"OK")</formula>
    </cfRule>
    <cfRule type="expression" dxfId="56" priority="33" stopIfTrue="1">
      <formula>AND(ROUNDDOWN(($A$4-E7)/365.25,0)&lt;=14,G7&lt;&gt;"OK")</formula>
    </cfRule>
    <cfRule type="expression" dxfId="55" priority="34" stopIfTrue="1">
      <formula>AND(ROUNDDOWN(($A$4-E7)/365.25,0)&lt;=17,G7&lt;&gt;"OK")</formula>
    </cfRule>
  </conditionalFormatting>
  <conditionalFormatting sqref="J7:J13 J15:J156">
    <cfRule type="cellIs" dxfId="54" priority="35" stopIfTrue="1" operator="equal">
      <formula>"Z"</formula>
    </cfRule>
  </conditionalFormatting>
  <conditionalFormatting sqref="A7:D13 A15:D156 A14">
    <cfRule type="expression" dxfId="53" priority="36" stopIfTrue="1">
      <formula>$Q7&gt;=1</formula>
    </cfRule>
  </conditionalFormatting>
  <conditionalFormatting sqref="E7:E13">
    <cfRule type="expression" dxfId="52" priority="29" stopIfTrue="1">
      <formula>AND(ROUNDDOWN(($A$4-E7)/365.25,0)&lt;=13,G7&lt;&gt;"OK")</formula>
    </cfRule>
    <cfRule type="expression" dxfId="51" priority="30" stopIfTrue="1">
      <formula>AND(ROUNDDOWN(($A$4-E7)/365.25,0)&lt;=14,G7&lt;&gt;"OK")</formula>
    </cfRule>
    <cfRule type="expression" dxfId="50" priority="31" stopIfTrue="1">
      <formula>AND(ROUNDDOWN(($A$4-E7)/365.25,0)&lt;=17,G7&lt;&gt;"OK")</formula>
    </cfRule>
  </conditionalFormatting>
  <conditionalFormatting sqref="J7:J13">
    <cfRule type="cellIs" dxfId="49" priority="28" stopIfTrue="1" operator="equal">
      <formula>"Z"</formula>
    </cfRule>
  </conditionalFormatting>
  <conditionalFormatting sqref="B7:D13">
    <cfRule type="expression" dxfId="48" priority="27" stopIfTrue="1">
      <formula>$Q7&gt;=1</formula>
    </cfRule>
  </conditionalFormatting>
  <conditionalFormatting sqref="E7:E13">
    <cfRule type="expression" dxfId="47" priority="24" stopIfTrue="1">
      <formula>AND(ROUNDDOWN(($A$4-E7)/365.25,0)&lt;=13,G7&lt;&gt;"OK")</formula>
    </cfRule>
    <cfRule type="expression" dxfId="46" priority="25" stopIfTrue="1">
      <formula>AND(ROUNDDOWN(($A$4-E7)/365.25,0)&lt;=14,G7&lt;&gt;"OK")</formula>
    </cfRule>
    <cfRule type="expression" dxfId="45" priority="26" stopIfTrue="1">
      <formula>AND(ROUNDDOWN(($A$4-E7)/365.25,0)&lt;=17,G7&lt;&gt;"OK")</formula>
    </cfRule>
  </conditionalFormatting>
  <conditionalFormatting sqref="B7:D13">
    <cfRule type="expression" dxfId="44" priority="23" stopIfTrue="1">
      <formula>$Q7&gt;=1</formula>
    </cfRule>
  </conditionalFormatting>
  <conditionalFormatting sqref="E29:E37 E7:E13 E15:E27">
    <cfRule type="expression" dxfId="43" priority="20" stopIfTrue="1">
      <formula>AND(ROUNDDOWN(($A$4-E7)/365.25,0)&lt;=13,G7&lt;&gt;"OK")</formula>
    </cfRule>
    <cfRule type="expression" dxfId="42" priority="21" stopIfTrue="1">
      <formula>AND(ROUNDDOWN(($A$4-E7)/365.25,0)&lt;=14,G7&lt;&gt;"OK")</formula>
    </cfRule>
    <cfRule type="expression" dxfId="41" priority="22" stopIfTrue="1">
      <formula>AND(ROUNDDOWN(($A$4-E7)/365.25,0)&lt;=17,G7&lt;&gt;"OK")</formula>
    </cfRule>
  </conditionalFormatting>
  <conditionalFormatting sqref="B7:D13 B15:D37">
    <cfRule type="expression" dxfId="40" priority="19" stopIfTrue="1">
      <formula>$Q7&gt;=1</formula>
    </cfRule>
  </conditionalFormatting>
  <conditionalFormatting sqref="E14">
    <cfRule type="expression" dxfId="39" priority="14" stopIfTrue="1">
      <formula>AND(ROUNDDOWN(($A$4-E14)/365.25,0)&lt;=13,G14&lt;&gt;"OK")</formula>
    </cfRule>
    <cfRule type="expression" dxfId="38" priority="15" stopIfTrue="1">
      <formula>AND(ROUNDDOWN(($A$4-E14)/365.25,0)&lt;=14,G14&lt;&gt;"OK")</formula>
    </cfRule>
    <cfRule type="expression" dxfId="37" priority="16" stopIfTrue="1">
      <formula>AND(ROUNDDOWN(($A$4-E14)/365.25,0)&lt;=17,G14&lt;&gt;"OK")</formula>
    </cfRule>
  </conditionalFormatting>
  <conditionalFormatting sqref="J14">
    <cfRule type="cellIs" dxfId="36" priority="17" stopIfTrue="1" operator="equal">
      <formula>"Z"</formula>
    </cfRule>
  </conditionalFormatting>
  <conditionalFormatting sqref="B14:D14">
    <cfRule type="expression" dxfId="35" priority="18" stopIfTrue="1">
      <formula>$Q14&gt;=1</formula>
    </cfRule>
  </conditionalFormatting>
  <conditionalFormatting sqref="E14">
    <cfRule type="expression" dxfId="34" priority="11" stopIfTrue="1">
      <formula>AND(ROUNDDOWN(($A$4-E14)/365.25,0)&lt;=13,G14&lt;&gt;"OK")</formula>
    </cfRule>
    <cfRule type="expression" dxfId="33" priority="12" stopIfTrue="1">
      <formula>AND(ROUNDDOWN(($A$4-E14)/365.25,0)&lt;=14,G14&lt;&gt;"OK")</formula>
    </cfRule>
    <cfRule type="expression" dxfId="32" priority="13" stopIfTrue="1">
      <formula>AND(ROUNDDOWN(($A$4-E14)/365.25,0)&lt;=17,G14&lt;&gt;"OK")</formula>
    </cfRule>
  </conditionalFormatting>
  <conditionalFormatting sqref="J14">
    <cfRule type="cellIs" dxfId="31" priority="10" stopIfTrue="1" operator="equal">
      <formula>"Z"</formula>
    </cfRule>
  </conditionalFormatting>
  <conditionalFormatting sqref="B14:D14">
    <cfRule type="expression" dxfId="30" priority="9" stopIfTrue="1">
      <formula>$Q14&gt;=1</formula>
    </cfRule>
  </conditionalFormatting>
  <conditionalFormatting sqref="E14">
    <cfRule type="expression" dxfId="29" priority="6" stopIfTrue="1">
      <formula>AND(ROUNDDOWN(($A$4-E14)/365.25,0)&lt;=13,G14&lt;&gt;"OK")</formula>
    </cfRule>
    <cfRule type="expression" dxfId="28" priority="7" stopIfTrue="1">
      <formula>AND(ROUNDDOWN(($A$4-E14)/365.25,0)&lt;=14,G14&lt;&gt;"OK")</formula>
    </cfRule>
    <cfRule type="expression" dxfId="27" priority="8" stopIfTrue="1">
      <formula>AND(ROUNDDOWN(($A$4-E14)/365.25,0)&lt;=17,G14&lt;&gt;"OK")</formula>
    </cfRule>
  </conditionalFormatting>
  <conditionalFormatting sqref="B14:D14">
    <cfRule type="expression" dxfId="26" priority="5" stopIfTrue="1">
      <formula>$Q14&gt;=1</formula>
    </cfRule>
  </conditionalFormatting>
  <conditionalFormatting sqref="E14">
    <cfRule type="expression" dxfId="25" priority="2" stopIfTrue="1">
      <formula>AND(ROUNDDOWN(($A$4-E14)/365.25,0)&lt;=13,G14&lt;&gt;"OK")</formula>
    </cfRule>
    <cfRule type="expression" dxfId="24" priority="3" stopIfTrue="1">
      <formula>AND(ROUNDDOWN(($A$4-E14)/365.25,0)&lt;=14,G14&lt;&gt;"OK")</formula>
    </cfRule>
    <cfRule type="expression" dxfId="23" priority="4" stopIfTrue="1">
      <formula>AND(ROUNDDOWN(($A$4-E14)/365.25,0)&lt;=17,G14&lt;&gt;"OK")</formula>
    </cfRule>
  </conditionalFormatting>
  <conditionalFormatting sqref="B14:D14">
    <cfRule type="expression" dxfId="22" priority="1" stopIfTrue="1">
      <formula>$Q14&gt;=1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82" r:id="rId4" name="Button 82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BA8D8-5C23-4C4C-BB8B-30496779AEC2}">
  <sheetPr codeName="Munka56">
    <tabColor indexed="11"/>
  </sheetPr>
  <dimension ref="A1:AK54"/>
  <sheetViews>
    <sheetView tabSelected="1" workbookViewId="0">
      <selection sqref="A1:F1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344" t="str">
        <f>Altalanos!$A$6</f>
        <v>OB</v>
      </c>
      <c r="B1" s="344"/>
      <c r="C1" s="344"/>
      <c r="D1" s="344"/>
      <c r="E1" s="344"/>
      <c r="F1" s="344"/>
      <c r="G1" s="177"/>
      <c r="H1" s="180" t="s">
        <v>47</v>
      </c>
      <c r="I1" s="178"/>
      <c r="J1" s="179"/>
      <c r="L1" s="181"/>
      <c r="M1" s="207"/>
      <c r="N1" s="209"/>
      <c r="O1" s="209" t="s">
        <v>11</v>
      </c>
      <c r="P1" s="209"/>
      <c r="Q1" s="210"/>
      <c r="R1" s="209"/>
      <c r="S1" s="211"/>
      <c r="AB1" s="273" t="e">
        <f>IF(Y5=1,CONCATENATE(VLOOKUP(Y3,AA16:AH30,2)),CONCATENATE(VLOOKUP(Y3,AA2:AK13,2)))</f>
        <v>#N/A</v>
      </c>
      <c r="AC1" s="273" t="e">
        <f>IF(Y5=1,CONCATENATE(VLOOKUP(Y3,AA16:AK30,3)),CONCATENATE(VLOOKUP(Y3,AA2:AK13,3)))</f>
        <v>#N/A</v>
      </c>
      <c r="AD1" s="273" t="e">
        <f>IF(Y5=1,CONCATENATE(VLOOKUP(Y3,AA16:AK30,4)),CONCATENATE(VLOOKUP(Y3,AA2:AK13,4)))</f>
        <v>#N/A</v>
      </c>
      <c r="AE1" s="273" t="e">
        <f>IF(Y5=1,CONCATENATE(VLOOKUP(Y3,AA16:AK30,5)),CONCATENATE(VLOOKUP(Y3,AA2:AK13,5)))</f>
        <v>#N/A</v>
      </c>
      <c r="AF1" s="273" t="e">
        <f>IF(Y5=1,CONCATENATE(VLOOKUP(Y3,AA16:AK30,6)),CONCATENATE(VLOOKUP(Y3,AA2:AK13,6)))</f>
        <v>#N/A</v>
      </c>
      <c r="AG1" s="273" t="e">
        <f>IF(Y5=1,CONCATENATE(VLOOKUP(Y3,AA16:AK30,7)),CONCATENATE(VLOOKUP(Y3,AA2:AK13,7)))</f>
        <v>#N/A</v>
      </c>
      <c r="AH1" s="273" t="e">
        <f>IF(Y5=1,CONCATENATE(VLOOKUP(Y3,AA16:AK30,8)),CONCATENATE(VLOOKUP(Y3,AA2:AK13,8)))</f>
        <v>#N/A</v>
      </c>
      <c r="AI1" s="273" t="e">
        <f>IF(Y5=1,CONCATENATE(VLOOKUP(Y3,AA16:AK30,9)),CONCATENATE(VLOOKUP(Y3,AA2:AK13,9)))</f>
        <v>#N/A</v>
      </c>
      <c r="AJ1" s="273" t="e">
        <f>IF(Y5=1,CONCATENATE(VLOOKUP(Y3,AA16:AK30,10)),CONCATENATE(VLOOKUP(Y3,AA2:AK13,10)))</f>
        <v>#N/A</v>
      </c>
      <c r="AK1" s="273" t="e">
        <f>IF(Y5=1,CONCATENATE(VLOOKUP(Y3,AA16:AK30,11)),CONCATENATE(VLOOKUP(Y3,AA2:AK13,11)))</f>
        <v>#N/A</v>
      </c>
    </row>
    <row r="2" spans="1:37" x14ac:dyDescent="0.25">
      <c r="A2" s="182" t="s">
        <v>46</v>
      </c>
      <c r="B2" s="183"/>
      <c r="C2" s="183"/>
      <c r="D2" s="183"/>
      <c r="E2" s="183" t="str">
        <f>Altalanos!$A$8</f>
        <v>L12 csapat</v>
      </c>
      <c r="F2" s="183"/>
      <c r="G2" s="184"/>
      <c r="H2" s="185"/>
      <c r="I2" s="185"/>
      <c r="J2" s="186"/>
      <c r="K2" s="181"/>
      <c r="L2" s="181"/>
      <c r="M2" s="208"/>
      <c r="N2" s="212"/>
      <c r="O2" s="213"/>
      <c r="P2" s="212"/>
      <c r="Q2" s="213"/>
      <c r="R2" s="212"/>
      <c r="S2" s="211"/>
      <c r="Y2" s="268"/>
      <c r="Z2" s="267"/>
      <c r="AA2" s="267" t="s">
        <v>58</v>
      </c>
      <c r="AB2" s="271">
        <v>150</v>
      </c>
      <c r="AC2" s="271">
        <v>120</v>
      </c>
      <c r="AD2" s="271">
        <v>100</v>
      </c>
      <c r="AE2" s="271">
        <v>80</v>
      </c>
      <c r="AF2" s="271">
        <v>70</v>
      </c>
      <c r="AG2" s="271">
        <v>60</v>
      </c>
      <c r="AH2" s="271">
        <v>55</v>
      </c>
      <c r="AI2" s="271">
        <v>50</v>
      </c>
      <c r="AJ2" s="271">
        <v>45</v>
      </c>
      <c r="AK2" s="271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5"/>
      <c r="O3" s="214"/>
      <c r="P3" s="215"/>
      <c r="Q3" s="256" t="s">
        <v>72</v>
      </c>
      <c r="R3" s="257" t="s">
        <v>78</v>
      </c>
      <c r="S3" s="257" t="s">
        <v>73</v>
      </c>
      <c r="Y3" s="267">
        <f>IF(H4="OB","A",IF(H4="IX","W",H4))</f>
        <v>0</v>
      </c>
      <c r="Z3" s="267"/>
      <c r="AA3" s="267" t="s">
        <v>82</v>
      </c>
      <c r="AB3" s="271">
        <v>120</v>
      </c>
      <c r="AC3" s="271">
        <v>90</v>
      </c>
      <c r="AD3" s="271">
        <v>65</v>
      </c>
      <c r="AE3" s="271">
        <v>55</v>
      </c>
      <c r="AF3" s="271">
        <v>50</v>
      </c>
      <c r="AG3" s="271">
        <v>45</v>
      </c>
      <c r="AH3" s="271">
        <v>40</v>
      </c>
      <c r="AI3" s="271">
        <v>35</v>
      </c>
      <c r="AJ3" s="271">
        <v>25</v>
      </c>
      <c r="AK3" s="271">
        <v>20</v>
      </c>
    </row>
    <row r="4" spans="1:37" ht="13.8" thickBot="1" x14ac:dyDescent="0.3">
      <c r="A4" s="345" t="str">
        <f>Altalanos!$A$10</f>
        <v>2024.08.27.-09.01</v>
      </c>
      <c r="B4" s="345"/>
      <c r="C4" s="345"/>
      <c r="D4" s="187"/>
      <c r="E4" s="188" t="str">
        <f>Altalanos!$C$10</f>
        <v>Balatonboglár</v>
      </c>
      <c r="F4" s="188"/>
      <c r="G4" s="188"/>
      <c r="H4" s="190"/>
      <c r="I4" s="188"/>
      <c r="J4" s="189"/>
      <c r="K4" s="190"/>
      <c r="L4" s="191" t="str">
        <f>Altalanos!$E$10</f>
        <v>Rákóczi Andrea</v>
      </c>
      <c r="M4" s="190"/>
      <c r="N4" s="216"/>
      <c r="O4" s="217"/>
      <c r="P4" s="216"/>
      <c r="Q4" s="258" t="s">
        <v>79</v>
      </c>
      <c r="R4" s="259" t="s">
        <v>74</v>
      </c>
      <c r="S4" s="259" t="s">
        <v>75</v>
      </c>
      <c r="Y4" s="267"/>
      <c r="Z4" s="267"/>
      <c r="AA4" s="267" t="s">
        <v>83</v>
      </c>
      <c r="AB4" s="271">
        <v>90</v>
      </c>
      <c r="AC4" s="271">
        <v>60</v>
      </c>
      <c r="AD4" s="271">
        <v>45</v>
      </c>
      <c r="AE4" s="271">
        <v>34</v>
      </c>
      <c r="AF4" s="271">
        <v>27</v>
      </c>
      <c r="AG4" s="271">
        <v>22</v>
      </c>
      <c r="AH4" s="271">
        <v>18</v>
      </c>
      <c r="AI4" s="271">
        <v>15</v>
      </c>
      <c r="AJ4" s="271">
        <v>12</v>
      </c>
      <c r="AK4" s="271">
        <v>9</v>
      </c>
    </row>
    <row r="5" spans="1:37" x14ac:dyDescent="0.25">
      <c r="A5" s="31"/>
      <c r="B5" s="31" t="s">
        <v>44</v>
      </c>
      <c r="C5" s="203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8" t="s">
        <v>62</v>
      </c>
      <c r="L5" s="248" t="s">
        <v>63</v>
      </c>
      <c r="M5" s="248" t="s">
        <v>64</v>
      </c>
      <c r="N5" s="211"/>
      <c r="O5" s="211"/>
      <c r="P5" s="211"/>
      <c r="Q5" s="260" t="s">
        <v>80</v>
      </c>
      <c r="R5" s="261" t="s">
        <v>76</v>
      </c>
      <c r="S5" s="261" t="s">
        <v>77</v>
      </c>
      <c r="Y5" s="267">
        <f>IF(OR(Altalanos!$A$8="F1",Altalanos!$A$8="F2",Altalanos!$A$8="N1",Altalanos!$A$8="N2"),1,2)</f>
        <v>2</v>
      </c>
      <c r="Z5" s="267"/>
      <c r="AA5" s="267" t="s">
        <v>84</v>
      </c>
      <c r="AB5" s="271">
        <v>60</v>
      </c>
      <c r="AC5" s="271">
        <v>40</v>
      </c>
      <c r="AD5" s="271">
        <v>30</v>
      </c>
      <c r="AE5" s="271">
        <v>20</v>
      </c>
      <c r="AF5" s="271">
        <v>18</v>
      </c>
      <c r="AG5" s="271">
        <v>15</v>
      </c>
      <c r="AH5" s="271">
        <v>12</v>
      </c>
      <c r="AI5" s="271">
        <v>10</v>
      </c>
      <c r="AJ5" s="271">
        <v>8</v>
      </c>
      <c r="AK5" s="271">
        <v>6</v>
      </c>
    </row>
    <row r="6" spans="1:37" x14ac:dyDescent="0.25">
      <c r="A6" s="193"/>
      <c r="B6" s="193"/>
      <c r="C6" s="247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211"/>
      <c r="O6" s="211"/>
      <c r="P6" s="211"/>
      <c r="Q6" s="211"/>
      <c r="R6" s="211"/>
      <c r="S6" s="211"/>
      <c r="Y6" s="267"/>
      <c r="Z6" s="267"/>
      <c r="AA6" s="267" t="s">
        <v>85</v>
      </c>
      <c r="AB6" s="271">
        <v>40</v>
      </c>
      <c r="AC6" s="271">
        <v>25</v>
      </c>
      <c r="AD6" s="271">
        <v>18</v>
      </c>
      <c r="AE6" s="271">
        <v>13</v>
      </c>
      <c r="AF6" s="271">
        <v>10</v>
      </c>
      <c r="AG6" s="271">
        <v>8</v>
      </c>
      <c r="AH6" s="271">
        <v>6</v>
      </c>
      <c r="AI6" s="271">
        <v>5</v>
      </c>
      <c r="AJ6" s="271">
        <v>4</v>
      </c>
      <c r="AK6" s="271">
        <v>3</v>
      </c>
    </row>
    <row r="7" spans="1:37" x14ac:dyDescent="0.25">
      <c r="A7" s="250" t="s">
        <v>58</v>
      </c>
      <c r="B7" s="262">
        <v>1</v>
      </c>
      <c r="C7" s="205">
        <f>IF($B7="","",VLOOKUP($B7,'L12 csapat ELO'!$A$7:$O$22,5))</f>
        <v>0</v>
      </c>
      <c r="D7" s="205">
        <f>IF($B7="","",VLOOKUP($B7,'L12 csapat ELO'!$A$7:$O$22,15))</f>
        <v>11</v>
      </c>
      <c r="E7" s="202" t="str">
        <f>UPPER(IF($B7="","",VLOOKUP($B7,'L12 csapat ELO'!$A$7:$O$22,2)))</f>
        <v>VOLVEX TENISZ</v>
      </c>
      <c r="F7" s="204"/>
      <c r="G7" s="202">
        <f>IF($B7="","",VLOOKUP($B7,'L12 csapat ELO'!$A$7:$O$22,3))</f>
        <v>0</v>
      </c>
      <c r="H7" s="204"/>
      <c r="I7" s="202">
        <f>IF($B7="","",VLOOKUP($B7,'L12 csapat ELO'!$A$7:$O$22,4))</f>
        <v>0</v>
      </c>
      <c r="J7" s="193"/>
      <c r="K7" s="324" t="s">
        <v>151</v>
      </c>
      <c r="L7" s="269"/>
      <c r="M7" s="274"/>
      <c r="N7" s="211"/>
      <c r="O7" s="211"/>
      <c r="P7" s="211"/>
      <c r="Q7" s="256" t="s">
        <v>72</v>
      </c>
      <c r="R7" s="306" t="s">
        <v>109</v>
      </c>
      <c r="S7" s="306" t="s">
        <v>110</v>
      </c>
      <c r="Y7" s="267"/>
      <c r="Z7" s="267"/>
      <c r="AA7" s="267" t="s">
        <v>86</v>
      </c>
      <c r="AB7" s="271">
        <v>25</v>
      </c>
      <c r="AC7" s="271">
        <v>15</v>
      </c>
      <c r="AD7" s="271">
        <v>13</v>
      </c>
      <c r="AE7" s="271">
        <v>8</v>
      </c>
      <c r="AF7" s="271">
        <v>6</v>
      </c>
      <c r="AG7" s="271">
        <v>4</v>
      </c>
      <c r="AH7" s="271">
        <v>3</v>
      </c>
      <c r="AI7" s="271">
        <v>2</v>
      </c>
      <c r="AJ7" s="271">
        <v>1</v>
      </c>
      <c r="AK7" s="271">
        <v>0</v>
      </c>
    </row>
    <row r="8" spans="1:37" x14ac:dyDescent="0.25">
      <c r="A8" s="218"/>
      <c r="B8" s="263"/>
      <c r="C8" s="219"/>
      <c r="D8" s="219"/>
      <c r="E8" s="219"/>
      <c r="F8" s="219"/>
      <c r="G8" s="219"/>
      <c r="H8" s="219"/>
      <c r="I8" s="219"/>
      <c r="J8" s="193"/>
      <c r="K8" s="250"/>
      <c r="L8" s="218"/>
      <c r="M8" s="275"/>
      <c r="N8" s="211"/>
      <c r="O8" s="211"/>
      <c r="P8" s="211"/>
      <c r="Q8" s="258" t="s">
        <v>79</v>
      </c>
      <c r="R8" s="307" t="s">
        <v>107</v>
      </c>
      <c r="S8" s="307" t="s">
        <v>111</v>
      </c>
      <c r="Y8" s="267"/>
      <c r="Z8" s="267"/>
      <c r="AA8" s="267" t="s">
        <v>87</v>
      </c>
      <c r="AB8" s="271">
        <v>15</v>
      </c>
      <c r="AC8" s="271">
        <v>10</v>
      </c>
      <c r="AD8" s="271">
        <v>7</v>
      </c>
      <c r="AE8" s="271">
        <v>5</v>
      </c>
      <c r="AF8" s="271">
        <v>4</v>
      </c>
      <c r="AG8" s="271">
        <v>3</v>
      </c>
      <c r="AH8" s="271">
        <v>2</v>
      </c>
      <c r="AI8" s="271">
        <v>1</v>
      </c>
      <c r="AJ8" s="271">
        <v>0</v>
      </c>
      <c r="AK8" s="271">
        <v>0</v>
      </c>
    </row>
    <row r="9" spans="1:37" x14ac:dyDescent="0.25">
      <c r="A9" s="218" t="s">
        <v>59</v>
      </c>
      <c r="B9" s="264">
        <v>5</v>
      </c>
      <c r="C9" s="205">
        <f>IF($B9="","",VLOOKUP($B9,'L12 csapat ELO'!$A$7:$O$22,5))</f>
        <v>0</v>
      </c>
      <c r="D9" s="205">
        <f>IF($B9="","",VLOOKUP($B9,'L12 csapat ELO'!$A$7:$O$22,15))</f>
        <v>71</v>
      </c>
      <c r="E9" s="201" t="str">
        <f>UPPER(IF($B9="","",VLOOKUP($B9,'L12 csapat ELO'!$A$7:$O$22,2)))</f>
        <v>PG TENISZ</v>
      </c>
      <c r="F9" s="206"/>
      <c r="G9" s="201">
        <f>IF($B9="","",VLOOKUP($B9,'L12 csapat ELO'!$A$7:$O$22,3))</f>
        <v>0</v>
      </c>
      <c r="H9" s="206"/>
      <c r="I9" s="201">
        <f>IF($B9="","",VLOOKUP($B9,'L12 csapat ELO'!$A$7:$O$22,4))</f>
        <v>0</v>
      </c>
      <c r="J9" s="193"/>
      <c r="K9" s="324" t="s">
        <v>149</v>
      </c>
      <c r="L9" s="269"/>
      <c r="M9" s="274"/>
      <c r="N9" s="211"/>
      <c r="O9" s="211"/>
      <c r="P9" s="211"/>
      <c r="Q9" s="260" t="s">
        <v>80</v>
      </c>
      <c r="R9" s="308" t="s">
        <v>104</v>
      </c>
      <c r="S9" s="308" t="s">
        <v>112</v>
      </c>
      <c r="Y9" s="267"/>
      <c r="Z9" s="267"/>
      <c r="AA9" s="267" t="s">
        <v>88</v>
      </c>
      <c r="AB9" s="271">
        <v>10</v>
      </c>
      <c r="AC9" s="271">
        <v>6</v>
      </c>
      <c r="AD9" s="271">
        <v>4</v>
      </c>
      <c r="AE9" s="271">
        <v>2</v>
      </c>
      <c r="AF9" s="271">
        <v>1</v>
      </c>
      <c r="AG9" s="271">
        <v>0</v>
      </c>
      <c r="AH9" s="271">
        <v>0</v>
      </c>
      <c r="AI9" s="271">
        <v>0</v>
      </c>
      <c r="AJ9" s="271">
        <v>0</v>
      </c>
      <c r="AK9" s="271">
        <v>0</v>
      </c>
    </row>
    <row r="10" spans="1:37" x14ac:dyDescent="0.25">
      <c r="A10" s="218"/>
      <c r="B10" s="263"/>
      <c r="C10" s="219"/>
      <c r="D10" s="219"/>
      <c r="E10" s="219"/>
      <c r="F10" s="219"/>
      <c r="G10" s="219"/>
      <c r="H10" s="219"/>
      <c r="I10" s="219"/>
      <c r="J10" s="193"/>
      <c r="K10" s="250"/>
      <c r="L10" s="218"/>
      <c r="M10" s="275"/>
      <c r="N10" s="211"/>
      <c r="O10" s="211"/>
      <c r="P10" s="211"/>
      <c r="Q10" s="211"/>
      <c r="R10" s="211"/>
      <c r="S10" s="211"/>
      <c r="Y10" s="267"/>
      <c r="Z10" s="267"/>
      <c r="AA10" s="267" t="s">
        <v>89</v>
      </c>
      <c r="AB10" s="271">
        <v>6</v>
      </c>
      <c r="AC10" s="271">
        <v>3</v>
      </c>
      <c r="AD10" s="271">
        <v>2</v>
      </c>
      <c r="AE10" s="271">
        <v>1</v>
      </c>
      <c r="AF10" s="271">
        <v>0</v>
      </c>
      <c r="AG10" s="271">
        <v>0</v>
      </c>
      <c r="AH10" s="271">
        <v>0</v>
      </c>
      <c r="AI10" s="271">
        <v>0</v>
      </c>
      <c r="AJ10" s="271">
        <v>0</v>
      </c>
      <c r="AK10" s="271">
        <v>0</v>
      </c>
    </row>
    <row r="11" spans="1:37" x14ac:dyDescent="0.25">
      <c r="A11" s="218" t="s">
        <v>60</v>
      </c>
      <c r="B11" s="264">
        <v>8</v>
      </c>
      <c r="C11" s="205">
        <f>IF($B11="","",VLOOKUP($B11,'L12 csapat ELO'!$A$7:$O$22,5))</f>
        <v>0</v>
      </c>
      <c r="D11" s="205">
        <f>IF($B11="","",VLOOKUP($B11,'L12 csapat ELO'!$A$7:$O$22,15))</f>
        <v>128</v>
      </c>
      <c r="E11" s="201" t="str">
        <f>UPPER(IF($B11="","",VLOOKUP($B11,'L12 csapat ELO'!$A$7:$O$22,2)))</f>
        <v>RÁBA ETO SE</v>
      </c>
      <c r="F11" s="206"/>
      <c r="G11" s="201">
        <f>IF($B11="","",VLOOKUP($B11,'L12 csapat ELO'!$A$7:$O$22,3))</f>
        <v>0</v>
      </c>
      <c r="H11" s="206"/>
      <c r="I11" s="201">
        <f>IF($B11="","",VLOOKUP($B11,'L12 csapat ELO'!$A$7:$O$22,4))</f>
        <v>0</v>
      </c>
      <c r="J11" s="193"/>
      <c r="K11" s="324" t="s">
        <v>153</v>
      </c>
      <c r="L11" s="269"/>
      <c r="M11" s="274"/>
      <c r="N11" s="211"/>
      <c r="O11" s="211"/>
      <c r="P11" s="211"/>
      <c r="Q11" s="211"/>
      <c r="R11" s="211"/>
      <c r="S11" s="211"/>
      <c r="Y11" s="267"/>
      <c r="Z11" s="267"/>
      <c r="AA11" s="267" t="s">
        <v>94</v>
      </c>
      <c r="AB11" s="271">
        <v>3</v>
      </c>
      <c r="AC11" s="271">
        <v>2</v>
      </c>
      <c r="AD11" s="271">
        <v>1</v>
      </c>
      <c r="AE11" s="271">
        <v>0</v>
      </c>
      <c r="AF11" s="271">
        <v>0</v>
      </c>
      <c r="AG11" s="271">
        <v>0</v>
      </c>
      <c r="AH11" s="271">
        <v>0</v>
      </c>
      <c r="AI11" s="271">
        <v>0</v>
      </c>
      <c r="AJ11" s="271">
        <v>0</v>
      </c>
      <c r="AK11" s="271">
        <v>0</v>
      </c>
    </row>
    <row r="12" spans="1:37" x14ac:dyDescent="0.25">
      <c r="A12" s="193"/>
      <c r="B12" s="250"/>
      <c r="C12" s="247"/>
      <c r="D12" s="193"/>
      <c r="E12" s="193"/>
      <c r="F12" s="193"/>
      <c r="G12" s="193"/>
      <c r="H12" s="193"/>
      <c r="I12" s="193"/>
      <c r="J12" s="193"/>
      <c r="K12" s="325"/>
      <c r="L12" s="247"/>
      <c r="M12" s="276"/>
      <c r="Y12" s="267"/>
      <c r="Z12" s="267"/>
      <c r="AA12" s="267" t="s">
        <v>90</v>
      </c>
      <c r="AB12" s="272">
        <v>0</v>
      </c>
      <c r="AC12" s="272">
        <v>0</v>
      </c>
      <c r="AD12" s="272">
        <v>0</v>
      </c>
      <c r="AE12" s="272">
        <v>0</v>
      </c>
      <c r="AF12" s="272">
        <v>0</v>
      </c>
      <c r="AG12" s="272">
        <v>0</v>
      </c>
      <c r="AH12" s="272">
        <v>0</v>
      </c>
      <c r="AI12" s="272">
        <v>0</v>
      </c>
      <c r="AJ12" s="272">
        <v>0</v>
      </c>
      <c r="AK12" s="272">
        <v>0</v>
      </c>
    </row>
    <row r="13" spans="1:37" x14ac:dyDescent="0.25">
      <c r="A13" s="301" t="s">
        <v>65</v>
      </c>
      <c r="B13" s="304">
        <v>3</v>
      </c>
      <c r="C13" s="205">
        <f>IF($B13="","",VLOOKUP($B13,'L12 csapat ELO'!$A$7:$O$22,5))</f>
        <v>0</v>
      </c>
      <c r="D13" s="205">
        <f>IF($B13="","",VLOOKUP($B13,'L12 csapat ELO'!$A$7:$O$22,15))</f>
        <v>63</v>
      </c>
      <c r="E13" s="201" t="str">
        <f>UPPER(IF($B13="","",VLOOKUP($B13,'L12 csapat ELO'!$A$7:$O$22,2)))</f>
        <v>MESE LILA</v>
      </c>
      <c r="F13" s="206"/>
      <c r="G13" s="201">
        <f>IF($B13="","",VLOOKUP($B13,'L12 csapat ELO'!$A$7:$O$22,3))</f>
        <v>0</v>
      </c>
      <c r="H13" s="206"/>
      <c r="I13" s="201">
        <f>IF($B13="","",VLOOKUP($B13,'L12 csapat ELO'!$A$7:$O$22,4))</f>
        <v>0</v>
      </c>
      <c r="J13" s="193"/>
      <c r="K13" s="324" t="s">
        <v>146</v>
      </c>
      <c r="L13" s="269"/>
      <c r="M13" s="274"/>
      <c r="Y13" s="267"/>
      <c r="Z13" s="267"/>
      <c r="AA13" s="267" t="s">
        <v>91</v>
      </c>
      <c r="AB13" s="272">
        <v>0</v>
      </c>
      <c r="AC13" s="272">
        <v>0</v>
      </c>
      <c r="AD13" s="272">
        <v>0</v>
      </c>
      <c r="AE13" s="272">
        <v>0</v>
      </c>
      <c r="AF13" s="272">
        <v>0</v>
      </c>
      <c r="AG13" s="272">
        <v>0</v>
      </c>
      <c r="AH13" s="272">
        <v>0</v>
      </c>
      <c r="AI13" s="272">
        <v>0</v>
      </c>
      <c r="AJ13" s="272">
        <v>0</v>
      </c>
      <c r="AK13" s="272">
        <v>0</v>
      </c>
    </row>
    <row r="14" spans="1:37" x14ac:dyDescent="0.25">
      <c r="A14" s="218"/>
      <c r="B14" s="263"/>
      <c r="C14" s="219"/>
      <c r="D14" s="219"/>
      <c r="E14" s="219"/>
      <c r="F14" s="219"/>
      <c r="G14" s="219"/>
      <c r="H14" s="219"/>
      <c r="I14" s="219"/>
      <c r="J14" s="193"/>
      <c r="K14" s="250"/>
      <c r="L14" s="218"/>
      <c r="M14" s="275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</row>
    <row r="15" spans="1:37" x14ac:dyDescent="0.25">
      <c r="A15" s="250" t="s">
        <v>66</v>
      </c>
      <c r="B15" s="303">
        <v>2</v>
      </c>
      <c r="C15" s="205">
        <f>IF($B15="","",VLOOKUP($B15,'L12 csapat ELO'!$A$7:$O$22,5))</f>
        <v>0</v>
      </c>
      <c r="D15" s="302">
        <f>IF($B15="","",VLOOKUP($B15,'L12 csapat ELO'!$A$7:$O$22,15))</f>
        <v>32</v>
      </c>
      <c r="E15" s="202" t="str">
        <f>UPPER(IF($B15="","",VLOOKUP($B15,'L12 csapat ELO'!$A$7:$O$22,2)))</f>
        <v>PVTC</v>
      </c>
      <c r="F15" s="204"/>
      <c r="G15" s="202">
        <f>IF($B15="","",VLOOKUP($B15,'L12 csapat ELO'!$A$7:$O$22,3))</f>
        <v>0</v>
      </c>
      <c r="H15" s="204"/>
      <c r="I15" s="202">
        <f>IF($B15="","",VLOOKUP($B15,'L12 csapat ELO'!$A$7:$O$22,4))</f>
        <v>0</v>
      </c>
      <c r="J15" s="193"/>
      <c r="K15" s="324" t="s">
        <v>147</v>
      </c>
      <c r="L15" s="269"/>
      <c r="M15" s="274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</row>
    <row r="16" spans="1:37" x14ac:dyDescent="0.25">
      <c r="A16" s="218"/>
      <c r="B16" s="263"/>
      <c r="C16" s="219"/>
      <c r="D16" s="219"/>
      <c r="E16" s="219"/>
      <c r="F16" s="219"/>
      <c r="G16" s="219"/>
      <c r="H16" s="219"/>
      <c r="I16" s="219"/>
      <c r="J16" s="193"/>
      <c r="K16" s="250"/>
      <c r="L16" s="218"/>
      <c r="M16" s="275"/>
      <c r="Y16" s="267"/>
      <c r="Z16" s="267"/>
      <c r="AA16" s="267" t="s">
        <v>58</v>
      </c>
      <c r="AB16" s="267">
        <v>300</v>
      </c>
      <c r="AC16" s="267">
        <v>250</v>
      </c>
      <c r="AD16" s="267">
        <v>220</v>
      </c>
      <c r="AE16" s="267">
        <v>180</v>
      </c>
      <c r="AF16" s="267">
        <v>160</v>
      </c>
      <c r="AG16" s="267">
        <v>150</v>
      </c>
      <c r="AH16" s="267">
        <v>140</v>
      </c>
      <c r="AI16" s="267">
        <v>130</v>
      </c>
      <c r="AJ16" s="267">
        <v>120</v>
      </c>
      <c r="AK16" s="267">
        <v>110</v>
      </c>
    </row>
    <row r="17" spans="1:37" x14ac:dyDescent="0.25">
      <c r="A17" s="218" t="s">
        <v>67</v>
      </c>
      <c r="B17" s="264">
        <v>7</v>
      </c>
      <c r="C17" s="205">
        <f>IF($B17="","",VLOOKUP($B17,'L12 csapat ELO'!$A$7:$O$22,5))</f>
        <v>0</v>
      </c>
      <c r="D17" s="205">
        <f>IF($B17="","",VLOOKUP($B17,'L12 csapat ELO'!$A$7:$O$22,15))</f>
        <v>121</v>
      </c>
      <c r="E17" s="201" t="str">
        <f>UPPER(IF($B17="","",VLOOKUP($B17,'L12 csapat ELO'!$A$7:$O$22,2)))</f>
        <v>BBTC SE</v>
      </c>
      <c r="F17" s="206"/>
      <c r="G17" s="201">
        <f>IF($B17="","",VLOOKUP($B17,'L12 csapat ELO'!$A$7:$O$22,3))</f>
        <v>0</v>
      </c>
      <c r="H17" s="206"/>
      <c r="I17" s="201">
        <f>IF($B17="","",VLOOKUP($B17,'L12 csapat ELO'!$A$7:$O$22,4))</f>
        <v>0</v>
      </c>
      <c r="J17" s="193"/>
      <c r="K17" s="324" t="s">
        <v>154</v>
      </c>
      <c r="L17" s="269"/>
      <c r="M17" s="274"/>
      <c r="Y17" s="267"/>
      <c r="Z17" s="267"/>
      <c r="AA17" s="267" t="s">
        <v>82</v>
      </c>
      <c r="AB17" s="267">
        <v>250</v>
      </c>
      <c r="AC17" s="267">
        <v>200</v>
      </c>
      <c r="AD17" s="267">
        <v>160</v>
      </c>
      <c r="AE17" s="267">
        <v>140</v>
      </c>
      <c r="AF17" s="267">
        <v>120</v>
      </c>
      <c r="AG17" s="267">
        <v>110</v>
      </c>
      <c r="AH17" s="267">
        <v>100</v>
      </c>
      <c r="AI17" s="267">
        <v>90</v>
      </c>
      <c r="AJ17" s="267">
        <v>80</v>
      </c>
      <c r="AK17" s="267">
        <v>70</v>
      </c>
    </row>
    <row r="18" spans="1:37" x14ac:dyDescent="0.25">
      <c r="A18" s="218"/>
      <c r="B18" s="263"/>
      <c r="C18" s="219"/>
      <c r="D18" s="219"/>
      <c r="E18" s="219"/>
      <c r="F18" s="219"/>
      <c r="G18" s="219"/>
      <c r="H18" s="219"/>
      <c r="I18" s="219"/>
      <c r="J18" s="193"/>
      <c r="K18" s="250"/>
      <c r="L18" s="218"/>
      <c r="M18" s="275"/>
      <c r="Y18" s="267"/>
      <c r="Z18" s="267"/>
      <c r="AA18" s="267" t="s">
        <v>83</v>
      </c>
      <c r="AB18" s="267">
        <v>200</v>
      </c>
      <c r="AC18" s="267">
        <v>150</v>
      </c>
      <c r="AD18" s="267">
        <v>130</v>
      </c>
      <c r="AE18" s="267">
        <v>110</v>
      </c>
      <c r="AF18" s="267">
        <v>95</v>
      </c>
      <c r="AG18" s="267">
        <v>80</v>
      </c>
      <c r="AH18" s="267">
        <v>70</v>
      </c>
      <c r="AI18" s="267">
        <v>60</v>
      </c>
      <c r="AJ18" s="267">
        <v>55</v>
      </c>
      <c r="AK18" s="267">
        <v>50</v>
      </c>
    </row>
    <row r="19" spans="1:37" x14ac:dyDescent="0.25">
      <c r="A19" s="301" t="s">
        <v>71</v>
      </c>
      <c r="B19" s="264">
        <v>4</v>
      </c>
      <c r="C19" s="205">
        <f>IF($B19="","",VLOOKUP($B19,'L12 csapat ELO'!$A$7:$O$22,5))</f>
        <v>0</v>
      </c>
      <c r="D19" s="205">
        <f>IF($B19="","",VLOOKUP($B19,'L12 csapat ELO'!$A$7:$O$22,15))</f>
        <v>69</v>
      </c>
      <c r="E19" s="201" t="str">
        <f>UPPER(IF($B19="","",VLOOKUP($B19,'L12 csapat ELO'!$A$7:$O$22,2)))</f>
        <v>PASARÉT TK</v>
      </c>
      <c r="F19" s="206"/>
      <c r="G19" s="201">
        <f>IF($B19="","",VLOOKUP($B19,'L12 csapat ELO'!$A$7:$O$22,3))</f>
        <v>0</v>
      </c>
      <c r="H19" s="206"/>
      <c r="I19" s="201">
        <f>IF($B19="","",VLOOKUP($B19,'L12 csapat ELO'!$A$7:$O$22,4))</f>
        <v>0</v>
      </c>
      <c r="J19" s="193"/>
      <c r="K19" s="324" t="s">
        <v>148</v>
      </c>
      <c r="L19" s="269"/>
      <c r="M19" s="274"/>
      <c r="Y19" s="267"/>
      <c r="Z19" s="267"/>
      <c r="AA19" s="267" t="s">
        <v>84</v>
      </c>
      <c r="AB19" s="267">
        <v>150</v>
      </c>
      <c r="AC19" s="267">
        <v>120</v>
      </c>
      <c r="AD19" s="267">
        <v>100</v>
      </c>
      <c r="AE19" s="267">
        <v>80</v>
      </c>
      <c r="AF19" s="267">
        <v>70</v>
      </c>
      <c r="AG19" s="267">
        <v>60</v>
      </c>
      <c r="AH19" s="267">
        <v>55</v>
      </c>
      <c r="AI19" s="267">
        <v>50</v>
      </c>
      <c r="AJ19" s="267">
        <v>45</v>
      </c>
      <c r="AK19" s="267">
        <v>40</v>
      </c>
    </row>
    <row r="20" spans="1:37" x14ac:dyDescent="0.25">
      <c r="A20" s="218"/>
      <c r="B20" s="263"/>
      <c r="C20" s="219"/>
      <c r="D20" s="219"/>
      <c r="E20" s="219"/>
      <c r="F20" s="219"/>
      <c r="G20" s="219"/>
      <c r="H20" s="219"/>
      <c r="I20" s="219"/>
      <c r="J20" s="193"/>
      <c r="K20" s="250"/>
      <c r="L20" s="218"/>
      <c r="M20" s="275"/>
      <c r="Y20" s="267"/>
      <c r="Z20" s="267"/>
      <c r="AA20" s="267" t="s">
        <v>83</v>
      </c>
      <c r="AB20" s="267">
        <v>200</v>
      </c>
      <c r="AC20" s="267">
        <v>150</v>
      </c>
      <c r="AD20" s="267">
        <v>130</v>
      </c>
      <c r="AE20" s="267">
        <v>110</v>
      </c>
      <c r="AF20" s="267">
        <v>95</v>
      </c>
      <c r="AG20" s="267">
        <v>80</v>
      </c>
      <c r="AH20" s="267">
        <v>70</v>
      </c>
      <c r="AI20" s="267">
        <v>60</v>
      </c>
      <c r="AJ20" s="267">
        <v>55</v>
      </c>
      <c r="AK20" s="267">
        <v>50</v>
      </c>
    </row>
    <row r="21" spans="1:37" x14ac:dyDescent="0.25">
      <c r="A21" s="301" t="s">
        <v>102</v>
      </c>
      <c r="B21" s="264">
        <v>6</v>
      </c>
      <c r="C21" s="205">
        <f>IF($B21="","",VLOOKUP($B21,'L12 csapat ELO'!$A$7:$O$22,5))</f>
        <v>0</v>
      </c>
      <c r="D21" s="205">
        <f>IF($B21="","",VLOOKUP($B21,'L12 csapat ELO'!$A$7:$O$22,15))</f>
        <v>73</v>
      </c>
      <c r="E21" s="201" t="str">
        <f>UPPER(IF($B21="","",VLOOKUP($B21,'L12 csapat ELO'!$A$7:$O$22,2)))</f>
        <v>MTK</v>
      </c>
      <c r="F21" s="206"/>
      <c r="G21" s="201">
        <f>IF($B21="","",VLOOKUP($B21,'L12 csapat ELO'!$A$7:$O$22,3))</f>
        <v>0</v>
      </c>
      <c r="H21" s="206"/>
      <c r="I21" s="201">
        <f>IF($B21="","",VLOOKUP($B21,'L12 csapat ELO'!$A$7:$O$22,4))</f>
        <v>0</v>
      </c>
      <c r="J21" s="193"/>
      <c r="K21" s="324" t="s">
        <v>152</v>
      </c>
      <c r="L21" s="269"/>
      <c r="M21" s="274"/>
      <c r="Y21" s="267"/>
      <c r="Z21" s="267"/>
      <c r="AA21" s="267" t="s">
        <v>84</v>
      </c>
      <c r="AB21" s="267">
        <v>150</v>
      </c>
      <c r="AC21" s="267">
        <v>120</v>
      </c>
      <c r="AD21" s="267">
        <v>100</v>
      </c>
      <c r="AE21" s="267">
        <v>80</v>
      </c>
      <c r="AF21" s="267">
        <v>70</v>
      </c>
      <c r="AG21" s="267">
        <v>60</v>
      </c>
      <c r="AH21" s="267">
        <v>55</v>
      </c>
      <c r="AI21" s="267">
        <v>50</v>
      </c>
      <c r="AJ21" s="267">
        <v>45</v>
      </c>
      <c r="AK21" s="267">
        <v>40</v>
      </c>
    </row>
    <row r="22" spans="1:37" x14ac:dyDescent="0.25">
      <c r="A22" s="193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Y22" s="267"/>
      <c r="Z22" s="267"/>
      <c r="AA22" s="267" t="s">
        <v>85</v>
      </c>
      <c r="AB22" s="267">
        <v>120</v>
      </c>
      <c r="AC22" s="267">
        <v>90</v>
      </c>
      <c r="AD22" s="267">
        <v>65</v>
      </c>
      <c r="AE22" s="267">
        <v>55</v>
      </c>
      <c r="AF22" s="267">
        <v>50</v>
      </c>
      <c r="AG22" s="267">
        <v>45</v>
      </c>
      <c r="AH22" s="267">
        <v>40</v>
      </c>
      <c r="AI22" s="267">
        <v>35</v>
      </c>
      <c r="AJ22" s="267">
        <v>25</v>
      </c>
      <c r="AK22" s="267">
        <v>20</v>
      </c>
    </row>
    <row r="23" spans="1:37" x14ac:dyDescent="0.25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Y23" s="267"/>
      <c r="Z23" s="267"/>
      <c r="AA23" s="267" t="s">
        <v>86</v>
      </c>
      <c r="AB23" s="267">
        <v>90</v>
      </c>
      <c r="AC23" s="267">
        <v>60</v>
      </c>
      <c r="AD23" s="267">
        <v>45</v>
      </c>
      <c r="AE23" s="267">
        <v>34</v>
      </c>
      <c r="AF23" s="267">
        <v>27</v>
      </c>
      <c r="AG23" s="267">
        <v>22</v>
      </c>
      <c r="AH23" s="267">
        <v>18</v>
      </c>
      <c r="AI23" s="267">
        <v>15</v>
      </c>
      <c r="AJ23" s="267">
        <v>12</v>
      </c>
      <c r="AK23" s="267">
        <v>9</v>
      </c>
    </row>
    <row r="24" spans="1:37" ht="18.75" customHeight="1" x14ac:dyDescent="0.25">
      <c r="A24" s="193"/>
      <c r="B24" s="346"/>
      <c r="C24" s="346"/>
      <c r="D24" s="330" t="str">
        <f>E7</f>
        <v>VOLVEX TENISZ</v>
      </c>
      <c r="E24" s="330"/>
      <c r="F24" s="330" t="str">
        <f>E9</f>
        <v>PG TENISZ</v>
      </c>
      <c r="G24" s="330"/>
      <c r="H24" s="330" t="str">
        <f>E11</f>
        <v>RÁBA ETO SE</v>
      </c>
      <c r="I24" s="330"/>
      <c r="J24" s="330" t="str">
        <f>E13</f>
        <v>MESE LILA</v>
      </c>
      <c r="K24" s="330"/>
      <c r="L24" s="193"/>
      <c r="M24" s="251" t="s">
        <v>62</v>
      </c>
      <c r="Y24" s="267"/>
      <c r="Z24" s="267"/>
      <c r="AA24" s="267" t="s">
        <v>87</v>
      </c>
      <c r="AB24" s="267">
        <v>60</v>
      </c>
      <c r="AC24" s="267">
        <v>40</v>
      </c>
      <c r="AD24" s="267">
        <v>30</v>
      </c>
      <c r="AE24" s="267">
        <v>20</v>
      </c>
      <c r="AF24" s="267">
        <v>18</v>
      </c>
      <c r="AG24" s="267">
        <v>15</v>
      </c>
      <c r="AH24" s="267">
        <v>12</v>
      </c>
      <c r="AI24" s="267">
        <v>10</v>
      </c>
      <c r="AJ24" s="267">
        <v>8</v>
      </c>
      <c r="AK24" s="267">
        <v>6</v>
      </c>
    </row>
    <row r="25" spans="1:37" ht="18.75" customHeight="1" x14ac:dyDescent="0.25">
      <c r="A25" s="249" t="s">
        <v>58</v>
      </c>
      <c r="B25" s="338" t="str">
        <f>E7</f>
        <v>VOLVEX TENISZ</v>
      </c>
      <c r="C25" s="338"/>
      <c r="D25" s="332"/>
      <c r="E25" s="332"/>
      <c r="F25" s="327" t="s">
        <v>142</v>
      </c>
      <c r="G25" s="328"/>
      <c r="H25" s="327" t="s">
        <v>136</v>
      </c>
      <c r="I25" s="328"/>
      <c r="J25" s="331" t="s">
        <v>136</v>
      </c>
      <c r="K25" s="329"/>
      <c r="L25" s="193"/>
      <c r="M25" s="252">
        <v>1</v>
      </c>
      <c r="Y25" s="267"/>
      <c r="Z25" s="267"/>
      <c r="AA25" s="267" t="s">
        <v>88</v>
      </c>
      <c r="AB25" s="267">
        <v>40</v>
      </c>
      <c r="AC25" s="267">
        <v>25</v>
      </c>
      <c r="AD25" s="267">
        <v>18</v>
      </c>
      <c r="AE25" s="267">
        <v>13</v>
      </c>
      <c r="AF25" s="267">
        <v>8</v>
      </c>
      <c r="AG25" s="267">
        <v>7</v>
      </c>
      <c r="AH25" s="267">
        <v>6</v>
      </c>
      <c r="AI25" s="267">
        <v>5</v>
      </c>
      <c r="AJ25" s="267">
        <v>4</v>
      </c>
      <c r="AK25" s="267">
        <v>3</v>
      </c>
    </row>
    <row r="26" spans="1:37" ht="18.75" customHeight="1" x14ac:dyDescent="0.25">
      <c r="A26" s="249" t="s">
        <v>59</v>
      </c>
      <c r="B26" s="338" t="str">
        <f>E9</f>
        <v>PG TENISZ</v>
      </c>
      <c r="C26" s="338"/>
      <c r="D26" s="327" t="s">
        <v>143</v>
      </c>
      <c r="E26" s="328"/>
      <c r="F26" s="332"/>
      <c r="G26" s="332"/>
      <c r="H26" s="327" t="s">
        <v>136</v>
      </c>
      <c r="I26" s="328"/>
      <c r="J26" s="327" t="s">
        <v>142</v>
      </c>
      <c r="K26" s="328"/>
      <c r="L26" s="193"/>
      <c r="M26" s="252">
        <v>2</v>
      </c>
      <c r="Y26" s="267"/>
      <c r="Z26" s="267"/>
      <c r="AA26" s="267" t="s">
        <v>89</v>
      </c>
      <c r="AB26" s="267">
        <v>25</v>
      </c>
      <c r="AC26" s="267">
        <v>15</v>
      </c>
      <c r="AD26" s="267">
        <v>13</v>
      </c>
      <c r="AE26" s="267">
        <v>7</v>
      </c>
      <c r="AF26" s="267">
        <v>6</v>
      </c>
      <c r="AG26" s="267">
        <v>5</v>
      </c>
      <c r="AH26" s="267">
        <v>4</v>
      </c>
      <c r="AI26" s="267">
        <v>3</v>
      </c>
      <c r="AJ26" s="267">
        <v>2</v>
      </c>
      <c r="AK26" s="267">
        <v>1</v>
      </c>
    </row>
    <row r="27" spans="1:37" ht="18.75" customHeight="1" x14ac:dyDescent="0.25">
      <c r="A27" s="249" t="s">
        <v>60</v>
      </c>
      <c r="B27" s="338" t="str">
        <f>E11</f>
        <v>RÁBA ETO SE</v>
      </c>
      <c r="C27" s="338"/>
      <c r="D27" s="327" t="s">
        <v>137</v>
      </c>
      <c r="E27" s="328"/>
      <c r="F27" s="327" t="s">
        <v>137</v>
      </c>
      <c r="G27" s="328"/>
      <c r="H27" s="332"/>
      <c r="I27" s="332"/>
      <c r="J27" s="328" t="s">
        <v>137</v>
      </c>
      <c r="K27" s="328"/>
      <c r="L27" s="193"/>
      <c r="M27" s="252">
        <v>4</v>
      </c>
      <c r="Y27" s="267"/>
      <c r="Z27" s="267"/>
      <c r="AA27" s="267" t="s">
        <v>94</v>
      </c>
      <c r="AB27" s="267">
        <v>15</v>
      </c>
      <c r="AC27" s="267">
        <v>10</v>
      </c>
      <c r="AD27" s="267">
        <v>8</v>
      </c>
      <c r="AE27" s="267">
        <v>4</v>
      </c>
      <c r="AF27" s="267">
        <v>3</v>
      </c>
      <c r="AG27" s="267">
        <v>2</v>
      </c>
      <c r="AH27" s="267">
        <v>1</v>
      </c>
      <c r="AI27" s="267">
        <v>0</v>
      </c>
      <c r="AJ27" s="267">
        <v>0</v>
      </c>
      <c r="AK27" s="267">
        <v>0</v>
      </c>
    </row>
    <row r="28" spans="1:37" ht="18.75" customHeight="1" x14ac:dyDescent="0.25">
      <c r="A28" s="300" t="s">
        <v>65</v>
      </c>
      <c r="B28" s="338" t="str">
        <f>E13</f>
        <v>MESE LILA</v>
      </c>
      <c r="C28" s="338"/>
      <c r="D28" s="327" t="s">
        <v>137</v>
      </c>
      <c r="E28" s="328"/>
      <c r="F28" s="327" t="s">
        <v>143</v>
      </c>
      <c r="G28" s="328"/>
      <c r="H28" s="329" t="s">
        <v>136</v>
      </c>
      <c r="I28" s="329"/>
      <c r="J28" s="332"/>
      <c r="K28" s="332"/>
      <c r="L28" s="193"/>
      <c r="M28" s="252">
        <v>3</v>
      </c>
      <c r="Y28" s="267"/>
      <c r="Z28" s="267"/>
      <c r="AA28" s="267" t="s">
        <v>94</v>
      </c>
      <c r="AB28" s="267">
        <v>15</v>
      </c>
      <c r="AC28" s="267">
        <v>10</v>
      </c>
      <c r="AD28" s="267">
        <v>8</v>
      </c>
      <c r="AE28" s="267">
        <v>4</v>
      </c>
      <c r="AF28" s="267">
        <v>3</v>
      </c>
      <c r="AG28" s="267">
        <v>2</v>
      </c>
      <c r="AH28" s="267">
        <v>1</v>
      </c>
      <c r="AI28" s="267">
        <v>0</v>
      </c>
      <c r="AJ28" s="267">
        <v>0</v>
      </c>
      <c r="AK28" s="267">
        <v>0</v>
      </c>
    </row>
    <row r="29" spans="1:37" x14ac:dyDescent="0.25">
      <c r="A29" s="193"/>
      <c r="B29" s="316"/>
      <c r="C29" s="316"/>
      <c r="D29" s="316"/>
      <c r="E29" s="316"/>
      <c r="F29" s="316"/>
      <c r="G29" s="316"/>
      <c r="H29" s="316"/>
      <c r="I29" s="316"/>
      <c r="J29" s="316"/>
      <c r="K29" s="316"/>
      <c r="L29" s="193"/>
      <c r="M29" s="253"/>
      <c r="Y29" s="267"/>
      <c r="Z29" s="267"/>
      <c r="AA29" s="267" t="s">
        <v>90</v>
      </c>
      <c r="AB29" s="267">
        <v>10</v>
      </c>
      <c r="AC29" s="267">
        <v>6</v>
      </c>
      <c r="AD29" s="267">
        <v>4</v>
      </c>
      <c r="AE29" s="267">
        <v>2</v>
      </c>
      <c r="AF29" s="267">
        <v>1</v>
      </c>
      <c r="AG29" s="267">
        <v>0</v>
      </c>
      <c r="AH29" s="267">
        <v>0</v>
      </c>
      <c r="AI29" s="267">
        <v>0</v>
      </c>
      <c r="AJ29" s="267">
        <v>0</v>
      </c>
      <c r="AK29" s="267">
        <v>0</v>
      </c>
    </row>
    <row r="30" spans="1:37" ht="18.75" customHeight="1" x14ac:dyDescent="0.25">
      <c r="A30" s="193"/>
      <c r="B30" s="341"/>
      <c r="C30" s="341"/>
      <c r="D30" s="329" t="str">
        <f>E15</f>
        <v>PVTC</v>
      </c>
      <c r="E30" s="329"/>
      <c r="F30" s="329" t="str">
        <f>E17</f>
        <v>BBTC SE</v>
      </c>
      <c r="G30" s="329"/>
      <c r="H30" s="342" t="str">
        <f>E19</f>
        <v>PASARÉT TK</v>
      </c>
      <c r="I30" s="343"/>
      <c r="J30" s="329" t="str">
        <f>E21</f>
        <v>MTK</v>
      </c>
      <c r="K30" s="329"/>
      <c r="L30" s="193"/>
      <c r="M30" s="253"/>
      <c r="Y30" s="267"/>
      <c r="Z30" s="267"/>
      <c r="AA30" s="267" t="s">
        <v>91</v>
      </c>
      <c r="AB30" s="267">
        <v>3</v>
      </c>
      <c r="AC30" s="267">
        <v>2</v>
      </c>
      <c r="AD30" s="267">
        <v>1</v>
      </c>
      <c r="AE30" s="267">
        <v>0</v>
      </c>
      <c r="AF30" s="267">
        <v>0</v>
      </c>
      <c r="AG30" s="267">
        <v>0</v>
      </c>
      <c r="AH30" s="267">
        <v>0</v>
      </c>
      <c r="AI30" s="267">
        <v>0</v>
      </c>
      <c r="AJ30" s="267">
        <v>0</v>
      </c>
      <c r="AK30" s="267">
        <v>0</v>
      </c>
    </row>
    <row r="31" spans="1:37" ht="18.75" customHeight="1" x14ac:dyDescent="0.25">
      <c r="A31" s="300" t="s">
        <v>66</v>
      </c>
      <c r="B31" s="339" t="str">
        <f>E15</f>
        <v>PVTC</v>
      </c>
      <c r="C31" s="340"/>
      <c r="D31" s="332"/>
      <c r="E31" s="332"/>
      <c r="F31" s="327" t="s">
        <v>136</v>
      </c>
      <c r="G31" s="328"/>
      <c r="H31" s="327" t="s">
        <v>143</v>
      </c>
      <c r="I31" s="328"/>
      <c r="J31" s="331" t="s">
        <v>138</v>
      </c>
      <c r="K31" s="329"/>
      <c r="L31" s="193"/>
      <c r="M31" s="252">
        <v>3</v>
      </c>
    </row>
    <row r="32" spans="1:37" ht="18.75" customHeight="1" x14ac:dyDescent="0.25">
      <c r="A32" s="300" t="s">
        <v>67</v>
      </c>
      <c r="B32" s="338" t="str">
        <f>E17</f>
        <v>BBTC SE</v>
      </c>
      <c r="C32" s="338"/>
      <c r="D32" s="327" t="s">
        <v>137</v>
      </c>
      <c r="E32" s="328"/>
      <c r="F32" s="332"/>
      <c r="G32" s="332"/>
      <c r="H32" s="327" t="s">
        <v>137</v>
      </c>
      <c r="I32" s="328"/>
      <c r="J32" s="327" t="s">
        <v>140</v>
      </c>
      <c r="K32" s="328"/>
      <c r="L32" s="193"/>
      <c r="M32" s="252">
        <v>4</v>
      </c>
    </row>
    <row r="33" spans="1:19" ht="18.75" customHeight="1" x14ac:dyDescent="0.25">
      <c r="A33" s="300" t="s">
        <v>71</v>
      </c>
      <c r="B33" s="338" t="str">
        <f>E19</f>
        <v>PASARÉT TK</v>
      </c>
      <c r="C33" s="338"/>
      <c r="D33" s="327" t="s">
        <v>142</v>
      </c>
      <c r="E33" s="328"/>
      <c r="F33" s="327" t="s">
        <v>136</v>
      </c>
      <c r="G33" s="328"/>
      <c r="H33" s="332"/>
      <c r="I33" s="332"/>
      <c r="J33" s="328" t="s">
        <v>143</v>
      </c>
      <c r="K33" s="328"/>
      <c r="L33" s="193"/>
      <c r="M33" s="252">
        <v>2</v>
      </c>
    </row>
    <row r="34" spans="1:19" ht="18.75" customHeight="1" x14ac:dyDescent="0.25">
      <c r="A34" s="300" t="s">
        <v>102</v>
      </c>
      <c r="B34" s="338" t="str">
        <f>E21</f>
        <v>MTK</v>
      </c>
      <c r="C34" s="338"/>
      <c r="D34" s="327" t="s">
        <v>139</v>
      </c>
      <c r="E34" s="328"/>
      <c r="F34" s="327" t="s">
        <v>141</v>
      </c>
      <c r="G34" s="328"/>
      <c r="H34" s="329" t="s">
        <v>142</v>
      </c>
      <c r="I34" s="329"/>
      <c r="J34" s="332"/>
      <c r="K34" s="332"/>
      <c r="L34" s="193"/>
      <c r="M34" s="252">
        <v>1</v>
      </c>
    </row>
    <row r="35" spans="1:19" ht="18.75" customHeight="1" x14ac:dyDescent="0.25">
      <c r="A35" s="254"/>
      <c r="B35" s="317"/>
      <c r="C35" s="317"/>
      <c r="D35" s="318"/>
      <c r="E35" s="318"/>
      <c r="F35" s="318"/>
      <c r="G35" s="318"/>
      <c r="H35" s="318"/>
      <c r="I35" s="318"/>
      <c r="J35" s="316"/>
      <c r="K35" s="316"/>
      <c r="L35" s="193"/>
      <c r="M35" s="255"/>
    </row>
    <row r="36" spans="1:19" x14ac:dyDescent="0.25">
      <c r="A36" s="193"/>
      <c r="B36" s="316"/>
      <c r="C36" s="316"/>
      <c r="D36" s="316"/>
      <c r="E36" s="316"/>
      <c r="F36" s="316"/>
      <c r="G36" s="316"/>
      <c r="H36" s="316"/>
      <c r="I36" s="316"/>
      <c r="J36" s="316"/>
      <c r="K36" s="316"/>
      <c r="L36" s="193"/>
      <c r="M36" s="193"/>
    </row>
    <row r="37" spans="1:19" x14ac:dyDescent="0.25">
      <c r="A37" s="193" t="s">
        <v>52</v>
      </c>
      <c r="B37" s="316"/>
      <c r="C37" s="333" t="str">
        <f>IF(M25=1,B25,IF(M26=1,B26,IF(M27=1,B27,IF(M28=1,B28,""))))</f>
        <v>VOLVEX TENISZ</v>
      </c>
      <c r="D37" s="333"/>
      <c r="E37" s="319" t="s">
        <v>69</v>
      </c>
      <c r="F37" s="334" t="str">
        <f>IF(M31=1,B31,IF(M32=1,B32,IF(M33=1,B33,IF(M34=1,B34,""))))</f>
        <v>MTK</v>
      </c>
      <c r="G37" s="334"/>
      <c r="H37" s="316"/>
      <c r="I37" s="321" t="s">
        <v>136</v>
      </c>
      <c r="J37" s="316"/>
      <c r="K37" s="316"/>
      <c r="L37" s="193"/>
      <c r="M37" s="193"/>
    </row>
    <row r="38" spans="1:19" x14ac:dyDescent="0.25">
      <c r="A38" s="193"/>
      <c r="B38" s="316"/>
      <c r="C38" s="316"/>
      <c r="D38" s="316"/>
      <c r="E38" s="316"/>
      <c r="F38" s="319"/>
      <c r="G38" s="319"/>
      <c r="H38" s="316"/>
      <c r="I38" s="322"/>
      <c r="J38" s="316"/>
      <c r="K38" s="316"/>
      <c r="L38" s="193"/>
      <c r="M38" s="193"/>
    </row>
    <row r="39" spans="1:19" x14ac:dyDescent="0.25">
      <c r="A39" s="193" t="s">
        <v>68</v>
      </c>
      <c r="B39" s="316"/>
      <c r="C39" s="333" t="str">
        <f>IF(M25=2,B25,IF(M26=2,B26,IF(M27=2,B27,IF(M28=2,B28,""))))</f>
        <v>PG TENISZ</v>
      </c>
      <c r="D39" s="333"/>
      <c r="E39" s="319" t="s">
        <v>69</v>
      </c>
      <c r="F39" s="334" t="str">
        <f>IF(M31=2,B31,IF(M32=2,B32,IF(M33=2,B33,IF(M34=2,B34,""))))</f>
        <v>PASARÉT TK</v>
      </c>
      <c r="G39" s="334"/>
      <c r="H39" s="316"/>
      <c r="I39" s="321" t="s">
        <v>142</v>
      </c>
      <c r="J39" s="316"/>
      <c r="K39" s="316"/>
      <c r="L39" s="193"/>
      <c r="M39" s="193"/>
    </row>
    <row r="40" spans="1:19" x14ac:dyDescent="0.25">
      <c r="A40" s="193"/>
      <c r="B40" s="316"/>
      <c r="C40" s="320"/>
      <c r="D40" s="320"/>
      <c r="E40" s="319"/>
      <c r="F40" s="320"/>
      <c r="G40" s="320"/>
      <c r="H40" s="316"/>
      <c r="I40" s="322"/>
      <c r="J40" s="316"/>
      <c r="K40" s="316"/>
      <c r="L40" s="193"/>
      <c r="M40" s="193"/>
    </row>
    <row r="41" spans="1:19" x14ac:dyDescent="0.25">
      <c r="A41" s="193" t="s">
        <v>70</v>
      </c>
      <c r="B41" s="316"/>
      <c r="C41" s="334" t="str">
        <f>IF(M25=3,B25,IF(M26=3,B26,IF(M27=3,B27,IF(M28=3,B28,""))))</f>
        <v>MESE LILA</v>
      </c>
      <c r="D41" s="334"/>
      <c r="E41" s="319" t="s">
        <v>69</v>
      </c>
      <c r="F41" s="333" t="str">
        <f>IF(M31=3,B31,IF(M32=3,B32,IF(M33=3,B33,IF(M34=3,B34,""))))</f>
        <v>PVTC</v>
      </c>
      <c r="G41" s="333"/>
      <c r="H41" s="316"/>
      <c r="I41" s="321" t="s">
        <v>156</v>
      </c>
      <c r="J41" s="316"/>
      <c r="K41" s="316"/>
      <c r="L41" s="193"/>
      <c r="M41" s="193"/>
    </row>
    <row r="42" spans="1:19" x14ac:dyDescent="0.25">
      <c r="A42" s="193"/>
      <c r="B42" s="316"/>
      <c r="C42" s="316"/>
      <c r="D42" s="316"/>
      <c r="E42" s="316"/>
      <c r="F42" s="316"/>
      <c r="G42" s="316"/>
      <c r="H42" s="316"/>
      <c r="I42" s="322"/>
      <c r="J42" s="316"/>
      <c r="K42" s="316"/>
      <c r="L42" s="193"/>
      <c r="M42" s="193"/>
    </row>
    <row r="43" spans="1:19" x14ac:dyDescent="0.25">
      <c r="A43" s="219" t="s">
        <v>103</v>
      </c>
      <c r="B43" s="316"/>
      <c r="C43" s="333" t="str">
        <f>IF(M25=4,B25,IF(M26=4,B26,IF(M27=4,B27,IF(M28=4,B28,))))</f>
        <v>RÁBA ETO SE</v>
      </c>
      <c r="D43" s="333"/>
      <c r="E43" s="319" t="s">
        <v>69</v>
      </c>
      <c r="F43" s="337" t="s">
        <v>121</v>
      </c>
      <c r="G43" s="337"/>
      <c r="H43" s="316"/>
      <c r="I43" s="321" t="s">
        <v>155</v>
      </c>
      <c r="J43" s="316"/>
      <c r="K43" s="316"/>
      <c r="L43" s="193"/>
      <c r="M43" s="193"/>
      <c r="O43" s="211"/>
      <c r="P43" s="211"/>
      <c r="Q43" s="211"/>
      <c r="R43" s="211"/>
      <c r="S43" s="211"/>
    </row>
    <row r="44" spans="1:19" x14ac:dyDescent="0.25">
      <c r="A44" s="193"/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2"/>
      <c r="M44" s="193"/>
      <c r="O44" s="211"/>
      <c r="P44" s="220"/>
      <c r="Q44" s="220"/>
      <c r="R44" s="221"/>
      <c r="S44" s="211"/>
    </row>
    <row r="45" spans="1:19" x14ac:dyDescent="0.25">
      <c r="A45" s="110" t="s">
        <v>38</v>
      </c>
      <c r="B45" s="111"/>
      <c r="C45" s="165"/>
      <c r="D45" s="226" t="s">
        <v>2</v>
      </c>
      <c r="E45" s="227" t="s">
        <v>40</v>
      </c>
      <c r="F45" s="245"/>
      <c r="G45" s="226" t="s">
        <v>2</v>
      </c>
      <c r="H45" s="227" t="s">
        <v>49</v>
      </c>
      <c r="I45" s="119"/>
      <c r="J45" s="227" t="s">
        <v>50</v>
      </c>
      <c r="K45" s="118" t="s">
        <v>51</v>
      </c>
      <c r="L45" s="31"/>
      <c r="M45" s="245"/>
      <c r="O45" s="211"/>
      <c r="P45" s="222"/>
      <c r="Q45" s="222"/>
      <c r="R45" s="223"/>
      <c r="S45" s="211"/>
    </row>
    <row r="46" spans="1:19" x14ac:dyDescent="0.25">
      <c r="A46" s="196" t="s">
        <v>39</v>
      </c>
      <c r="B46" s="197"/>
      <c r="C46" s="198"/>
      <c r="D46" s="228">
        <v>1</v>
      </c>
      <c r="E46" s="335" t="str">
        <f>IF(D46&gt;$R$47,,UPPER(VLOOKUP(D46,'L12 csapat ELO'!$A$7:$Q$134,2)))</f>
        <v>VOLVEX TENISZ</v>
      </c>
      <c r="F46" s="335"/>
      <c r="G46" s="239" t="s">
        <v>3</v>
      </c>
      <c r="H46" s="197"/>
      <c r="I46" s="229"/>
      <c r="J46" s="240"/>
      <c r="K46" s="194" t="s">
        <v>41</v>
      </c>
      <c r="L46" s="246"/>
      <c r="M46" s="230"/>
      <c r="O46" s="211"/>
      <c r="P46" s="223"/>
      <c r="Q46" s="224"/>
      <c r="R46" s="223"/>
      <c r="S46" s="211"/>
    </row>
    <row r="47" spans="1:19" x14ac:dyDescent="0.25">
      <c r="A47" s="199" t="s">
        <v>48</v>
      </c>
      <c r="B47" s="117"/>
      <c r="C47" s="200"/>
      <c r="D47" s="231">
        <v>2</v>
      </c>
      <c r="E47" s="336" t="str">
        <f>IF(D47&gt;$R$47,,UPPER(VLOOKUP(D47,'L12 csapat ELO'!$A$7:$Q$134,2)))</f>
        <v>PVTC</v>
      </c>
      <c r="F47" s="336"/>
      <c r="G47" s="241" t="s">
        <v>4</v>
      </c>
      <c r="H47" s="232"/>
      <c r="I47" s="233"/>
      <c r="J47" s="82"/>
      <c r="K47" s="243"/>
      <c r="L47" s="192"/>
      <c r="M47" s="238"/>
      <c r="O47" s="211"/>
      <c r="P47" s="222"/>
      <c r="Q47" s="222"/>
      <c r="R47" s="225">
        <f>MIN(4,'L12 csapat ELO'!Q2)</f>
        <v>4</v>
      </c>
      <c r="S47" s="211"/>
    </row>
    <row r="48" spans="1:19" x14ac:dyDescent="0.25">
      <c r="A48" s="132"/>
      <c r="B48" s="133"/>
      <c r="C48" s="134"/>
      <c r="D48" s="231"/>
      <c r="E48" s="235"/>
      <c r="F48" s="236"/>
      <c r="G48" s="241" t="s">
        <v>5</v>
      </c>
      <c r="H48" s="232"/>
      <c r="I48" s="233"/>
      <c r="J48" s="82"/>
      <c r="K48" s="194" t="s">
        <v>42</v>
      </c>
      <c r="L48" s="246"/>
      <c r="M48" s="230"/>
      <c r="O48" s="211"/>
      <c r="P48" s="223"/>
      <c r="Q48" s="224"/>
      <c r="R48" s="223"/>
      <c r="S48" s="211"/>
    </row>
    <row r="49" spans="1:19" x14ac:dyDescent="0.25">
      <c r="A49" s="112"/>
      <c r="B49" s="163"/>
      <c r="C49" s="113"/>
      <c r="D49" s="231"/>
      <c r="E49" s="235"/>
      <c r="F49" s="236"/>
      <c r="G49" s="241" t="s">
        <v>6</v>
      </c>
      <c r="H49" s="232"/>
      <c r="I49" s="233"/>
      <c r="J49" s="82"/>
      <c r="K49" s="244"/>
      <c r="L49" s="236"/>
      <c r="M49" s="234"/>
      <c r="O49" s="211"/>
      <c r="P49" s="223"/>
      <c r="Q49" s="224"/>
      <c r="R49" s="223"/>
      <c r="S49" s="211"/>
    </row>
    <row r="50" spans="1:19" x14ac:dyDescent="0.25">
      <c r="A50" s="121"/>
      <c r="B50" s="135"/>
      <c r="C50" s="164"/>
      <c r="D50" s="231"/>
      <c r="E50" s="235"/>
      <c r="F50" s="236"/>
      <c r="G50" s="241" t="s">
        <v>7</v>
      </c>
      <c r="H50" s="232"/>
      <c r="I50" s="233"/>
      <c r="J50" s="82"/>
      <c r="K50" s="199"/>
      <c r="L50" s="192"/>
      <c r="M50" s="238"/>
      <c r="O50" s="211"/>
      <c r="P50" s="222"/>
      <c r="Q50" s="222"/>
      <c r="R50" s="223"/>
      <c r="S50" s="211"/>
    </row>
    <row r="51" spans="1:19" x14ac:dyDescent="0.25">
      <c r="A51" s="122"/>
      <c r="B51" s="138"/>
      <c r="C51" s="113"/>
      <c r="D51" s="231"/>
      <c r="E51" s="235"/>
      <c r="F51" s="236"/>
      <c r="G51" s="241" t="s">
        <v>8</v>
      </c>
      <c r="H51" s="232"/>
      <c r="I51" s="233"/>
      <c r="J51" s="82"/>
      <c r="K51" s="194" t="s">
        <v>31</v>
      </c>
      <c r="L51" s="246"/>
      <c r="M51" s="230"/>
      <c r="O51" s="211"/>
      <c r="P51" s="223"/>
      <c r="Q51" s="224"/>
      <c r="R51" s="223"/>
      <c r="S51" s="211"/>
    </row>
    <row r="52" spans="1:19" x14ac:dyDescent="0.25">
      <c r="A52" s="122"/>
      <c r="B52" s="138"/>
      <c r="C52" s="130"/>
      <c r="D52" s="231"/>
      <c r="E52" s="235"/>
      <c r="F52" s="236"/>
      <c r="G52" s="241" t="s">
        <v>9</v>
      </c>
      <c r="H52" s="232"/>
      <c r="I52" s="233"/>
      <c r="J52" s="82"/>
      <c r="K52" s="244"/>
      <c r="L52" s="236"/>
      <c r="M52" s="234"/>
      <c r="O52" s="211"/>
      <c r="P52" s="223"/>
      <c r="Q52" s="224"/>
      <c r="R52" s="225"/>
      <c r="S52" s="211"/>
    </row>
    <row r="53" spans="1:19" x14ac:dyDescent="0.25">
      <c r="A53" s="123"/>
      <c r="B53" s="120"/>
      <c r="C53" s="131"/>
      <c r="D53" s="237"/>
      <c r="E53" s="114"/>
      <c r="F53" s="192"/>
      <c r="G53" s="242" t="s">
        <v>10</v>
      </c>
      <c r="H53" s="117"/>
      <c r="I53" s="195"/>
      <c r="J53" s="115"/>
      <c r="K53" s="199" t="str">
        <f>L4</f>
        <v>Rákóczi Andrea</v>
      </c>
      <c r="L53" s="192"/>
      <c r="M53" s="238"/>
      <c r="O53" s="211"/>
      <c r="P53" s="211"/>
      <c r="Q53" s="211"/>
      <c r="R53" s="211"/>
      <c r="S53" s="211"/>
    </row>
    <row r="54" spans="1:19" x14ac:dyDescent="0.25">
      <c r="O54" s="211"/>
      <c r="P54" s="211"/>
      <c r="Q54" s="211"/>
      <c r="R54" s="211"/>
      <c r="S54" s="211"/>
    </row>
  </sheetData>
  <mergeCells count="62">
    <mergeCell ref="A1:F1"/>
    <mergeCell ref="A4:C4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30:C30"/>
    <mergeCell ref="D30:E30"/>
    <mergeCell ref="F30:G30"/>
    <mergeCell ref="H30:I30"/>
    <mergeCell ref="B28:C28"/>
    <mergeCell ref="D28:E28"/>
    <mergeCell ref="J30:K30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C37:D37"/>
    <mergeCell ref="F37:G37"/>
    <mergeCell ref="C39:D39"/>
    <mergeCell ref="F39:G39"/>
    <mergeCell ref="C41:D41"/>
    <mergeCell ref="F41:G41"/>
    <mergeCell ref="E46:F46"/>
    <mergeCell ref="E47:F47"/>
    <mergeCell ref="C43:D43"/>
    <mergeCell ref="F43:G43"/>
    <mergeCell ref="F28:G28"/>
    <mergeCell ref="H28:I28"/>
    <mergeCell ref="J24:K24"/>
    <mergeCell ref="J25:K25"/>
    <mergeCell ref="J26:K26"/>
    <mergeCell ref="J27:K27"/>
    <mergeCell ref="J28:K28"/>
  </mergeCells>
  <conditionalFormatting sqref="R52 R47">
    <cfRule type="expression" dxfId="21" priority="2" stopIfTrue="1">
      <formula>$O$1="CU"</formula>
    </cfRule>
  </conditionalFormatting>
  <conditionalFormatting sqref="E7 E9 E11 E13 E15 E17 E19:E21">
    <cfRule type="cellIs" dxfId="20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1692C-1960-4EED-A976-70D43C973586}">
  <sheetPr codeName="Sheet18">
    <tabColor indexed="42"/>
  </sheetPr>
  <dimension ref="A1:Q156"/>
  <sheetViews>
    <sheetView showGridLines="0" showZeros="0" workbookViewId="0">
      <pane ySplit="6" topLeftCell="A7" activePane="bottomLeft" state="frozen"/>
      <selection activeCell="F2" sqref="F2"/>
      <selection pane="bottomLeft" activeCell="S9" sqref="S9"/>
    </sheetView>
  </sheetViews>
  <sheetFormatPr defaultRowHeight="13.2" x14ac:dyDescent="0.25"/>
  <cols>
    <col min="1" max="1" width="3.88671875" customWidth="1"/>
    <col min="2" max="2" width="14" customWidth="1"/>
    <col min="3" max="3" width="12.44140625" customWidth="1"/>
    <col min="4" max="4" width="10.109375" style="39" customWidth="1"/>
    <col min="5" max="5" width="12.109375" style="294" customWidth="1"/>
    <col min="6" max="6" width="6.109375" style="88" hidden="1" customWidth="1"/>
    <col min="7" max="7" width="31.44140625" style="88" customWidth="1"/>
    <col min="8" max="8" width="7.6640625" style="39" customWidth="1"/>
    <col min="9" max="13" width="7.44140625" style="39" hidden="1" customWidth="1"/>
    <col min="14" max="15" width="7.44140625" style="39" customWidth="1"/>
    <col min="16" max="16" width="7.44140625" style="39" hidden="1" customWidth="1"/>
    <col min="17" max="17" width="7.44140625" style="39" customWidth="1"/>
  </cols>
  <sheetData>
    <row r="1" spans="1:17" ht="24.6" x14ac:dyDescent="0.4">
      <c r="A1" s="141" t="str">
        <f>Altalanos!$A$6</f>
        <v>OB</v>
      </c>
      <c r="B1" s="83"/>
      <c r="C1" s="83"/>
      <c r="D1" s="136"/>
      <c r="E1" s="159" t="s">
        <v>47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8" thickBot="1" x14ac:dyDescent="0.3">
      <c r="B2" s="85" t="s">
        <v>46</v>
      </c>
      <c r="C2" s="313" t="str">
        <f>Altalanos!$D$8</f>
        <v>L18 csapat</v>
      </c>
      <c r="D2" s="99"/>
      <c r="E2" s="159" t="s">
        <v>32</v>
      </c>
      <c r="F2" s="89"/>
      <c r="G2" s="89"/>
      <c r="H2" s="286"/>
      <c r="I2" s="286"/>
      <c r="J2" s="84"/>
      <c r="K2" s="84"/>
      <c r="L2" s="84"/>
      <c r="M2" s="84"/>
      <c r="N2" s="93"/>
      <c r="O2" s="79"/>
      <c r="P2" s="79"/>
      <c r="Q2" s="93"/>
    </row>
    <row r="3" spans="1:17" s="2" customFormat="1" ht="13.8" thickBot="1" x14ac:dyDescent="0.3">
      <c r="A3" s="279" t="s">
        <v>45</v>
      </c>
      <c r="B3" s="284"/>
      <c r="C3" s="284"/>
      <c r="D3" s="284"/>
      <c r="E3" s="284"/>
      <c r="F3" s="284"/>
      <c r="G3" s="284"/>
      <c r="H3" s="284"/>
      <c r="I3" s="285"/>
      <c r="J3" s="94"/>
      <c r="K3" s="100"/>
      <c r="L3" s="100"/>
      <c r="M3" s="100"/>
      <c r="N3" s="176" t="s">
        <v>31</v>
      </c>
      <c r="O3" s="95"/>
      <c r="P3" s="101"/>
      <c r="Q3" s="160"/>
    </row>
    <row r="4" spans="1:17" s="2" customFormat="1" x14ac:dyDescent="0.25">
      <c r="A4" s="49" t="s">
        <v>22</v>
      </c>
      <c r="B4" s="49"/>
      <c r="C4" s="47" t="s">
        <v>19</v>
      </c>
      <c r="D4" s="49" t="s">
        <v>27</v>
      </c>
      <c r="E4" s="80"/>
      <c r="G4" s="102"/>
      <c r="H4" s="296" t="s">
        <v>28</v>
      </c>
      <c r="I4" s="291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8" thickBot="1" x14ac:dyDescent="0.3">
      <c r="A5" s="153" t="str">
        <f>Altalanos!$A$10</f>
        <v>2024.08.27.-09.01</v>
      </c>
      <c r="B5" s="153"/>
      <c r="C5" s="86" t="str">
        <f>Altalanos!$C$10</f>
        <v>Balatonboglár</v>
      </c>
      <c r="D5" s="87" t="str">
        <f>Altalanos!$D$10</f>
        <v xml:space="preserve">  </v>
      </c>
      <c r="E5" s="87"/>
      <c r="F5" s="87"/>
      <c r="G5" s="87"/>
      <c r="H5" s="173" t="str">
        <f>Altalanos!$E$10</f>
        <v>Rákóczi Andrea</v>
      </c>
      <c r="I5" s="297"/>
      <c r="J5" s="106"/>
      <c r="K5" s="81"/>
      <c r="L5" s="81"/>
      <c r="M5" s="81"/>
      <c r="N5" s="106"/>
      <c r="O5" s="87"/>
      <c r="P5" s="87"/>
      <c r="Q5" s="305"/>
    </row>
    <row r="6" spans="1:17" ht="30" customHeight="1" thickBot="1" x14ac:dyDescent="0.3">
      <c r="A6" s="139" t="s">
        <v>33</v>
      </c>
      <c r="B6" s="96" t="s">
        <v>25</v>
      </c>
      <c r="C6" s="96" t="s">
        <v>26</v>
      </c>
      <c r="D6" s="96" t="s">
        <v>29</v>
      </c>
      <c r="E6" s="97" t="s">
        <v>30</v>
      </c>
      <c r="F6" s="97" t="s">
        <v>34</v>
      </c>
      <c r="G6" s="97" t="s">
        <v>101</v>
      </c>
      <c r="H6" s="287" t="s">
        <v>35</v>
      </c>
      <c r="I6" s="288"/>
      <c r="J6" s="143" t="s">
        <v>14</v>
      </c>
      <c r="K6" s="98" t="s">
        <v>12</v>
      </c>
      <c r="L6" s="145" t="s">
        <v>0</v>
      </c>
      <c r="M6" s="116" t="s">
        <v>13</v>
      </c>
      <c r="N6" s="166" t="s">
        <v>43</v>
      </c>
      <c r="O6" s="157" t="s">
        <v>36</v>
      </c>
      <c r="P6" s="158" t="s">
        <v>1</v>
      </c>
      <c r="Q6" s="97" t="s">
        <v>37</v>
      </c>
    </row>
    <row r="7" spans="1:17" s="11" customFormat="1" ht="18.899999999999999" customHeight="1" x14ac:dyDescent="0.25">
      <c r="A7" s="147">
        <v>1</v>
      </c>
      <c r="B7" s="90" t="s">
        <v>129</v>
      </c>
      <c r="C7" s="90"/>
      <c r="D7" s="91"/>
      <c r="E7" s="162"/>
      <c r="F7" s="280"/>
      <c r="G7" s="281"/>
      <c r="H7" s="91"/>
      <c r="I7" s="91"/>
      <c r="J7" s="144"/>
      <c r="K7" s="142"/>
      <c r="L7" s="146"/>
      <c r="M7" s="142"/>
      <c r="N7" s="137"/>
      <c r="O7" s="310">
        <v>19</v>
      </c>
      <c r="P7" s="108"/>
      <c r="Q7" s="92"/>
    </row>
    <row r="8" spans="1:17" s="11" customFormat="1" ht="18.899999999999999" customHeight="1" x14ac:dyDescent="0.25">
      <c r="A8" s="147">
        <v>2</v>
      </c>
      <c r="B8" s="90" t="s">
        <v>130</v>
      </c>
      <c r="C8" s="90"/>
      <c r="D8" s="91"/>
      <c r="E8" s="162"/>
      <c r="F8" s="282"/>
      <c r="G8" s="283"/>
      <c r="H8" s="91"/>
      <c r="I8" s="91"/>
      <c r="J8" s="144"/>
      <c r="K8" s="142"/>
      <c r="L8" s="146"/>
      <c r="M8" s="142"/>
      <c r="N8" s="137"/>
      <c r="O8" s="91">
        <v>21</v>
      </c>
      <c r="P8" s="108"/>
      <c r="Q8" s="92"/>
    </row>
    <row r="9" spans="1:17" s="11" customFormat="1" ht="18.899999999999999" customHeight="1" x14ac:dyDescent="0.25">
      <c r="A9" s="147">
        <v>3</v>
      </c>
      <c r="B9" s="90" t="s">
        <v>126</v>
      </c>
      <c r="C9" s="90"/>
      <c r="D9" s="91"/>
      <c r="E9" s="162"/>
      <c r="F9" s="282"/>
      <c r="G9" s="283"/>
      <c r="H9" s="91"/>
      <c r="I9" s="91"/>
      <c r="J9" s="144"/>
      <c r="K9" s="142"/>
      <c r="L9" s="146"/>
      <c r="M9" s="142"/>
      <c r="N9" s="137"/>
      <c r="O9" s="91">
        <v>40</v>
      </c>
      <c r="P9" s="293"/>
      <c r="Q9" s="167"/>
    </row>
    <row r="10" spans="1:17" s="11" customFormat="1" ht="18.899999999999999" customHeight="1" x14ac:dyDescent="0.25">
      <c r="A10" s="147">
        <v>4</v>
      </c>
      <c r="B10" s="90" t="s">
        <v>121</v>
      </c>
      <c r="C10" s="90"/>
      <c r="D10" s="91"/>
      <c r="E10" s="162"/>
      <c r="F10" s="282"/>
      <c r="G10" s="283"/>
      <c r="H10" s="91"/>
      <c r="I10" s="91"/>
      <c r="J10" s="144"/>
      <c r="K10" s="142"/>
      <c r="L10" s="146"/>
      <c r="M10" s="142"/>
      <c r="N10" s="137"/>
      <c r="O10" s="91">
        <v>74</v>
      </c>
      <c r="P10" s="292"/>
      <c r="Q10" s="289"/>
    </row>
    <row r="11" spans="1:17" s="11" customFormat="1" ht="18.899999999999999" customHeight="1" x14ac:dyDescent="0.25">
      <c r="A11" s="147">
        <v>5</v>
      </c>
      <c r="B11" s="90" t="s">
        <v>131</v>
      </c>
      <c r="C11" s="90"/>
      <c r="D11" s="91"/>
      <c r="E11" s="162"/>
      <c r="F11" s="282"/>
      <c r="G11" s="283"/>
      <c r="H11" s="91"/>
      <c r="I11" s="91"/>
      <c r="J11" s="144"/>
      <c r="K11" s="142"/>
      <c r="L11" s="146"/>
      <c r="M11" s="142"/>
      <c r="N11" s="137"/>
      <c r="O11" s="91">
        <v>106</v>
      </c>
      <c r="P11" s="292"/>
      <c r="Q11" s="289"/>
    </row>
    <row r="12" spans="1:17" s="11" customFormat="1" ht="18.899999999999999" customHeight="1" x14ac:dyDescent="0.25">
      <c r="A12" s="147">
        <v>6</v>
      </c>
      <c r="B12" s="90" t="s">
        <v>132</v>
      </c>
      <c r="C12" s="90"/>
      <c r="D12" s="91"/>
      <c r="E12" s="162"/>
      <c r="F12" s="282"/>
      <c r="G12" s="283"/>
      <c r="H12" s="91"/>
      <c r="I12" s="91"/>
      <c r="J12" s="144"/>
      <c r="K12" s="142"/>
      <c r="L12" s="146"/>
      <c r="M12" s="142"/>
      <c r="N12" s="137"/>
      <c r="O12" s="91">
        <v>111</v>
      </c>
      <c r="P12" s="292"/>
      <c r="Q12" s="289"/>
    </row>
    <row r="13" spans="1:17" s="11" customFormat="1" ht="18.899999999999999" customHeight="1" x14ac:dyDescent="0.25">
      <c r="A13" s="147">
        <v>7</v>
      </c>
      <c r="B13" s="90" t="s">
        <v>124</v>
      </c>
      <c r="C13" s="90"/>
      <c r="D13" s="91"/>
      <c r="E13" s="162"/>
      <c r="F13" s="282"/>
      <c r="G13" s="283"/>
      <c r="H13" s="91"/>
      <c r="I13" s="91"/>
      <c r="J13" s="144"/>
      <c r="K13" s="142"/>
      <c r="L13" s="146"/>
      <c r="M13" s="142"/>
      <c r="N13" s="137"/>
      <c r="O13" s="91">
        <v>121</v>
      </c>
      <c r="P13" s="292"/>
      <c r="Q13" s="289"/>
    </row>
    <row r="14" spans="1:17" s="11" customFormat="1" ht="18.899999999999999" customHeight="1" x14ac:dyDescent="0.25">
      <c r="A14" s="147">
        <v>8</v>
      </c>
      <c r="B14" s="90"/>
      <c r="C14" s="90"/>
      <c r="D14" s="91"/>
      <c r="E14" s="162"/>
      <c r="F14" s="282"/>
      <c r="G14" s="283"/>
      <c r="H14" s="91"/>
      <c r="I14" s="91"/>
      <c r="J14" s="144"/>
      <c r="K14" s="142"/>
      <c r="L14" s="146"/>
      <c r="M14" s="142"/>
      <c r="N14" s="137"/>
      <c r="O14" s="91"/>
      <c r="P14" s="292"/>
      <c r="Q14" s="289"/>
    </row>
    <row r="15" spans="1:17" s="11" customFormat="1" ht="18.899999999999999" customHeight="1" x14ac:dyDescent="0.25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69"/>
      <c r="N15" s="137"/>
      <c r="O15" s="91"/>
      <c r="P15" s="92"/>
      <c r="Q15" s="92"/>
    </row>
    <row r="16" spans="1:17" s="11" customFormat="1" ht="18.899999999999999" customHeight="1" x14ac:dyDescent="0.25">
      <c r="A16" s="147">
        <v>10</v>
      </c>
      <c r="B16" s="309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69"/>
      <c r="N16" s="137"/>
      <c r="O16" s="91"/>
      <c r="P16" s="108"/>
      <c r="Q16" s="92"/>
    </row>
    <row r="17" spans="1:17" s="11" customFormat="1" ht="18.899999999999999" customHeight="1" x14ac:dyDescent="0.25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69"/>
      <c r="N17" s="137"/>
      <c r="O17" s="91"/>
      <c r="P17" s="108"/>
      <c r="Q17" s="92"/>
    </row>
    <row r="18" spans="1:17" s="11" customFormat="1" ht="18.899999999999999" customHeight="1" x14ac:dyDescent="0.25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69"/>
      <c r="N18" s="137"/>
      <c r="O18" s="91"/>
      <c r="P18" s="108"/>
      <c r="Q18" s="92"/>
    </row>
    <row r="19" spans="1:17" s="11" customFormat="1" ht="18.899999999999999" customHeight="1" x14ac:dyDescent="0.25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69"/>
      <c r="N19" s="137"/>
      <c r="O19" s="91"/>
      <c r="P19" s="108"/>
      <c r="Q19" s="92"/>
    </row>
    <row r="20" spans="1:17" s="11" customFormat="1" ht="18.899999999999999" customHeight="1" x14ac:dyDescent="0.25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69"/>
      <c r="N20" s="137"/>
      <c r="O20" s="91"/>
      <c r="P20" s="108"/>
      <c r="Q20" s="92"/>
    </row>
    <row r="21" spans="1:17" s="11" customFormat="1" ht="18.899999999999999" customHeight="1" x14ac:dyDescent="0.25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69"/>
      <c r="N21" s="137"/>
      <c r="O21" s="91"/>
      <c r="P21" s="108"/>
      <c r="Q21" s="92"/>
    </row>
    <row r="22" spans="1:17" s="11" customFormat="1" ht="18.899999999999999" customHeight="1" x14ac:dyDescent="0.25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69"/>
      <c r="N22" s="137"/>
      <c r="O22" s="91"/>
      <c r="P22" s="108"/>
      <c r="Q22" s="92"/>
    </row>
    <row r="23" spans="1:17" s="11" customFormat="1" ht="18.899999999999999" customHeight="1" x14ac:dyDescent="0.25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69"/>
      <c r="N23" s="137"/>
      <c r="O23" s="91"/>
      <c r="P23" s="108"/>
      <c r="Q23" s="92"/>
    </row>
    <row r="24" spans="1:17" s="11" customFormat="1" ht="18.899999999999999" customHeight="1" x14ac:dyDescent="0.25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69"/>
      <c r="N24" s="137"/>
      <c r="O24" s="91"/>
      <c r="P24" s="108"/>
      <c r="Q24" s="92"/>
    </row>
    <row r="25" spans="1:17" s="11" customFormat="1" ht="18.899999999999999" customHeight="1" x14ac:dyDescent="0.25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69"/>
      <c r="N25" s="137"/>
      <c r="O25" s="91"/>
      <c r="P25" s="108"/>
      <c r="Q25" s="92"/>
    </row>
    <row r="26" spans="1:17" s="11" customFormat="1" ht="18.899999999999999" customHeight="1" x14ac:dyDescent="0.25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69"/>
      <c r="N26" s="137"/>
      <c r="O26" s="91"/>
      <c r="P26" s="108"/>
      <c r="Q26" s="92"/>
    </row>
    <row r="27" spans="1:17" s="11" customFormat="1" ht="18.899999999999999" customHeight="1" x14ac:dyDescent="0.25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69"/>
      <c r="N27" s="137"/>
      <c r="O27" s="91"/>
      <c r="P27" s="108"/>
      <c r="Q27" s="92"/>
    </row>
    <row r="28" spans="1:17" s="11" customFormat="1" ht="18.899999999999999" customHeight="1" x14ac:dyDescent="0.25">
      <c r="A28" s="147">
        <v>22</v>
      </c>
      <c r="B28" s="90"/>
      <c r="C28" s="90"/>
      <c r="D28" s="91"/>
      <c r="E28" s="311"/>
      <c r="F28" s="298"/>
      <c r="G28" s="299"/>
      <c r="H28" s="91"/>
      <c r="I28" s="91"/>
      <c r="J28" s="144"/>
      <c r="K28" s="142"/>
      <c r="L28" s="146"/>
      <c r="M28" s="169"/>
      <c r="N28" s="137"/>
      <c r="O28" s="91"/>
      <c r="P28" s="108"/>
      <c r="Q28" s="92"/>
    </row>
    <row r="29" spans="1:17" s="11" customFormat="1" ht="18.899999999999999" customHeight="1" x14ac:dyDescent="0.25">
      <c r="A29" s="147">
        <v>23</v>
      </c>
      <c r="B29" s="90"/>
      <c r="C29" s="90"/>
      <c r="D29" s="91"/>
      <c r="E29" s="312"/>
      <c r="F29" s="107"/>
      <c r="G29" s="107"/>
      <c r="H29" s="91"/>
      <c r="I29" s="91"/>
      <c r="J29" s="144"/>
      <c r="K29" s="142"/>
      <c r="L29" s="146"/>
      <c r="M29" s="169"/>
      <c r="N29" s="137"/>
      <c r="O29" s="91"/>
      <c r="P29" s="108"/>
      <c r="Q29" s="92"/>
    </row>
    <row r="30" spans="1:17" s="11" customFormat="1" ht="18.899999999999999" customHeight="1" x14ac:dyDescent="0.25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69"/>
      <c r="N30" s="137"/>
      <c r="O30" s="91"/>
      <c r="P30" s="108"/>
      <c r="Q30" s="92"/>
    </row>
    <row r="31" spans="1:17" s="11" customFormat="1" ht="18.899999999999999" customHeight="1" x14ac:dyDescent="0.25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69"/>
      <c r="N31" s="137"/>
      <c r="O31" s="91"/>
      <c r="P31" s="108"/>
      <c r="Q31" s="92"/>
    </row>
    <row r="32" spans="1:17" s="11" customFormat="1" ht="18.899999999999999" customHeight="1" x14ac:dyDescent="0.25">
      <c r="A32" s="147">
        <v>26</v>
      </c>
      <c r="B32" s="90"/>
      <c r="C32" s="90"/>
      <c r="D32" s="91"/>
      <c r="E32" s="295"/>
      <c r="F32" s="107"/>
      <c r="G32" s="107"/>
      <c r="H32" s="91"/>
      <c r="I32" s="91"/>
      <c r="J32" s="144"/>
      <c r="K32" s="142"/>
      <c r="L32" s="146"/>
      <c r="M32" s="169"/>
      <c r="N32" s="137"/>
      <c r="O32" s="91"/>
      <c r="P32" s="108"/>
      <c r="Q32" s="92"/>
    </row>
    <row r="33" spans="1:17" s="11" customFormat="1" ht="18.899999999999999" customHeight="1" x14ac:dyDescent="0.25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69"/>
      <c r="N33" s="137"/>
      <c r="O33" s="91"/>
      <c r="P33" s="108"/>
      <c r="Q33" s="92"/>
    </row>
    <row r="34" spans="1:17" s="11" customFormat="1" ht="18.899999999999999" customHeight="1" x14ac:dyDescent="0.25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69"/>
      <c r="N34" s="137"/>
      <c r="O34" s="91"/>
      <c r="P34" s="108"/>
      <c r="Q34" s="92"/>
    </row>
    <row r="35" spans="1:17" s="11" customFormat="1" ht="18.899999999999999" customHeight="1" x14ac:dyDescent="0.25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69"/>
      <c r="N35" s="137"/>
      <c r="O35" s="91"/>
      <c r="P35" s="108"/>
      <c r="Q35" s="92"/>
    </row>
    <row r="36" spans="1:17" s="11" customFormat="1" ht="18.899999999999999" customHeight="1" x14ac:dyDescent="0.25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69"/>
      <c r="N36" s="137"/>
      <c r="O36" s="91"/>
      <c r="P36" s="108"/>
      <c r="Q36" s="92"/>
    </row>
    <row r="37" spans="1:17" s="11" customFormat="1" ht="18.899999999999999" customHeight="1" x14ac:dyDescent="0.25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69"/>
      <c r="N37" s="137"/>
      <c r="O37" s="91"/>
      <c r="P37" s="108"/>
      <c r="Q37" s="92"/>
    </row>
    <row r="38" spans="1:17" s="11" customFormat="1" ht="18.899999999999999" customHeight="1" x14ac:dyDescent="0.25">
      <c r="A38" s="147">
        <v>32</v>
      </c>
      <c r="B38" s="90"/>
      <c r="C38" s="90"/>
      <c r="D38" s="91"/>
      <c r="E38" s="162"/>
      <c r="F38" s="107"/>
      <c r="G38" s="107"/>
      <c r="H38" s="290"/>
      <c r="I38" s="172"/>
      <c r="J38" s="144"/>
      <c r="K38" s="142"/>
      <c r="L38" s="146"/>
      <c r="M38" s="169"/>
      <c r="N38" s="137"/>
      <c r="O38" s="92"/>
      <c r="P38" s="108"/>
      <c r="Q38" s="92"/>
    </row>
    <row r="39" spans="1:17" s="11" customFormat="1" ht="18.899999999999999" customHeight="1" x14ac:dyDescent="0.25">
      <c r="A39" s="147">
        <v>33</v>
      </c>
      <c r="B39" s="90"/>
      <c r="C39" s="90"/>
      <c r="D39" s="91"/>
      <c r="E39" s="162"/>
      <c r="F39" s="107"/>
      <c r="G39" s="107"/>
      <c r="H39" s="290"/>
      <c r="I39" s="172"/>
      <c r="J39" s="144"/>
      <c r="K39" s="142"/>
      <c r="L39" s="146"/>
      <c r="M39" s="169"/>
      <c r="N39" s="167"/>
      <c r="O39" s="140"/>
      <c r="P39" s="108"/>
      <c r="Q39" s="92"/>
    </row>
    <row r="40" spans="1:17" s="11" customFormat="1" ht="18.899999999999999" customHeight="1" x14ac:dyDescent="0.25">
      <c r="A40" s="147">
        <v>34</v>
      </c>
      <c r="B40" s="90"/>
      <c r="C40" s="90"/>
      <c r="D40" s="91"/>
      <c r="E40" s="162"/>
      <c r="F40" s="107"/>
      <c r="G40" s="107"/>
      <c r="H40" s="290"/>
      <c r="I40" s="172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103" si="0">IF(Q40="",999,Q40)</f>
        <v>999</v>
      </c>
      <c r="M40" s="169">
        <f t="shared" ref="M40:M103" si="1">IF(P40=999,999,1)</f>
        <v>999</v>
      </c>
      <c r="N40" s="167"/>
      <c r="O40" s="140"/>
      <c r="P40" s="108">
        <f t="shared" ref="P40:P103" si="2">IF(N40="DA",1,IF(N40="WC",2,IF(N40="SE",3,IF(N40="Q",4,IF(N40="LL",5,999)))))</f>
        <v>999</v>
      </c>
      <c r="Q40" s="92"/>
    </row>
    <row r="41" spans="1:17" s="11" customFormat="1" ht="18.899999999999999" customHeight="1" x14ac:dyDescent="0.25">
      <c r="A41" s="147">
        <v>35</v>
      </c>
      <c r="B41" s="90"/>
      <c r="C41" s="90"/>
      <c r="D41" s="91"/>
      <c r="E41" s="162"/>
      <c r="F41" s="107"/>
      <c r="G41" s="107"/>
      <c r="H41" s="290"/>
      <c r="I41" s="172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69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899999999999999" customHeight="1" x14ac:dyDescent="0.25">
      <c r="A42" s="147">
        <v>36</v>
      </c>
      <c r="B42" s="90"/>
      <c r="C42" s="90"/>
      <c r="D42" s="91"/>
      <c r="E42" s="162"/>
      <c r="F42" s="107"/>
      <c r="G42" s="107"/>
      <c r="H42" s="290"/>
      <c r="I42" s="172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69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899999999999999" customHeight="1" x14ac:dyDescent="0.25">
      <c r="A43" s="147">
        <v>37</v>
      </c>
      <c r="B43" s="90"/>
      <c r="C43" s="90"/>
      <c r="D43" s="91"/>
      <c r="E43" s="162"/>
      <c r="F43" s="107"/>
      <c r="G43" s="107"/>
      <c r="H43" s="290"/>
      <c r="I43" s="172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69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899999999999999" customHeight="1" x14ac:dyDescent="0.25">
      <c r="A44" s="147">
        <v>38</v>
      </c>
      <c r="B44" s="90"/>
      <c r="C44" s="90"/>
      <c r="D44" s="91"/>
      <c r="E44" s="162"/>
      <c r="F44" s="107"/>
      <c r="G44" s="107"/>
      <c r="H44" s="290"/>
      <c r="I44" s="172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69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899999999999999" customHeight="1" x14ac:dyDescent="0.25">
      <c r="A45" s="147">
        <v>39</v>
      </c>
      <c r="B45" s="90"/>
      <c r="C45" s="90"/>
      <c r="D45" s="91"/>
      <c r="E45" s="162"/>
      <c r="F45" s="107"/>
      <c r="G45" s="107"/>
      <c r="H45" s="290"/>
      <c r="I45" s="172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69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899999999999999" customHeight="1" x14ac:dyDescent="0.25">
      <c r="A46" s="147">
        <v>40</v>
      </c>
      <c r="B46" s="90"/>
      <c r="C46" s="90"/>
      <c r="D46" s="91"/>
      <c r="E46" s="162"/>
      <c r="F46" s="107"/>
      <c r="G46" s="107"/>
      <c r="H46" s="290"/>
      <c r="I46" s="172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69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899999999999999" customHeight="1" x14ac:dyDescent="0.25">
      <c r="A47" s="147">
        <v>41</v>
      </c>
      <c r="B47" s="90"/>
      <c r="C47" s="90"/>
      <c r="D47" s="91"/>
      <c r="E47" s="162"/>
      <c r="F47" s="107"/>
      <c r="G47" s="107"/>
      <c r="H47" s="290"/>
      <c r="I47" s="172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69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899999999999999" customHeight="1" x14ac:dyDescent="0.25">
      <c r="A48" s="147">
        <v>42</v>
      </c>
      <c r="B48" s="90"/>
      <c r="C48" s="90"/>
      <c r="D48" s="91"/>
      <c r="E48" s="162"/>
      <c r="F48" s="107"/>
      <c r="G48" s="107"/>
      <c r="H48" s="290"/>
      <c r="I48" s="172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69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899999999999999" customHeight="1" x14ac:dyDescent="0.25">
      <c r="A49" s="147">
        <v>43</v>
      </c>
      <c r="B49" s="90"/>
      <c r="C49" s="90"/>
      <c r="D49" s="91"/>
      <c r="E49" s="162"/>
      <c r="F49" s="107"/>
      <c r="G49" s="107"/>
      <c r="H49" s="290"/>
      <c r="I49" s="172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69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899999999999999" customHeight="1" x14ac:dyDescent="0.25">
      <c r="A50" s="147">
        <v>44</v>
      </c>
      <c r="B50" s="90"/>
      <c r="C50" s="90"/>
      <c r="D50" s="91"/>
      <c r="E50" s="162"/>
      <c r="F50" s="107"/>
      <c r="G50" s="107"/>
      <c r="H50" s="290"/>
      <c r="I50" s="172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69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899999999999999" customHeight="1" x14ac:dyDescent="0.25">
      <c r="A51" s="147">
        <v>45</v>
      </c>
      <c r="B51" s="90"/>
      <c r="C51" s="90"/>
      <c r="D51" s="91"/>
      <c r="E51" s="162"/>
      <c r="F51" s="107"/>
      <c r="G51" s="107"/>
      <c r="H51" s="290"/>
      <c r="I51" s="172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69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899999999999999" customHeight="1" x14ac:dyDescent="0.25">
      <c r="A52" s="147">
        <v>46</v>
      </c>
      <c r="B52" s="90"/>
      <c r="C52" s="90"/>
      <c r="D52" s="91"/>
      <c r="E52" s="162"/>
      <c r="F52" s="107"/>
      <c r="G52" s="107"/>
      <c r="H52" s="290"/>
      <c r="I52" s="172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69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899999999999999" customHeight="1" x14ac:dyDescent="0.25">
      <c r="A53" s="147">
        <v>47</v>
      </c>
      <c r="B53" s="90"/>
      <c r="C53" s="90"/>
      <c r="D53" s="91"/>
      <c r="E53" s="162"/>
      <c r="F53" s="107"/>
      <c r="G53" s="107"/>
      <c r="H53" s="290"/>
      <c r="I53" s="172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69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899999999999999" customHeight="1" x14ac:dyDescent="0.25">
      <c r="A54" s="147">
        <v>48</v>
      </c>
      <c r="B54" s="90"/>
      <c r="C54" s="90"/>
      <c r="D54" s="91"/>
      <c r="E54" s="162"/>
      <c r="F54" s="107"/>
      <c r="G54" s="107"/>
      <c r="H54" s="290"/>
      <c r="I54" s="172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69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899999999999999" customHeight="1" x14ac:dyDescent="0.25">
      <c r="A55" s="147">
        <v>49</v>
      </c>
      <c r="B55" s="90"/>
      <c r="C55" s="90"/>
      <c r="D55" s="91"/>
      <c r="E55" s="162"/>
      <c r="F55" s="107"/>
      <c r="G55" s="107"/>
      <c r="H55" s="290"/>
      <c r="I55" s="172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69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899999999999999" customHeight="1" x14ac:dyDescent="0.25">
      <c r="A56" s="147">
        <v>50</v>
      </c>
      <c r="B56" s="90"/>
      <c r="C56" s="90"/>
      <c r="D56" s="91"/>
      <c r="E56" s="162"/>
      <c r="F56" s="107"/>
      <c r="G56" s="107"/>
      <c r="H56" s="290"/>
      <c r="I56" s="172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69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899999999999999" customHeight="1" x14ac:dyDescent="0.25">
      <c r="A57" s="147">
        <v>51</v>
      </c>
      <c r="B57" s="90"/>
      <c r="C57" s="90"/>
      <c r="D57" s="91"/>
      <c r="E57" s="162"/>
      <c r="F57" s="107"/>
      <c r="G57" s="107"/>
      <c r="H57" s="290"/>
      <c r="I57" s="172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69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899999999999999" customHeight="1" x14ac:dyDescent="0.25">
      <c r="A58" s="147">
        <v>52</v>
      </c>
      <c r="B58" s="90"/>
      <c r="C58" s="90"/>
      <c r="D58" s="91"/>
      <c r="E58" s="162"/>
      <c r="F58" s="107"/>
      <c r="G58" s="107"/>
      <c r="H58" s="290"/>
      <c r="I58" s="172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69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899999999999999" customHeight="1" x14ac:dyDescent="0.25">
      <c r="A59" s="147">
        <v>53</v>
      </c>
      <c r="B59" s="90"/>
      <c r="C59" s="90"/>
      <c r="D59" s="91"/>
      <c r="E59" s="162"/>
      <c r="F59" s="107"/>
      <c r="G59" s="107"/>
      <c r="H59" s="290"/>
      <c r="I59" s="172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69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899999999999999" customHeight="1" x14ac:dyDescent="0.25">
      <c r="A60" s="147">
        <v>54</v>
      </c>
      <c r="B60" s="90"/>
      <c r="C60" s="90"/>
      <c r="D60" s="91"/>
      <c r="E60" s="162"/>
      <c r="F60" s="107"/>
      <c r="G60" s="107"/>
      <c r="H60" s="290"/>
      <c r="I60" s="172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69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899999999999999" customHeight="1" x14ac:dyDescent="0.25">
      <c r="A61" s="147">
        <v>55</v>
      </c>
      <c r="B61" s="90"/>
      <c r="C61" s="90"/>
      <c r="D61" s="91"/>
      <c r="E61" s="162"/>
      <c r="F61" s="107"/>
      <c r="G61" s="107"/>
      <c r="H61" s="290"/>
      <c r="I61" s="172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69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899999999999999" customHeight="1" x14ac:dyDescent="0.25">
      <c r="A62" s="147">
        <v>56</v>
      </c>
      <c r="B62" s="90"/>
      <c r="C62" s="90"/>
      <c r="D62" s="91"/>
      <c r="E62" s="162"/>
      <c r="F62" s="107"/>
      <c r="G62" s="107"/>
      <c r="H62" s="290"/>
      <c r="I62" s="172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69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899999999999999" customHeight="1" x14ac:dyDescent="0.25">
      <c r="A63" s="147">
        <v>57</v>
      </c>
      <c r="B63" s="90"/>
      <c r="C63" s="90"/>
      <c r="D63" s="91"/>
      <c r="E63" s="162"/>
      <c r="F63" s="107"/>
      <c r="G63" s="107"/>
      <c r="H63" s="290"/>
      <c r="I63" s="172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69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899999999999999" customHeight="1" x14ac:dyDescent="0.25">
      <c r="A64" s="147">
        <v>58</v>
      </c>
      <c r="B64" s="90"/>
      <c r="C64" s="90"/>
      <c r="D64" s="91"/>
      <c r="E64" s="162"/>
      <c r="F64" s="107"/>
      <c r="G64" s="107"/>
      <c r="H64" s="290"/>
      <c r="I64" s="172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69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899999999999999" customHeight="1" x14ac:dyDescent="0.25">
      <c r="A65" s="147">
        <v>59</v>
      </c>
      <c r="B65" s="90"/>
      <c r="C65" s="90"/>
      <c r="D65" s="91"/>
      <c r="E65" s="162"/>
      <c r="F65" s="107"/>
      <c r="G65" s="107"/>
      <c r="H65" s="290"/>
      <c r="I65" s="172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69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899999999999999" customHeight="1" x14ac:dyDescent="0.25">
      <c r="A66" s="147">
        <v>60</v>
      </c>
      <c r="B66" s="90"/>
      <c r="C66" s="90"/>
      <c r="D66" s="91"/>
      <c r="E66" s="162"/>
      <c r="F66" s="107"/>
      <c r="G66" s="107"/>
      <c r="H66" s="290"/>
      <c r="I66" s="172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69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899999999999999" customHeight="1" x14ac:dyDescent="0.25">
      <c r="A67" s="147">
        <v>61</v>
      </c>
      <c r="B67" s="90"/>
      <c r="C67" s="90"/>
      <c r="D67" s="91"/>
      <c r="E67" s="162"/>
      <c r="F67" s="107"/>
      <c r="G67" s="107"/>
      <c r="H67" s="290"/>
      <c r="I67" s="172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69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899999999999999" customHeight="1" x14ac:dyDescent="0.25">
      <c r="A68" s="147">
        <v>62</v>
      </c>
      <c r="B68" s="90"/>
      <c r="C68" s="90"/>
      <c r="D68" s="91"/>
      <c r="E68" s="162"/>
      <c r="F68" s="107"/>
      <c r="G68" s="107"/>
      <c r="H68" s="290"/>
      <c r="I68" s="172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69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899999999999999" customHeight="1" x14ac:dyDescent="0.25">
      <c r="A69" s="147">
        <v>63</v>
      </c>
      <c r="B69" s="90"/>
      <c r="C69" s="90"/>
      <c r="D69" s="91"/>
      <c r="E69" s="162"/>
      <c r="F69" s="107"/>
      <c r="G69" s="107"/>
      <c r="H69" s="290"/>
      <c r="I69" s="172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69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899999999999999" customHeight="1" x14ac:dyDescent="0.25">
      <c r="A70" s="147">
        <v>64</v>
      </c>
      <c r="B70" s="90"/>
      <c r="C70" s="90"/>
      <c r="D70" s="91"/>
      <c r="E70" s="162"/>
      <c r="F70" s="107"/>
      <c r="G70" s="107"/>
      <c r="H70" s="290"/>
      <c r="I70" s="172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69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899999999999999" customHeight="1" x14ac:dyDescent="0.25">
      <c r="A71" s="147">
        <v>65</v>
      </c>
      <c r="B71" s="90"/>
      <c r="C71" s="90"/>
      <c r="D71" s="91"/>
      <c r="E71" s="162"/>
      <c r="F71" s="107"/>
      <c r="G71" s="107"/>
      <c r="H71" s="290"/>
      <c r="I71" s="172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69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899999999999999" customHeight="1" x14ac:dyDescent="0.25">
      <c r="A72" s="147">
        <v>66</v>
      </c>
      <c r="B72" s="90"/>
      <c r="C72" s="90"/>
      <c r="D72" s="91"/>
      <c r="E72" s="162"/>
      <c r="F72" s="107"/>
      <c r="G72" s="107"/>
      <c r="H72" s="290"/>
      <c r="I72" s="172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si="0"/>
        <v>999</v>
      </c>
      <c r="M72" s="169">
        <f t="shared" si="1"/>
        <v>999</v>
      </c>
      <c r="N72" s="167"/>
      <c r="O72" s="140"/>
      <c r="P72" s="108">
        <f t="shared" si="2"/>
        <v>999</v>
      </c>
      <c r="Q72" s="92"/>
    </row>
    <row r="73" spans="1:17" s="11" customFormat="1" ht="18.899999999999999" customHeight="1" x14ac:dyDescent="0.25">
      <c r="A73" s="147">
        <v>67</v>
      </c>
      <c r="B73" s="90"/>
      <c r="C73" s="90"/>
      <c r="D73" s="91"/>
      <c r="E73" s="162"/>
      <c r="F73" s="107"/>
      <c r="G73" s="107"/>
      <c r="H73" s="290"/>
      <c r="I73" s="172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0"/>
        <v>999</v>
      </c>
      <c r="M73" s="169">
        <f t="shared" si="1"/>
        <v>999</v>
      </c>
      <c r="N73" s="167"/>
      <c r="O73" s="140"/>
      <c r="P73" s="108">
        <f t="shared" si="2"/>
        <v>999</v>
      </c>
      <c r="Q73" s="92"/>
    </row>
    <row r="74" spans="1:17" s="11" customFormat="1" ht="18.899999999999999" customHeight="1" x14ac:dyDescent="0.25">
      <c r="A74" s="147">
        <v>68</v>
      </c>
      <c r="B74" s="90"/>
      <c r="C74" s="90"/>
      <c r="D74" s="91"/>
      <c r="E74" s="162"/>
      <c r="F74" s="107"/>
      <c r="G74" s="107"/>
      <c r="H74" s="290"/>
      <c r="I74" s="172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0"/>
        <v>999</v>
      </c>
      <c r="M74" s="169">
        <f t="shared" si="1"/>
        <v>999</v>
      </c>
      <c r="N74" s="167"/>
      <c r="O74" s="140"/>
      <c r="P74" s="108">
        <f t="shared" si="2"/>
        <v>999</v>
      </c>
      <c r="Q74" s="92"/>
    </row>
    <row r="75" spans="1:17" s="11" customFormat="1" ht="18.899999999999999" customHeight="1" x14ac:dyDescent="0.25">
      <c r="A75" s="147">
        <v>69</v>
      </c>
      <c r="B75" s="90"/>
      <c r="C75" s="90"/>
      <c r="D75" s="91"/>
      <c r="E75" s="162"/>
      <c r="F75" s="107"/>
      <c r="G75" s="107"/>
      <c r="H75" s="290"/>
      <c r="I75" s="172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0"/>
        <v>999</v>
      </c>
      <c r="M75" s="169">
        <f t="shared" si="1"/>
        <v>999</v>
      </c>
      <c r="N75" s="167"/>
      <c r="O75" s="140"/>
      <c r="P75" s="108">
        <f t="shared" si="2"/>
        <v>999</v>
      </c>
      <c r="Q75" s="92"/>
    </row>
    <row r="76" spans="1:17" s="11" customFormat="1" ht="18.899999999999999" customHeight="1" x14ac:dyDescent="0.25">
      <c r="A76" s="147">
        <v>70</v>
      </c>
      <c r="B76" s="90"/>
      <c r="C76" s="90"/>
      <c r="D76" s="91"/>
      <c r="E76" s="162"/>
      <c r="F76" s="107"/>
      <c r="G76" s="107"/>
      <c r="H76" s="290"/>
      <c r="I76" s="172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0"/>
        <v>999</v>
      </c>
      <c r="M76" s="169">
        <f t="shared" si="1"/>
        <v>999</v>
      </c>
      <c r="N76" s="167"/>
      <c r="O76" s="140"/>
      <c r="P76" s="108">
        <f t="shared" si="2"/>
        <v>999</v>
      </c>
      <c r="Q76" s="92"/>
    </row>
    <row r="77" spans="1:17" s="11" customFormat="1" ht="18.899999999999999" customHeight="1" x14ac:dyDescent="0.25">
      <c r="A77" s="147">
        <v>71</v>
      </c>
      <c r="B77" s="90"/>
      <c r="C77" s="90"/>
      <c r="D77" s="91"/>
      <c r="E77" s="162"/>
      <c r="F77" s="107"/>
      <c r="G77" s="107"/>
      <c r="H77" s="290"/>
      <c r="I77" s="172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0"/>
        <v>999</v>
      </c>
      <c r="M77" s="169">
        <f t="shared" si="1"/>
        <v>999</v>
      </c>
      <c r="N77" s="167"/>
      <c r="O77" s="140"/>
      <c r="P77" s="108">
        <f t="shared" si="2"/>
        <v>999</v>
      </c>
      <c r="Q77" s="92"/>
    </row>
    <row r="78" spans="1:17" s="11" customFormat="1" ht="18.899999999999999" customHeight="1" x14ac:dyDescent="0.25">
      <c r="A78" s="147">
        <v>72</v>
      </c>
      <c r="B78" s="90"/>
      <c r="C78" s="90"/>
      <c r="D78" s="91"/>
      <c r="E78" s="162"/>
      <c r="F78" s="107"/>
      <c r="G78" s="107"/>
      <c r="H78" s="290"/>
      <c r="I78" s="172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0"/>
        <v>999</v>
      </c>
      <c r="M78" s="169">
        <f t="shared" si="1"/>
        <v>999</v>
      </c>
      <c r="N78" s="167"/>
      <c r="O78" s="140"/>
      <c r="P78" s="108">
        <f t="shared" si="2"/>
        <v>999</v>
      </c>
      <c r="Q78" s="92"/>
    </row>
    <row r="79" spans="1:17" s="11" customFormat="1" ht="18.899999999999999" customHeight="1" x14ac:dyDescent="0.25">
      <c r="A79" s="147">
        <v>73</v>
      </c>
      <c r="B79" s="90"/>
      <c r="C79" s="90"/>
      <c r="D79" s="91"/>
      <c r="E79" s="162"/>
      <c r="F79" s="107"/>
      <c r="G79" s="107"/>
      <c r="H79" s="290"/>
      <c r="I79" s="172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0"/>
        <v>999</v>
      </c>
      <c r="M79" s="169">
        <f t="shared" si="1"/>
        <v>999</v>
      </c>
      <c r="N79" s="167"/>
      <c r="O79" s="140"/>
      <c r="P79" s="108">
        <f t="shared" si="2"/>
        <v>999</v>
      </c>
      <c r="Q79" s="92"/>
    </row>
    <row r="80" spans="1:17" s="11" customFormat="1" ht="18.899999999999999" customHeight="1" x14ac:dyDescent="0.25">
      <c r="A80" s="147">
        <v>74</v>
      </c>
      <c r="B80" s="90"/>
      <c r="C80" s="90"/>
      <c r="D80" s="91"/>
      <c r="E80" s="162"/>
      <c r="F80" s="107"/>
      <c r="G80" s="107"/>
      <c r="H80" s="290"/>
      <c r="I80" s="172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0"/>
        <v>999</v>
      </c>
      <c r="M80" s="169">
        <f t="shared" si="1"/>
        <v>999</v>
      </c>
      <c r="N80" s="167"/>
      <c r="O80" s="140"/>
      <c r="P80" s="108">
        <f t="shared" si="2"/>
        <v>999</v>
      </c>
      <c r="Q80" s="92"/>
    </row>
    <row r="81" spans="1:17" s="11" customFormat="1" ht="18.899999999999999" customHeight="1" x14ac:dyDescent="0.25">
      <c r="A81" s="147">
        <v>75</v>
      </c>
      <c r="B81" s="90"/>
      <c r="C81" s="90"/>
      <c r="D81" s="91"/>
      <c r="E81" s="162"/>
      <c r="F81" s="107"/>
      <c r="G81" s="107"/>
      <c r="H81" s="290"/>
      <c r="I81" s="172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0"/>
        <v>999</v>
      </c>
      <c r="M81" s="169">
        <f t="shared" si="1"/>
        <v>999</v>
      </c>
      <c r="N81" s="167"/>
      <c r="O81" s="140"/>
      <c r="P81" s="108">
        <f t="shared" si="2"/>
        <v>999</v>
      </c>
      <c r="Q81" s="92"/>
    </row>
    <row r="82" spans="1:17" s="11" customFormat="1" ht="18.899999999999999" customHeight="1" x14ac:dyDescent="0.25">
      <c r="A82" s="147">
        <v>76</v>
      </c>
      <c r="B82" s="90"/>
      <c r="C82" s="90"/>
      <c r="D82" s="91"/>
      <c r="E82" s="162"/>
      <c r="F82" s="107"/>
      <c r="G82" s="107"/>
      <c r="H82" s="290"/>
      <c r="I82" s="172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0"/>
        <v>999</v>
      </c>
      <c r="M82" s="169">
        <f t="shared" si="1"/>
        <v>999</v>
      </c>
      <c r="N82" s="167"/>
      <c r="O82" s="140"/>
      <c r="P82" s="108">
        <f t="shared" si="2"/>
        <v>999</v>
      </c>
      <c r="Q82" s="92"/>
    </row>
    <row r="83" spans="1:17" s="11" customFormat="1" ht="18.899999999999999" customHeight="1" x14ac:dyDescent="0.25">
      <c r="A83" s="147">
        <v>77</v>
      </c>
      <c r="B83" s="90"/>
      <c r="C83" s="90"/>
      <c r="D83" s="91"/>
      <c r="E83" s="162"/>
      <c r="F83" s="107"/>
      <c r="G83" s="107"/>
      <c r="H83" s="290"/>
      <c r="I83" s="172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0"/>
        <v>999</v>
      </c>
      <c r="M83" s="169">
        <f t="shared" si="1"/>
        <v>999</v>
      </c>
      <c r="N83" s="167"/>
      <c r="O83" s="140"/>
      <c r="P83" s="108">
        <f t="shared" si="2"/>
        <v>999</v>
      </c>
      <c r="Q83" s="92"/>
    </row>
    <row r="84" spans="1:17" s="11" customFormat="1" ht="18.899999999999999" customHeight="1" x14ac:dyDescent="0.25">
      <c r="A84" s="147">
        <v>78</v>
      </c>
      <c r="B84" s="90"/>
      <c r="C84" s="90"/>
      <c r="D84" s="91"/>
      <c r="E84" s="162"/>
      <c r="F84" s="107"/>
      <c r="G84" s="107"/>
      <c r="H84" s="290"/>
      <c r="I84" s="172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0"/>
        <v>999</v>
      </c>
      <c r="M84" s="169">
        <f t="shared" si="1"/>
        <v>999</v>
      </c>
      <c r="N84" s="167"/>
      <c r="O84" s="140"/>
      <c r="P84" s="108">
        <f t="shared" si="2"/>
        <v>999</v>
      </c>
      <c r="Q84" s="92"/>
    </row>
    <row r="85" spans="1:17" s="11" customFormat="1" ht="18.899999999999999" customHeight="1" x14ac:dyDescent="0.25">
      <c r="A85" s="147">
        <v>79</v>
      </c>
      <c r="B85" s="90"/>
      <c r="C85" s="90"/>
      <c r="D85" s="91"/>
      <c r="E85" s="162"/>
      <c r="F85" s="107"/>
      <c r="G85" s="107"/>
      <c r="H85" s="290"/>
      <c r="I85" s="172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0"/>
        <v>999</v>
      </c>
      <c r="M85" s="169">
        <f t="shared" si="1"/>
        <v>999</v>
      </c>
      <c r="N85" s="167"/>
      <c r="O85" s="140"/>
      <c r="P85" s="108">
        <f t="shared" si="2"/>
        <v>999</v>
      </c>
      <c r="Q85" s="92"/>
    </row>
    <row r="86" spans="1:17" s="11" customFormat="1" ht="18.899999999999999" customHeight="1" x14ac:dyDescent="0.25">
      <c r="A86" s="147">
        <v>80</v>
      </c>
      <c r="B86" s="90"/>
      <c r="C86" s="90"/>
      <c r="D86" s="91"/>
      <c r="E86" s="162"/>
      <c r="F86" s="107"/>
      <c r="G86" s="107"/>
      <c r="H86" s="290"/>
      <c r="I86" s="172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0"/>
        <v>999</v>
      </c>
      <c r="M86" s="169">
        <f t="shared" si="1"/>
        <v>999</v>
      </c>
      <c r="N86" s="167"/>
      <c r="O86" s="140"/>
      <c r="P86" s="108">
        <f t="shared" si="2"/>
        <v>999</v>
      </c>
      <c r="Q86" s="92"/>
    </row>
    <row r="87" spans="1:17" s="11" customFormat="1" ht="18.899999999999999" customHeight="1" x14ac:dyDescent="0.25">
      <c r="A87" s="147">
        <v>81</v>
      </c>
      <c r="B87" s="90"/>
      <c r="C87" s="90"/>
      <c r="D87" s="91"/>
      <c r="E87" s="162"/>
      <c r="F87" s="107"/>
      <c r="G87" s="107"/>
      <c r="H87" s="290"/>
      <c r="I87" s="172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0"/>
        <v>999</v>
      </c>
      <c r="M87" s="169">
        <f t="shared" si="1"/>
        <v>999</v>
      </c>
      <c r="N87" s="167"/>
      <c r="O87" s="140"/>
      <c r="P87" s="108">
        <f t="shared" si="2"/>
        <v>999</v>
      </c>
      <c r="Q87" s="92"/>
    </row>
    <row r="88" spans="1:17" s="11" customFormat="1" ht="18.899999999999999" customHeight="1" x14ac:dyDescent="0.25">
      <c r="A88" s="147">
        <v>82</v>
      </c>
      <c r="B88" s="90"/>
      <c r="C88" s="90"/>
      <c r="D88" s="91"/>
      <c r="E88" s="162"/>
      <c r="F88" s="107"/>
      <c r="G88" s="107"/>
      <c r="H88" s="290"/>
      <c r="I88" s="172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0"/>
        <v>999</v>
      </c>
      <c r="M88" s="169">
        <f t="shared" si="1"/>
        <v>999</v>
      </c>
      <c r="N88" s="167"/>
      <c r="O88" s="140"/>
      <c r="P88" s="108">
        <f t="shared" si="2"/>
        <v>999</v>
      </c>
      <c r="Q88" s="92"/>
    </row>
    <row r="89" spans="1:17" s="11" customFormat="1" ht="18.899999999999999" customHeight="1" x14ac:dyDescent="0.25">
      <c r="A89" s="147">
        <v>83</v>
      </c>
      <c r="B89" s="90"/>
      <c r="C89" s="90"/>
      <c r="D89" s="91"/>
      <c r="E89" s="162"/>
      <c r="F89" s="107"/>
      <c r="G89" s="107"/>
      <c r="H89" s="290"/>
      <c r="I89" s="172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0"/>
        <v>999</v>
      </c>
      <c r="M89" s="169">
        <f t="shared" si="1"/>
        <v>999</v>
      </c>
      <c r="N89" s="167"/>
      <c r="O89" s="140"/>
      <c r="P89" s="108">
        <f t="shared" si="2"/>
        <v>999</v>
      </c>
      <c r="Q89" s="92"/>
    </row>
    <row r="90" spans="1:17" s="11" customFormat="1" ht="18.899999999999999" customHeight="1" x14ac:dyDescent="0.25">
      <c r="A90" s="147">
        <v>84</v>
      </c>
      <c r="B90" s="90"/>
      <c r="C90" s="90"/>
      <c r="D90" s="91"/>
      <c r="E90" s="162"/>
      <c r="F90" s="107"/>
      <c r="G90" s="107"/>
      <c r="H90" s="290"/>
      <c r="I90" s="172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0"/>
        <v>999</v>
      </c>
      <c r="M90" s="169">
        <f t="shared" si="1"/>
        <v>999</v>
      </c>
      <c r="N90" s="167"/>
      <c r="O90" s="140"/>
      <c r="P90" s="108">
        <f t="shared" si="2"/>
        <v>999</v>
      </c>
      <c r="Q90" s="92"/>
    </row>
    <row r="91" spans="1:17" s="11" customFormat="1" ht="18.899999999999999" customHeight="1" x14ac:dyDescent="0.25">
      <c r="A91" s="147">
        <v>85</v>
      </c>
      <c r="B91" s="90"/>
      <c r="C91" s="90"/>
      <c r="D91" s="91"/>
      <c r="E91" s="162"/>
      <c r="F91" s="107"/>
      <c r="G91" s="107"/>
      <c r="H91" s="290"/>
      <c r="I91" s="172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0"/>
        <v>999</v>
      </c>
      <c r="M91" s="169">
        <f t="shared" si="1"/>
        <v>999</v>
      </c>
      <c r="N91" s="167"/>
      <c r="O91" s="140"/>
      <c r="P91" s="108">
        <f t="shared" si="2"/>
        <v>999</v>
      </c>
      <c r="Q91" s="92"/>
    </row>
    <row r="92" spans="1:17" s="11" customFormat="1" ht="18.899999999999999" customHeight="1" x14ac:dyDescent="0.25">
      <c r="A92" s="147">
        <v>86</v>
      </c>
      <c r="B92" s="90"/>
      <c r="C92" s="90"/>
      <c r="D92" s="91"/>
      <c r="E92" s="162"/>
      <c r="F92" s="107"/>
      <c r="G92" s="107"/>
      <c r="H92" s="290"/>
      <c r="I92" s="172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0"/>
        <v>999</v>
      </c>
      <c r="M92" s="169">
        <f t="shared" si="1"/>
        <v>999</v>
      </c>
      <c r="N92" s="167"/>
      <c r="O92" s="140"/>
      <c r="P92" s="108">
        <f t="shared" si="2"/>
        <v>999</v>
      </c>
      <c r="Q92" s="92"/>
    </row>
    <row r="93" spans="1:17" s="11" customFormat="1" ht="18.899999999999999" customHeight="1" x14ac:dyDescent="0.25">
      <c r="A93" s="147">
        <v>87</v>
      </c>
      <c r="B93" s="90"/>
      <c r="C93" s="90"/>
      <c r="D93" s="91"/>
      <c r="E93" s="162"/>
      <c r="F93" s="107"/>
      <c r="G93" s="107"/>
      <c r="H93" s="290"/>
      <c r="I93" s="172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0"/>
        <v>999</v>
      </c>
      <c r="M93" s="169">
        <f t="shared" si="1"/>
        <v>999</v>
      </c>
      <c r="N93" s="167"/>
      <c r="O93" s="140"/>
      <c r="P93" s="108">
        <f t="shared" si="2"/>
        <v>999</v>
      </c>
      <c r="Q93" s="92"/>
    </row>
    <row r="94" spans="1:17" s="11" customFormat="1" ht="18.899999999999999" customHeight="1" x14ac:dyDescent="0.25">
      <c r="A94" s="147">
        <v>88</v>
      </c>
      <c r="B94" s="90"/>
      <c r="C94" s="90"/>
      <c r="D94" s="91"/>
      <c r="E94" s="162"/>
      <c r="F94" s="107"/>
      <c r="G94" s="107"/>
      <c r="H94" s="290"/>
      <c r="I94" s="172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0"/>
        <v>999</v>
      </c>
      <c r="M94" s="169">
        <f t="shared" si="1"/>
        <v>999</v>
      </c>
      <c r="N94" s="167"/>
      <c r="O94" s="140"/>
      <c r="P94" s="108">
        <f t="shared" si="2"/>
        <v>999</v>
      </c>
      <c r="Q94" s="92"/>
    </row>
    <row r="95" spans="1:17" s="11" customFormat="1" ht="18.899999999999999" customHeight="1" x14ac:dyDescent="0.25">
      <c r="A95" s="147">
        <v>89</v>
      </c>
      <c r="B95" s="90"/>
      <c r="C95" s="90"/>
      <c r="D95" s="91"/>
      <c r="E95" s="162"/>
      <c r="F95" s="107"/>
      <c r="G95" s="107"/>
      <c r="H95" s="290"/>
      <c r="I95" s="172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0"/>
        <v>999</v>
      </c>
      <c r="M95" s="169">
        <f t="shared" si="1"/>
        <v>999</v>
      </c>
      <c r="N95" s="167"/>
      <c r="O95" s="140"/>
      <c r="P95" s="108">
        <f t="shared" si="2"/>
        <v>999</v>
      </c>
      <c r="Q95" s="92"/>
    </row>
    <row r="96" spans="1:17" s="11" customFormat="1" ht="18.899999999999999" customHeight="1" x14ac:dyDescent="0.25">
      <c r="A96" s="147">
        <v>90</v>
      </c>
      <c r="B96" s="90"/>
      <c r="C96" s="90"/>
      <c r="D96" s="91"/>
      <c r="E96" s="162"/>
      <c r="F96" s="107"/>
      <c r="G96" s="107"/>
      <c r="H96" s="290"/>
      <c r="I96" s="172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0"/>
        <v>999</v>
      </c>
      <c r="M96" s="169">
        <f t="shared" si="1"/>
        <v>999</v>
      </c>
      <c r="N96" s="167"/>
      <c r="O96" s="140"/>
      <c r="P96" s="108">
        <f t="shared" si="2"/>
        <v>999</v>
      </c>
      <c r="Q96" s="92"/>
    </row>
    <row r="97" spans="1:17" s="11" customFormat="1" ht="18.899999999999999" customHeight="1" x14ac:dyDescent="0.25">
      <c r="A97" s="147">
        <v>91</v>
      </c>
      <c r="B97" s="90"/>
      <c r="C97" s="90"/>
      <c r="D97" s="91"/>
      <c r="E97" s="162"/>
      <c r="F97" s="107"/>
      <c r="G97" s="107"/>
      <c r="H97" s="290"/>
      <c r="I97" s="172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0"/>
        <v>999</v>
      </c>
      <c r="M97" s="169">
        <f t="shared" si="1"/>
        <v>999</v>
      </c>
      <c r="N97" s="167"/>
      <c r="O97" s="140"/>
      <c r="P97" s="108">
        <f t="shared" si="2"/>
        <v>999</v>
      </c>
      <c r="Q97" s="92"/>
    </row>
    <row r="98" spans="1:17" s="11" customFormat="1" ht="18.899999999999999" customHeight="1" x14ac:dyDescent="0.25">
      <c r="A98" s="147">
        <v>92</v>
      </c>
      <c r="B98" s="90"/>
      <c r="C98" s="90"/>
      <c r="D98" s="91"/>
      <c r="E98" s="162"/>
      <c r="F98" s="107"/>
      <c r="G98" s="107"/>
      <c r="H98" s="290"/>
      <c r="I98" s="172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0"/>
        <v>999</v>
      </c>
      <c r="M98" s="169">
        <f t="shared" si="1"/>
        <v>999</v>
      </c>
      <c r="N98" s="167"/>
      <c r="O98" s="140"/>
      <c r="P98" s="108">
        <f t="shared" si="2"/>
        <v>999</v>
      </c>
      <c r="Q98" s="92"/>
    </row>
    <row r="99" spans="1:17" s="11" customFormat="1" ht="18.899999999999999" customHeight="1" x14ac:dyDescent="0.25">
      <c r="A99" s="147">
        <v>93</v>
      </c>
      <c r="B99" s="90"/>
      <c r="C99" s="90"/>
      <c r="D99" s="91"/>
      <c r="E99" s="162"/>
      <c r="F99" s="107"/>
      <c r="G99" s="107"/>
      <c r="H99" s="290"/>
      <c r="I99" s="172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0"/>
        <v>999</v>
      </c>
      <c r="M99" s="169">
        <f t="shared" si="1"/>
        <v>999</v>
      </c>
      <c r="N99" s="167"/>
      <c r="O99" s="140"/>
      <c r="P99" s="108">
        <f t="shared" si="2"/>
        <v>999</v>
      </c>
      <c r="Q99" s="92"/>
    </row>
    <row r="100" spans="1:17" s="11" customFormat="1" ht="18.899999999999999" customHeight="1" x14ac:dyDescent="0.25">
      <c r="A100" s="147">
        <v>94</v>
      </c>
      <c r="B100" s="90"/>
      <c r="C100" s="90"/>
      <c r="D100" s="91"/>
      <c r="E100" s="162"/>
      <c r="F100" s="107"/>
      <c r="G100" s="107"/>
      <c r="H100" s="290"/>
      <c r="I100" s="172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0"/>
        <v>999</v>
      </c>
      <c r="M100" s="169">
        <f t="shared" si="1"/>
        <v>999</v>
      </c>
      <c r="N100" s="167"/>
      <c r="O100" s="140"/>
      <c r="P100" s="108">
        <f t="shared" si="2"/>
        <v>999</v>
      </c>
      <c r="Q100" s="92"/>
    </row>
    <row r="101" spans="1:17" s="11" customFormat="1" ht="18.899999999999999" customHeight="1" x14ac:dyDescent="0.25">
      <c r="A101" s="147">
        <v>95</v>
      </c>
      <c r="B101" s="90"/>
      <c r="C101" s="90"/>
      <c r="D101" s="91"/>
      <c r="E101" s="162"/>
      <c r="F101" s="107"/>
      <c r="G101" s="107"/>
      <c r="H101" s="290"/>
      <c r="I101" s="172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si="0"/>
        <v>999</v>
      </c>
      <c r="M101" s="169">
        <f t="shared" si="1"/>
        <v>999</v>
      </c>
      <c r="N101" s="167"/>
      <c r="O101" s="140"/>
      <c r="P101" s="108">
        <f t="shared" si="2"/>
        <v>999</v>
      </c>
      <c r="Q101" s="92"/>
    </row>
    <row r="102" spans="1:17" s="11" customFormat="1" ht="18.899999999999999" customHeight="1" x14ac:dyDescent="0.25">
      <c r="A102" s="147">
        <v>96</v>
      </c>
      <c r="B102" s="90"/>
      <c r="C102" s="90"/>
      <c r="D102" s="91"/>
      <c r="E102" s="162"/>
      <c r="F102" s="107"/>
      <c r="G102" s="107"/>
      <c r="H102" s="290"/>
      <c r="I102" s="172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0"/>
        <v>999</v>
      </c>
      <c r="M102" s="169">
        <f t="shared" si="1"/>
        <v>999</v>
      </c>
      <c r="N102" s="167"/>
      <c r="O102" s="140"/>
      <c r="P102" s="108">
        <f t="shared" si="2"/>
        <v>999</v>
      </c>
      <c r="Q102" s="92"/>
    </row>
    <row r="103" spans="1:17" s="11" customFormat="1" ht="18.899999999999999" customHeight="1" x14ac:dyDescent="0.25">
      <c r="A103" s="147">
        <v>97</v>
      </c>
      <c r="B103" s="90"/>
      <c r="C103" s="90"/>
      <c r="D103" s="91"/>
      <c r="E103" s="162"/>
      <c r="F103" s="107"/>
      <c r="G103" s="107"/>
      <c r="H103" s="290"/>
      <c r="I103" s="172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0"/>
        <v>999</v>
      </c>
      <c r="M103" s="169">
        <f t="shared" si="1"/>
        <v>999</v>
      </c>
      <c r="N103" s="167"/>
      <c r="O103" s="140"/>
      <c r="P103" s="108">
        <f t="shared" si="2"/>
        <v>999</v>
      </c>
      <c r="Q103" s="92"/>
    </row>
    <row r="104" spans="1:17" s="11" customFormat="1" ht="18.899999999999999" customHeight="1" x14ac:dyDescent="0.25">
      <c r="A104" s="147">
        <v>98</v>
      </c>
      <c r="B104" s="90"/>
      <c r="C104" s="90"/>
      <c r="D104" s="91"/>
      <c r="E104" s="162"/>
      <c r="F104" s="107"/>
      <c r="G104" s="107"/>
      <c r="H104" s="290"/>
      <c r="I104" s="172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ref="L104:L156" si="3">IF(Q104="",999,Q104)</f>
        <v>999</v>
      </c>
      <c r="M104" s="169">
        <f t="shared" ref="M104:M156" si="4">IF(P104=999,999,1)</f>
        <v>999</v>
      </c>
      <c r="N104" s="167"/>
      <c r="O104" s="140"/>
      <c r="P104" s="108">
        <f t="shared" ref="P104:P156" si="5">IF(N104="DA",1,IF(N104="WC",2,IF(N104="SE",3,IF(N104="Q",4,IF(N104="LL",5,999)))))</f>
        <v>999</v>
      </c>
      <c r="Q104" s="92"/>
    </row>
    <row r="105" spans="1:17" s="11" customFormat="1" ht="18.899999999999999" customHeight="1" x14ac:dyDescent="0.25">
      <c r="A105" s="147">
        <v>99</v>
      </c>
      <c r="B105" s="90"/>
      <c r="C105" s="90"/>
      <c r="D105" s="91"/>
      <c r="E105" s="162"/>
      <c r="F105" s="107"/>
      <c r="G105" s="107"/>
      <c r="H105" s="290"/>
      <c r="I105" s="172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3"/>
        <v>999</v>
      </c>
      <c r="M105" s="169">
        <f t="shared" si="4"/>
        <v>999</v>
      </c>
      <c r="N105" s="167"/>
      <c r="O105" s="140"/>
      <c r="P105" s="108">
        <f t="shared" si="5"/>
        <v>999</v>
      </c>
      <c r="Q105" s="92"/>
    </row>
    <row r="106" spans="1:17" s="11" customFormat="1" ht="18.899999999999999" customHeight="1" x14ac:dyDescent="0.25">
      <c r="A106" s="147">
        <v>100</v>
      </c>
      <c r="B106" s="90"/>
      <c r="C106" s="90"/>
      <c r="D106" s="91"/>
      <c r="E106" s="162"/>
      <c r="F106" s="107"/>
      <c r="G106" s="107"/>
      <c r="H106" s="290"/>
      <c r="I106" s="172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3"/>
        <v>999</v>
      </c>
      <c r="M106" s="169">
        <f t="shared" si="4"/>
        <v>999</v>
      </c>
      <c r="N106" s="167"/>
      <c r="O106" s="140"/>
      <c r="P106" s="108">
        <f t="shared" si="5"/>
        <v>999</v>
      </c>
      <c r="Q106" s="92"/>
    </row>
    <row r="107" spans="1:17" s="11" customFormat="1" ht="18.899999999999999" customHeight="1" x14ac:dyDescent="0.25">
      <c r="A107" s="147">
        <v>101</v>
      </c>
      <c r="B107" s="90"/>
      <c r="C107" s="90"/>
      <c r="D107" s="91"/>
      <c r="E107" s="162"/>
      <c r="F107" s="107"/>
      <c r="G107" s="107"/>
      <c r="H107" s="290"/>
      <c r="I107" s="172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3"/>
        <v>999</v>
      </c>
      <c r="M107" s="169">
        <f t="shared" si="4"/>
        <v>999</v>
      </c>
      <c r="N107" s="167"/>
      <c r="O107" s="140"/>
      <c r="P107" s="108">
        <f t="shared" si="5"/>
        <v>999</v>
      </c>
      <c r="Q107" s="92"/>
    </row>
    <row r="108" spans="1:17" s="11" customFormat="1" ht="18.899999999999999" customHeight="1" x14ac:dyDescent="0.25">
      <c r="A108" s="147">
        <v>102</v>
      </c>
      <c r="B108" s="90"/>
      <c r="C108" s="90"/>
      <c r="D108" s="91"/>
      <c r="E108" s="162"/>
      <c r="F108" s="107"/>
      <c r="G108" s="107"/>
      <c r="H108" s="290"/>
      <c r="I108" s="172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3"/>
        <v>999</v>
      </c>
      <c r="M108" s="169">
        <f t="shared" si="4"/>
        <v>999</v>
      </c>
      <c r="N108" s="167"/>
      <c r="O108" s="140"/>
      <c r="P108" s="108">
        <f t="shared" si="5"/>
        <v>999</v>
      </c>
      <c r="Q108" s="92"/>
    </row>
    <row r="109" spans="1:17" s="11" customFormat="1" ht="18.899999999999999" customHeight="1" x14ac:dyDescent="0.25">
      <c r="A109" s="147">
        <v>103</v>
      </c>
      <c r="B109" s="90"/>
      <c r="C109" s="90"/>
      <c r="D109" s="91"/>
      <c r="E109" s="162"/>
      <c r="F109" s="107"/>
      <c r="G109" s="107"/>
      <c r="H109" s="290"/>
      <c r="I109" s="172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3"/>
        <v>999</v>
      </c>
      <c r="M109" s="169">
        <f t="shared" si="4"/>
        <v>999</v>
      </c>
      <c r="N109" s="167"/>
      <c r="O109" s="140"/>
      <c r="P109" s="108">
        <f t="shared" si="5"/>
        <v>999</v>
      </c>
      <c r="Q109" s="92"/>
    </row>
    <row r="110" spans="1:17" s="11" customFormat="1" ht="18.899999999999999" customHeight="1" x14ac:dyDescent="0.25">
      <c r="A110" s="147">
        <v>104</v>
      </c>
      <c r="B110" s="90"/>
      <c r="C110" s="90"/>
      <c r="D110" s="91"/>
      <c r="E110" s="162"/>
      <c r="F110" s="107"/>
      <c r="G110" s="107"/>
      <c r="H110" s="290"/>
      <c r="I110" s="172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3"/>
        <v>999</v>
      </c>
      <c r="M110" s="169">
        <f t="shared" si="4"/>
        <v>999</v>
      </c>
      <c r="N110" s="167"/>
      <c r="O110" s="140"/>
      <c r="P110" s="108">
        <f t="shared" si="5"/>
        <v>999</v>
      </c>
      <c r="Q110" s="92"/>
    </row>
    <row r="111" spans="1:17" s="11" customFormat="1" ht="18.899999999999999" customHeight="1" x14ac:dyDescent="0.25">
      <c r="A111" s="147">
        <v>105</v>
      </c>
      <c r="B111" s="90"/>
      <c r="C111" s="90"/>
      <c r="D111" s="91"/>
      <c r="E111" s="162"/>
      <c r="F111" s="107"/>
      <c r="G111" s="107"/>
      <c r="H111" s="290"/>
      <c r="I111" s="172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3"/>
        <v>999</v>
      </c>
      <c r="M111" s="169">
        <f t="shared" si="4"/>
        <v>999</v>
      </c>
      <c r="N111" s="167"/>
      <c r="O111" s="140"/>
      <c r="P111" s="108">
        <f t="shared" si="5"/>
        <v>999</v>
      </c>
      <c r="Q111" s="92"/>
    </row>
    <row r="112" spans="1:17" s="11" customFormat="1" ht="18.899999999999999" customHeight="1" x14ac:dyDescent="0.25">
      <c r="A112" s="147">
        <v>106</v>
      </c>
      <c r="B112" s="90"/>
      <c r="C112" s="90"/>
      <c r="D112" s="91"/>
      <c r="E112" s="162"/>
      <c r="F112" s="107"/>
      <c r="G112" s="107"/>
      <c r="H112" s="290"/>
      <c r="I112" s="172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3"/>
        <v>999</v>
      </c>
      <c r="M112" s="169">
        <f t="shared" si="4"/>
        <v>999</v>
      </c>
      <c r="N112" s="167"/>
      <c r="O112" s="140"/>
      <c r="P112" s="108">
        <f t="shared" si="5"/>
        <v>999</v>
      </c>
      <c r="Q112" s="92"/>
    </row>
    <row r="113" spans="1:17" s="11" customFormat="1" ht="18.899999999999999" customHeight="1" x14ac:dyDescent="0.25">
      <c r="A113" s="147">
        <v>107</v>
      </c>
      <c r="B113" s="90"/>
      <c r="C113" s="90"/>
      <c r="D113" s="91"/>
      <c r="E113" s="162"/>
      <c r="F113" s="107"/>
      <c r="G113" s="107"/>
      <c r="H113" s="290"/>
      <c r="I113" s="172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3"/>
        <v>999</v>
      </c>
      <c r="M113" s="169">
        <f t="shared" si="4"/>
        <v>999</v>
      </c>
      <c r="N113" s="167"/>
      <c r="O113" s="140"/>
      <c r="P113" s="108">
        <f t="shared" si="5"/>
        <v>999</v>
      </c>
      <c r="Q113" s="92"/>
    </row>
    <row r="114" spans="1:17" s="11" customFormat="1" ht="18.899999999999999" customHeight="1" x14ac:dyDescent="0.25">
      <c r="A114" s="147">
        <v>108</v>
      </c>
      <c r="B114" s="90"/>
      <c r="C114" s="90"/>
      <c r="D114" s="91"/>
      <c r="E114" s="162"/>
      <c r="F114" s="107"/>
      <c r="G114" s="107"/>
      <c r="H114" s="290"/>
      <c r="I114" s="172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3"/>
        <v>999</v>
      </c>
      <c r="M114" s="169">
        <f t="shared" si="4"/>
        <v>999</v>
      </c>
      <c r="N114" s="167"/>
      <c r="O114" s="140"/>
      <c r="P114" s="108">
        <f t="shared" si="5"/>
        <v>999</v>
      </c>
      <c r="Q114" s="92"/>
    </row>
    <row r="115" spans="1:17" s="11" customFormat="1" ht="18.899999999999999" customHeight="1" x14ac:dyDescent="0.25">
      <c r="A115" s="147">
        <v>109</v>
      </c>
      <c r="B115" s="90"/>
      <c r="C115" s="90"/>
      <c r="D115" s="91"/>
      <c r="E115" s="162"/>
      <c r="F115" s="107"/>
      <c r="G115" s="107"/>
      <c r="H115" s="290"/>
      <c r="I115" s="172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3"/>
        <v>999</v>
      </c>
      <c r="M115" s="169">
        <f t="shared" si="4"/>
        <v>999</v>
      </c>
      <c r="N115" s="167"/>
      <c r="O115" s="140"/>
      <c r="P115" s="108">
        <f t="shared" si="5"/>
        <v>999</v>
      </c>
      <c r="Q115" s="92"/>
    </row>
    <row r="116" spans="1:17" s="11" customFormat="1" ht="18.899999999999999" customHeight="1" x14ac:dyDescent="0.25">
      <c r="A116" s="147">
        <v>110</v>
      </c>
      <c r="B116" s="90"/>
      <c r="C116" s="90"/>
      <c r="D116" s="91"/>
      <c r="E116" s="162"/>
      <c r="F116" s="107"/>
      <c r="G116" s="107"/>
      <c r="H116" s="290"/>
      <c r="I116" s="172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3"/>
        <v>999</v>
      </c>
      <c r="M116" s="169">
        <f t="shared" si="4"/>
        <v>999</v>
      </c>
      <c r="N116" s="167"/>
      <c r="O116" s="140"/>
      <c r="P116" s="108">
        <f t="shared" si="5"/>
        <v>999</v>
      </c>
      <c r="Q116" s="92"/>
    </row>
    <row r="117" spans="1:17" s="11" customFormat="1" ht="18.899999999999999" customHeight="1" x14ac:dyDescent="0.25">
      <c r="A117" s="147">
        <v>111</v>
      </c>
      <c r="B117" s="90"/>
      <c r="C117" s="90"/>
      <c r="D117" s="91"/>
      <c r="E117" s="162"/>
      <c r="F117" s="107"/>
      <c r="G117" s="107"/>
      <c r="H117" s="290"/>
      <c r="I117" s="172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3"/>
        <v>999</v>
      </c>
      <c r="M117" s="169">
        <f t="shared" si="4"/>
        <v>999</v>
      </c>
      <c r="N117" s="167"/>
      <c r="O117" s="140"/>
      <c r="P117" s="108">
        <f t="shared" si="5"/>
        <v>999</v>
      </c>
      <c r="Q117" s="92"/>
    </row>
    <row r="118" spans="1:17" s="11" customFormat="1" ht="18.899999999999999" customHeight="1" x14ac:dyDescent="0.25">
      <c r="A118" s="147">
        <v>112</v>
      </c>
      <c r="B118" s="90"/>
      <c r="C118" s="90"/>
      <c r="D118" s="91"/>
      <c r="E118" s="162"/>
      <c r="F118" s="107"/>
      <c r="G118" s="107"/>
      <c r="H118" s="290"/>
      <c r="I118" s="172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3"/>
        <v>999</v>
      </c>
      <c r="M118" s="169">
        <f t="shared" si="4"/>
        <v>999</v>
      </c>
      <c r="N118" s="167"/>
      <c r="O118" s="140"/>
      <c r="P118" s="108">
        <f t="shared" si="5"/>
        <v>999</v>
      </c>
      <c r="Q118" s="92"/>
    </row>
    <row r="119" spans="1:17" s="11" customFormat="1" ht="18.899999999999999" customHeight="1" x14ac:dyDescent="0.25">
      <c r="A119" s="147">
        <v>113</v>
      </c>
      <c r="B119" s="90"/>
      <c r="C119" s="90"/>
      <c r="D119" s="91"/>
      <c r="E119" s="162"/>
      <c r="F119" s="107"/>
      <c r="G119" s="107"/>
      <c r="H119" s="290"/>
      <c r="I119" s="172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3"/>
        <v>999</v>
      </c>
      <c r="M119" s="169">
        <f t="shared" si="4"/>
        <v>999</v>
      </c>
      <c r="N119" s="167"/>
      <c r="O119" s="140"/>
      <c r="P119" s="108">
        <f t="shared" si="5"/>
        <v>999</v>
      </c>
      <c r="Q119" s="92"/>
    </row>
    <row r="120" spans="1:17" s="11" customFormat="1" ht="18.899999999999999" customHeight="1" x14ac:dyDescent="0.25">
      <c r="A120" s="147">
        <v>114</v>
      </c>
      <c r="B120" s="90"/>
      <c r="C120" s="90"/>
      <c r="D120" s="91"/>
      <c r="E120" s="162"/>
      <c r="F120" s="107"/>
      <c r="G120" s="107"/>
      <c r="H120" s="290"/>
      <c r="I120" s="172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3"/>
        <v>999</v>
      </c>
      <c r="M120" s="169">
        <f t="shared" si="4"/>
        <v>999</v>
      </c>
      <c r="N120" s="167"/>
      <c r="O120" s="140"/>
      <c r="P120" s="108">
        <f t="shared" si="5"/>
        <v>999</v>
      </c>
      <c r="Q120" s="92"/>
    </row>
    <row r="121" spans="1:17" s="11" customFormat="1" ht="18.899999999999999" customHeight="1" x14ac:dyDescent="0.25">
      <c r="A121" s="147">
        <v>115</v>
      </c>
      <c r="B121" s="90"/>
      <c r="C121" s="90"/>
      <c r="D121" s="91"/>
      <c r="E121" s="162"/>
      <c r="F121" s="107"/>
      <c r="G121" s="107"/>
      <c r="H121" s="290"/>
      <c r="I121" s="172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3"/>
        <v>999</v>
      </c>
      <c r="M121" s="169">
        <f t="shared" si="4"/>
        <v>999</v>
      </c>
      <c r="N121" s="167"/>
      <c r="O121" s="140"/>
      <c r="P121" s="108">
        <f t="shared" si="5"/>
        <v>999</v>
      </c>
      <c r="Q121" s="92"/>
    </row>
    <row r="122" spans="1:17" s="11" customFormat="1" ht="18.899999999999999" customHeight="1" x14ac:dyDescent="0.25">
      <c r="A122" s="147">
        <v>116</v>
      </c>
      <c r="B122" s="90"/>
      <c r="C122" s="90"/>
      <c r="D122" s="91"/>
      <c r="E122" s="162"/>
      <c r="F122" s="107"/>
      <c r="G122" s="107"/>
      <c r="H122" s="290"/>
      <c r="I122" s="172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3"/>
        <v>999</v>
      </c>
      <c r="M122" s="169">
        <f t="shared" si="4"/>
        <v>999</v>
      </c>
      <c r="N122" s="167"/>
      <c r="O122" s="140"/>
      <c r="P122" s="108">
        <f t="shared" si="5"/>
        <v>999</v>
      </c>
      <c r="Q122" s="92"/>
    </row>
    <row r="123" spans="1:17" s="11" customFormat="1" ht="18.899999999999999" customHeight="1" x14ac:dyDescent="0.25">
      <c r="A123" s="147">
        <v>117</v>
      </c>
      <c r="B123" s="90"/>
      <c r="C123" s="90"/>
      <c r="D123" s="91"/>
      <c r="E123" s="162"/>
      <c r="F123" s="107"/>
      <c r="G123" s="107"/>
      <c r="H123" s="290"/>
      <c r="I123" s="172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3"/>
        <v>999</v>
      </c>
      <c r="M123" s="169">
        <f t="shared" si="4"/>
        <v>999</v>
      </c>
      <c r="N123" s="167"/>
      <c r="O123" s="140"/>
      <c r="P123" s="108">
        <f t="shared" si="5"/>
        <v>999</v>
      </c>
      <c r="Q123" s="92"/>
    </row>
    <row r="124" spans="1:17" s="11" customFormat="1" ht="18.899999999999999" customHeight="1" x14ac:dyDescent="0.25">
      <c r="A124" s="147">
        <v>118</v>
      </c>
      <c r="B124" s="90"/>
      <c r="C124" s="90"/>
      <c r="D124" s="91"/>
      <c r="E124" s="162"/>
      <c r="F124" s="107"/>
      <c r="G124" s="107"/>
      <c r="H124" s="290"/>
      <c r="I124" s="172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3"/>
        <v>999</v>
      </c>
      <c r="M124" s="169">
        <f t="shared" si="4"/>
        <v>999</v>
      </c>
      <c r="N124" s="167"/>
      <c r="O124" s="140"/>
      <c r="P124" s="108">
        <f t="shared" si="5"/>
        <v>999</v>
      </c>
      <c r="Q124" s="92"/>
    </row>
    <row r="125" spans="1:17" s="11" customFormat="1" ht="18.899999999999999" customHeight="1" x14ac:dyDescent="0.25">
      <c r="A125" s="147">
        <v>119</v>
      </c>
      <c r="B125" s="90"/>
      <c r="C125" s="90"/>
      <c r="D125" s="91"/>
      <c r="E125" s="162"/>
      <c r="F125" s="107"/>
      <c r="G125" s="107"/>
      <c r="H125" s="290"/>
      <c r="I125" s="172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3"/>
        <v>999</v>
      </c>
      <c r="M125" s="169">
        <f t="shared" si="4"/>
        <v>999</v>
      </c>
      <c r="N125" s="167"/>
      <c r="O125" s="140"/>
      <c r="P125" s="108">
        <f t="shared" si="5"/>
        <v>999</v>
      </c>
      <c r="Q125" s="92"/>
    </row>
    <row r="126" spans="1:17" s="11" customFormat="1" ht="18.899999999999999" customHeight="1" x14ac:dyDescent="0.25">
      <c r="A126" s="147">
        <v>120</v>
      </c>
      <c r="B126" s="90"/>
      <c r="C126" s="90"/>
      <c r="D126" s="91"/>
      <c r="E126" s="162"/>
      <c r="F126" s="107"/>
      <c r="G126" s="107"/>
      <c r="H126" s="290"/>
      <c r="I126" s="172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3"/>
        <v>999</v>
      </c>
      <c r="M126" s="169">
        <f t="shared" si="4"/>
        <v>999</v>
      </c>
      <c r="N126" s="167"/>
      <c r="O126" s="140"/>
      <c r="P126" s="108">
        <f t="shared" si="5"/>
        <v>999</v>
      </c>
      <c r="Q126" s="92"/>
    </row>
    <row r="127" spans="1:17" s="11" customFormat="1" ht="18.899999999999999" customHeight="1" x14ac:dyDescent="0.25">
      <c r="A127" s="147">
        <v>121</v>
      </c>
      <c r="B127" s="90"/>
      <c r="C127" s="90"/>
      <c r="D127" s="91"/>
      <c r="E127" s="162"/>
      <c r="F127" s="107"/>
      <c r="G127" s="107"/>
      <c r="H127" s="290"/>
      <c r="I127" s="172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3"/>
        <v>999</v>
      </c>
      <c r="M127" s="169">
        <f t="shared" si="4"/>
        <v>999</v>
      </c>
      <c r="N127" s="167"/>
      <c r="O127" s="140"/>
      <c r="P127" s="108">
        <f t="shared" si="5"/>
        <v>999</v>
      </c>
      <c r="Q127" s="92"/>
    </row>
    <row r="128" spans="1:17" s="11" customFormat="1" ht="18.899999999999999" customHeight="1" x14ac:dyDescent="0.25">
      <c r="A128" s="147">
        <v>122</v>
      </c>
      <c r="B128" s="90"/>
      <c r="C128" s="90"/>
      <c r="D128" s="91"/>
      <c r="E128" s="162"/>
      <c r="F128" s="107"/>
      <c r="G128" s="107"/>
      <c r="H128" s="290"/>
      <c r="I128" s="172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3"/>
        <v>999</v>
      </c>
      <c r="M128" s="169">
        <f t="shared" si="4"/>
        <v>999</v>
      </c>
      <c r="N128" s="167"/>
      <c r="O128" s="140"/>
      <c r="P128" s="108">
        <f t="shared" si="5"/>
        <v>999</v>
      </c>
      <c r="Q128" s="92"/>
    </row>
    <row r="129" spans="1:17" s="11" customFormat="1" ht="18.899999999999999" customHeight="1" x14ac:dyDescent="0.25">
      <c r="A129" s="147">
        <v>123</v>
      </c>
      <c r="B129" s="90"/>
      <c r="C129" s="90"/>
      <c r="D129" s="91"/>
      <c r="E129" s="162"/>
      <c r="F129" s="107"/>
      <c r="G129" s="107"/>
      <c r="H129" s="290"/>
      <c r="I129" s="172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3"/>
        <v>999</v>
      </c>
      <c r="M129" s="169">
        <f t="shared" si="4"/>
        <v>999</v>
      </c>
      <c r="N129" s="167"/>
      <c r="O129" s="140"/>
      <c r="P129" s="108">
        <f t="shared" si="5"/>
        <v>999</v>
      </c>
      <c r="Q129" s="92"/>
    </row>
    <row r="130" spans="1:17" s="11" customFormat="1" ht="18.899999999999999" customHeight="1" x14ac:dyDescent="0.25">
      <c r="A130" s="147">
        <v>124</v>
      </c>
      <c r="B130" s="90"/>
      <c r="C130" s="90"/>
      <c r="D130" s="91"/>
      <c r="E130" s="162"/>
      <c r="F130" s="107"/>
      <c r="G130" s="107"/>
      <c r="H130" s="290"/>
      <c r="I130" s="172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3"/>
        <v>999</v>
      </c>
      <c r="M130" s="169">
        <f t="shared" si="4"/>
        <v>999</v>
      </c>
      <c r="N130" s="167"/>
      <c r="O130" s="140"/>
      <c r="P130" s="108">
        <f t="shared" si="5"/>
        <v>999</v>
      </c>
      <c r="Q130" s="92"/>
    </row>
    <row r="131" spans="1:17" s="11" customFormat="1" ht="18.899999999999999" customHeight="1" x14ac:dyDescent="0.25">
      <c r="A131" s="147">
        <v>125</v>
      </c>
      <c r="B131" s="90"/>
      <c r="C131" s="90"/>
      <c r="D131" s="91"/>
      <c r="E131" s="162"/>
      <c r="F131" s="107"/>
      <c r="G131" s="107"/>
      <c r="H131" s="290"/>
      <c r="I131" s="172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3"/>
        <v>999</v>
      </c>
      <c r="M131" s="169">
        <f t="shared" si="4"/>
        <v>999</v>
      </c>
      <c r="N131" s="167"/>
      <c r="O131" s="140"/>
      <c r="P131" s="108">
        <f t="shared" si="5"/>
        <v>999</v>
      </c>
      <c r="Q131" s="92"/>
    </row>
    <row r="132" spans="1:17" s="11" customFormat="1" ht="18.899999999999999" customHeight="1" x14ac:dyDescent="0.25">
      <c r="A132" s="147">
        <v>126</v>
      </c>
      <c r="B132" s="90"/>
      <c r="C132" s="90"/>
      <c r="D132" s="91"/>
      <c r="E132" s="162"/>
      <c r="F132" s="107"/>
      <c r="G132" s="107"/>
      <c r="H132" s="290"/>
      <c r="I132" s="172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3"/>
        <v>999</v>
      </c>
      <c r="M132" s="169">
        <f t="shared" si="4"/>
        <v>999</v>
      </c>
      <c r="N132" s="167"/>
      <c r="O132" s="140"/>
      <c r="P132" s="108">
        <f t="shared" si="5"/>
        <v>999</v>
      </c>
      <c r="Q132" s="92"/>
    </row>
    <row r="133" spans="1:17" s="11" customFormat="1" ht="18.899999999999999" customHeight="1" x14ac:dyDescent="0.25">
      <c r="A133" s="147">
        <v>127</v>
      </c>
      <c r="B133" s="90"/>
      <c r="C133" s="90"/>
      <c r="D133" s="91"/>
      <c r="E133" s="162"/>
      <c r="F133" s="107"/>
      <c r="G133" s="107"/>
      <c r="H133" s="290"/>
      <c r="I133" s="172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3"/>
        <v>999</v>
      </c>
      <c r="M133" s="169">
        <f t="shared" si="4"/>
        <v>999</v>
      </c>
      <c r="N133" s="167"/>
      <c r="O133" s="140"/>
      <c r="P133" s="108">
        <f t="shared" si="5"/>
        <v>999</v>
      </c>
      <c r="Q133" s="92"/>
    </row>
    <row r="134" spans="1:17" s="11" customFormat="1" ht="18.899999999999999" customHeight="1" x14ac:dyDescent="0.25">
      <c r="A134" s="147">
        <v>128</v>
      </c>
      <c r="B134" s="90"/>
      <c r="C134" s="90"/>
      <c r="D134" s="91"/>
      <c r="E134" s="162"/>
      <c r="F134" s="107"/>
      <c r="G134" s="107"/>
      <c r="H134" s="290"/>
      <c r="I134" s="172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3"/>
        <v>999</v>
      </c>
      <c r="M134" s="169">
        <f t="shared" si="4"/>
        <v>999</v>
      </c>
      <c r="N134" s="167"/>
      <c r="O134" s="170"/>
      <c r="P134" s="171">
        <f t="shared" si="5"/>
        <v>999</v>
      </c>
      <c r="Q134" s="172"/>
    </row>
    <row r="135" spans="1:17" x14ac:dyDescent="0.25">
      <c r="A135" s="147">
        <v>129</v>
      </c>
      <c r="B135" s="90"/>
      <c r="C135" s="90"/>
      <c r="D135" s="91"/>
      <c r="E135" s="162"/>
      <c r="F135" s="107"/>
      <c r="G135" s="107"/>
      <c r="H135" s="290"/>
      <c r="I135" s="172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si="3"/>
        <v>999</v>
      </c>
      <c r="M135" s="169">
        <f t="shared" si="4"/>
        <v>999</v>
      </c>
      <c r="N135" s="167"/>
      <c r="O135" s="140"/>
      <c r="P135" s="108">
        <f t="shared" si="5"/>
        <v>999</v>
      </c>
      <c r="Q135" s="92"/>
    </row>
    <row r="136" spans="1:17" x14ac:dyDescent="0.25">
      <c r="A136" s="147">
        <v>130</v>
      </c>
      <c r="B136" s="90"/>
      <c r="C136" s="90"/>
      <c r="D136" s="91"/>
      <c r="E136" s="162"/>
      <c r="F136" s="107"/>
      <c r="G136" s="107"/>
      <c r="H136" s="290"/>
      <c r="I136" s="172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3"/>
        <v>999</v>
      </c>
      <c r="M136" s="169">
        <f t="shared" si="4"/>
        <v>999</v>
      </c>
      <c r="N136" s="167"/>
      <c r="O136" s="140"/>
      <c r="P136" s="108">
        <f t="shared" si="5"/>
        <v>999</v>
      </c>
      <c r="Q136" s="92"/>
    </row>
    <row r="137" spans="1:17" x14ac:dyDescent="0.25">
      <c r="A137" s="147">
        <v>131</v>
      </c>
      <c r="B137" s="90"/>
      <c r="C137" s="90"/>
      <c r="D137" s="91"/>
      <c r="E137" s="162"/>
      <c r="F137" s="107"/>
      <c r="G137" s="107"/>
      <c r="H137" s="290"/>
      <c r="I137" s="172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3"/>
        <v>999</v>
      </c>
      <c r="M137" s="169">
        <f t="shared" si="4"/>
        <v>999</v>
      </c>
      <c r="N137" s="167"/>
      <c r="O137" s="140"/>
      <c r="P137" s="108">
        <f t="shared" si="5"/>
        <v>999</v>
      </c>
      <c r="Q137" s="92"/>
    </row>
    <row r="138" spans="1:17" x14ac:dyDescent="0.25">
      <c r="A138" s="147">
        <v>132</v>
      </c>
      <c r="B138" s="90"/>
      <c r="C138" s="90"/>
      <c r="D138" s="91"/>
      <c r="E138" s="162"/>
      <c r="F138" s="107"/>
      <c r="G138" s="107"/>
      <c r="H138" s="290"/>
      <c r="I138" s="172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3"/>
        <v>999</v>
      </c>
      <c r="M138" s="169">
        <f t="shared" si="4"/>
        <v>999</v>
      </c>
      <c r="N138" s="167"/>
      <c r="O138" s="140"/>
      <c r="P138" s="108">
        <f t="shared" si="5"/>
        <v>999</v>
      </c>
      <c r="Q138" s="92"/>
    </row>
    <row r="139" spans="1:17" x14ac:dyDescent="0.25">
      <c r="A139" s="147">
        <v>133</v>
      </c>
      <c r="B139" s="90"/>
      <c r="C139" s="90"/>
      <c r="D139" s="91"/>
      <c r="E139" s="162"/>
      <c r="F139" s="107"/>
      <c r="G139" s="107"/>
      <c r="H139" s="290"/>
      <c r="I139" s="172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3"/>
        <v>999</v>
      </c>
      <c r="M139" s="169">
        <f t="shared" si="4"/>
        <v>999</v>
      </c>
      <c r="N139" s="167"/>
      <c r="O139" s="140"/>
      <c r="P139" s="108">
        <f t="shared" si="5"/>
        <v>999</v>
      </c>
      <c r="Q139" s="92"/>
    </row>
    <row r="140" spans="1:17" x14ac:dyDescent="0.25">
      <c r="A140" s="147">
        <v>134</v>
      </c>
      <c r="B140" s="90"/>
      <c r="C140" s="90"/>
      <c r="D140" s="91"/>
      <c r="E140" s="162"/>
      <c r="F140" s="107"/>
      <c r="G140" s="107"/>
      <c r="H140" s="290"/>
      <c r="I140" s="172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3"/>
        <v>999</v>
      </c>
      <c r="M140" s="169">
        <f t="shared" si="4"/>
        <v>999</v>
      </c>
      <c r="N140" s="167"/>
      <c r="O140" s="140"/>
      <c r="P140" s="108">
        <f t="shared" si="5"/>
        <v>999</v>
      </c>
      <c r="Q140" s="92"/>
    </row>
    <row r="141" spans="1:17" x14ac:dyDescent="0.25">
      <c r="A141" s="147">
        <v>135</v>
      </c>
      <c r="B141" s="90"/>
      <c r="C141" s="90"/>
      <c r="D141" s="91"/>
      <c r="E141" s="162"/>
      <c r="F141" s="107"/>
      <c r="G141" s="107"/>
      <c r="H141" s="290"/>
      <c r="I141" s="172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3"/>
        <v>999</v>
      </c>
      <c r="M141" s="169">
        <f t="shared" si="4"/>
        <v>999</v>
      </c>
      <c r="N141" s="167"/>
      <c r="O141" s="170"/>
      <c r="P141" s="171">
        <f t="shared" si="5"/>
        <v>999</v>
      </c>
      <c r="Q141" s="172"/>
    </row>
    <row r="142" spans="1:17" x14ac:dyDescent="0.25">
      <c r="A142" s="147">
        <v>136</v>
      </c>
      <c r="B142" s="90"/>
      <c r="C142" s="90"/>
      <c r="D142" s="91"/>
      <c r="E142" s="162"/>
      <c r="F142" s="107"/>
      <c r="G142" s="107"/>
      <c r="H142" s="290"/>
      <c r="I142" s="172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3"/>
        <v>999</v>
      </c>
      <c r="M142" s="169">
        <f t="shared" si="4"/>
        <v>999</v>
      </c>
      <c r="N142" s="167"/>
      <c r="O142" s="140"/>
      <c r="P142" s="108">
        <f t="shared" si="5"/>
        <v>999</v>
      </c>
      <c r="Q142" s="92"/>
    </row>
    <row r="143" spans="1:17" x14ac:dyDescent="0.25">
      <c r="A143" s="147">
        <v>137</v>
      </c>
      <c r="B143" s="90"/>
      <c r="C143" s="90"/>
      <c r="D143" s="91"/>
      <c r="E143" s="162"/>
      <c r="F143" s="107"/>
      <c r="G143" s="107"/>
      <c r="H143" s="290"/>
      <c r="I143" s="172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3"/>
        <v>999</v>
      </c>
      <c r="M143" s="169">
        <f t="shared" si="4"/>
        <v>999</v>
      </c>
      <c r="N143" s="167"/>
      <c r="O143" s="140"/>
      <c r="P143" s="108">
        <f t="shared" si="5"/>
        <v>999</v>
      </c>
      <c r="Q143" s="92"/>
    </row>
    <row r="144" spans="1:17" x14ac:dyDescent="0.25">
      <c r="A144" s="147">
        <v>138</v>
      </c>
      <c r="B144" s="90"/>
      <c r="C144" s="90"/>
      <c r="D144" s="91"/>
      <c r="E144" s="162"/>
      <c r="F144" s="107"/>
      <c r="G144" s="107"/>
      <c r="H144" s="290"/>
      <c r="I144" s="172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3"/>
        <v>999</v>
      </c>
      <c r="M144" s="169">
        <f t="shared" si="4"/>
        <v>999</v>
      </c>
      <c r="N144" s="167"/>
      <c r="O144" s="140"/>
      <c r="P144" s="108">
        <f t="shared" si="5"/>
        <v>999</v>
      </c>
      <c r="Q144" s="92"/>
    </row>
    <row r="145" spans="1:17" x14ac:dyDescent="0.25">
      <c r="A145" s="147">
        <v>139</v>
      </c>
      <c r="B145" s="90"/>
      <c r="C145" s="90"/>
      <c r="D145" s="91"/>
      <c r="E145" s="162"/>
      <c r="F145" s="107"/>
      <c r="G145" s="107"/>
      <c r="H145" s="290"/>
      <c r="I145" s="172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3"/>
        <v>999</v>
      </c>
      <c r="M145" s="169">
        <f t="shared" si="4"/>
        <v>999</v>
      </c>
      <c r="N145" s="167"/>
      <c r="O145" s="140"/>
      <c r="P145" s="108">
        <f t="shared" si="5"/>
        <v>999</v>
      </c>
      <c r="Q145" s="92"/>
    </row>
    <row r="146" spans="1:17" x14ac:dyDescent="0.25">
      <c r="A146" s="147">
        <v>140</v>
      </c>
      <c r="B146" s="90"/>
      <c r="C146" s="90"/>
      <c r="D146" s="91"/>
      <c r="E146" s="162"/>
      <c r="F146" s="107"/>
      <c r="G146" s="107"/>
      <c r="H146" s="290"/>
      <c r="I146" s="172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3"/>
        <v>999</v>
      </c>
      <c r="M146" s="169">
        <f t="shared" si="4"/>
        <v>999</v>
      </c>
      <c r="N146" s="167"/>
      <c r="O146" s="140"/>
      <c r="P146" s="108">
        <f t="shared" si="5"/>
        <v>999</v>
      </c>
      <c r="Q146" s="92"/>
    </row>
    <row r="147" spans="1:17" x14ac:dyDescent="0.25">
      <c r="A147" s="147">
        <v>141</v>
      </c>
      <c r="B147" s="90"/>
      <c r="C147" s="90"/>
      <c r="D147" s="91"/>
      <c r="E147" s="162"/>
      <c r="F147" s="107"/>
      <c r="G147" s="107"/>
      <c r="H147" s="290"/>
      <c r="I147" s="172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3"/>
        <v>999</v>
      </c>
      <c r="M147" s="169">
        <f t="shared" si="4"/>
        <v>999</v>
      </c>
      <c r="N147" s="167"/>
      <c r="O147" s="140"/>
      <c r="P147" s="108">
        <f t="shared" si="5"/>
        <v>999</v>
      </c>
      <c r="Q147" s="92"/>
    </row>
    <row r="148" spans="1:17" x14ac:dyDescent="0.25">
      <c r="A148" s="147">
        <v>142</v>
      </c>
      <c r="B148" s="90"/>
      <c r="C148" s="90"/>
      <c r="D148" s="91"/>
      <c r="E148" s="162"/>
      <c r="F148" s="107"/>
      <c r="G148" s="107"/>
      <c r="H148" s="290"/>
      <c r="I148" s="172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3"/>
        <v>999</v>
      </c>
      <c r="M148" s="169">
        <f t="shared" si="4"/>
        <v>999</v>
      </c>
      <c r="N148" s="167"/>
      <c r="O148" s="170"/>
      <c r="P148" s="171">
        <f t="shared" si="5"/>
        <v>999</v>
      </c>
      <c r="Q148" s="172"/>
    </row>
    <row r="149" spans="1:17" x14ac:dyDescent="0.25">
      <c r="A149" s="147">
        <v>143</v>
      </c>
      <c r="B149" s="90"/>
      <c r="C149" s="90"/>
      <c r="D149" s="91"/>
      <c r="E149" s="162"/>
      <c r="F149" s="107"/>
      <c r="G149" s="107"/>
      <c r="H149" s="290"/>
      <c r="I149" s="172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3"/>
        <v>999</v>
      </c>
      <c r="M149" s="169">
        <f t="shared" si="4"/>
        <v>999</v>
      </c>
      <c r="N149" s="167"/>
      <c r="O149" s="140"/>
      <c r="P149" s="108">
        <f t="shared" si="5"/>
        <v>999</v>
      </c>
      <c r="Q149" s="92"/>
    </row>
    <row r="150" spans="1:17" x14ac:dyDescent="0.25">
      <c r="A150" s="147">
        <v>144</v>
      </c>
      <c r="B150" s="90"/>
      <c r="C150" s="90"/>
      <c r="D150" s="91"/>
      <c r="E150" s="162"/>
      <c r="F150" s="107"/>
      <c r="G150" s="107"/>
      <c r="H150" s="290"/>
      <c r="I150" s="172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3"/>
        <v>999</v>
      </c>
      <c r="M150" s="169">
        <f t="shared" si="4"/>
        <v>999</v>
      </c>
      <c r="N150" s="167"/>
      <c r="O150" s="140"/>
      <c r="P150" s="108">
        <f t="shared" si="5"/>
        <v>999</v>
      </c>
      <c r="Q150" s="92"/>
    </row>
    <row r="151" spans="1:17" x14ac:dyDescent="0.25">
      <c r="A151" s="147">
        <v>145</v>
      </c>
      <c r="B151" s="90"/>
      <c r="C151" s="90"/>
      <c r="D151" s="91"/>
      <c r="E151" s="162"/>
      <c r="F151" s="107"/>
      <c r="G151" s="107"/>
      <c r="H151" s="290"/>
      <c r="I151" s="172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3"/>
        <v>999</v>
      </c>
      <c r="M151" s="169">
        <f t="shared" si="4"/>
        <v>999</v>
      </c>
      <c r="N151" s="167"/>
      <c r="O151" s="140"/>
      <c r="P151" s="108">
        <f t="shared" si="5"/>
        <v>999</v>
      </c>
      <c r="Q151" s="92"/>
    </row>
    <row r="152" spans="1:17" x14ac:dyDescent="0.25">
      <c r="A152" s="147">
        <v>146</v>
      </c>
      <c r="B152" s="90"/>
      <c r="C152" s="90"/>
      <c r="D152" s="91"/>
      <c r="E152" s="162"/>
      <c r="F152" s="107"/>
      <c r="G152" s="107"/>
      <c r="H152" s="290"/>
      <c r="I152" s="172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3"/>
        <v>999</v>
      </c>
      <c r="M152" s="169">
        <f t="shared" si="4"/>
        <v>999</v>
      </c>
      <c r="N152" s="167"/>
      <c r="O152" s="140"/>
      <c r="P152" s="108">
        <f t="shared" si="5"/>
        <v>999</v>
      </c>
      <c r="Q152" s="92"/>
    </row>
    <row r="153" spans="1:17" x14ac:dyDescent="0.25">
      <c r="A153" s="147">
        <v>147</v>
      </c>
      <c r="B153" s="90"/>
      <c r="C153" s="90"/>
      <c r="D153" s="91"/>
      <c r="E153" s="162"/>
      <c r="F153" s="107"/>
      <c r="G153" s="107"/>
      <c r="H153" s="290"/>
      <c r="I153" s="172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3"/>
        <v>999</v>
      </c>
      <c r="M153" s="169">
        <f t="shared" si="4"/>
        <v>999</v>
      </c>
      <c r="N153" s="167"/>
      <c r="O153" s="140"/>
      <c r="P153" s="108">
        <f t="shared" si="5"/>
        <v>999</v>
      </c>
      <c r="Q153" s="92"/>
    </row>
    <row r="154" spans="1:17" x14ac:dyDescent="0.25">
      <c r="A154" s="147">
        <v>148</v>
      </c>
      <c r="B154" s="90"/>
      <c r="C154" s="90"/>
      <c r="D154" s="91"/>
      <c r="E154" s="162"/>
      <c r="F154" s="107"/>
      <c r="G154" s="107"/>
      <c r="H154" s="290"/>
      <c r="I154" s="172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3"/>
        <v>999</v>
      </c>
      <c r="M154" s="169">
        <f t="shared" si="4"/>
        <v>999</v>
      </c>
      <c r="N154" s="167"/>
      <c r="O154" s="140"/>
      <c r="P154" s="108">
        <f t="shared" si="5"/>
        <v>999</v>
      </c>
      <c r="Q154" s="92"/>
    </row>
    <row r="155" spans="1:17" x14ac:dyDescent="0.25">
      <c r="A155" s="147">
        <v>149</v>
      </c>
      <c r="B155" s="90"/>
      <c r="C155" s="90"/>
      <c r="D155" s="91"/>
      <c r="E155" s="162"/>
      <c r="F155" s="107"/>
      <c r="G155" s="107"/>
      <c r="H155" s="290"/>
      <c r="I155" s="172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3"/>
        <v>999</v>
      </c>
      <c r="M155" s="169">
        <f t="shared" si="4"/>
        <v>999</v>
      </c>
      <c r="N155" s="167"/>
      <c r="O155" s="140"/>
      <c r="P155" s="108">
        <f t="shared" si="5"/>
        <v>999</v>
      </c>
      <c r="Q155" s="92"/>
    </row>
    <row r="156" spans="1:17" x14ac:dyDescent="0.25">
      <c r="A156" s="147">
        <v>150</v>
      </c>
      <c r="B156" s="90"/>
      <c r="C156" s="90"/>
      <c r="D156" s="91"/>
      <c r="E156" s="162"/>
      <c r="F156" s="107"/>
      <c r="G156" s="107"/>
      <c r="H156" s="290"/>
      <c r="I156" s="172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3"/>
        <v>999</v>
      </c>
      <c r="M156" s="169">
        <f t="shared" si="4"/>
        <v>999</v>
      </c>
      <c r="N156" s="167"/>
      <c r="O156" s="140"/>
      <c r="P156" s="108">
        <f t="shared" si="5"/>
        <v>999</v>
      </c>
      <c r="Q156" s="92"/>
    </row>
  </sheetData>
  <conditionalFormatting sqref="E7:E156">
    <cfRule type="expression" dxfId="19" priority="16" stopIfTrue="1">
      <formula>AND(ROUNDDOWN(($A$4-E7)/365.25,0)&lt;=13,G7&lt;&gt;"OK")</formula>
    </cfRule>
    <cfRule type="expression" dxfId="18" priority="17" stopIfTrue="1">
      <formula>AND(ROUNDDOWN(($A$4-E7)/365.25,0)&lt;=14,G7&lt;&gt;"OK")</formula>
    </cfRule>
    <cfRule type="expression" dxfId="17" priority="18" stopIfTrue="1">
      <formula>AND(ROUNDDOWN(($A$4-E7)/365.25,0)&lt;=17,G7&lt;&gt;"OK")</formula>
    </cfRule>
  </conditionalFormatting>
  <conditionalFormatting sqref="J7:J156">
    <cfRule type="cellIs" dxfId="16" priority="15" stopIfTrue="1" operator="equal">
      <formula>"Z"</formula>
    </cfRule>
  </conditionalFormatting>
  <conditionalFormatting sqref="A7:D156">
    <cfRule type="expression" dxfId="15" priority="14" stopIfTrue="1">
      <formula>$Q7&gt;=1</formula>
    </cfRule>
  </conditionalFormatting>
  <conditionalFormatting sqref="E7:E14">
    <cfRule type="expression" dxfId="14" priority="11" stopIfTrue="1">
      <formula>AND(ROUNDDOWN(($A$4-E7)/365.25,0)&lt;=13,G7&lt;&gt;"OK")</formula>
    </cfRule>
    <cfRule type="expression" dxfId="13" priority="12" stopIfTrue="1">
      <formula>AND(ROUNDDOWN(($A$4-E7)/365.25,0)&lt;=14,G7&lt;&gt;"OK")</formula>
    </cfRule>
    <cfRule type="expression" dxfId="12" priority="13" stopIfTrue="1">
      <formula>AND(ROUNDDOWN(($A$4-E7)/365.25,0)&lt;=17,G7&lt;&gt;"OK")</formula>
    </cfRule>
  </conditionalFormatting>
  <conditionalFormatting sqref="J7:J14">
    <cfRule type="cellIs" dxfId="11" priority="10" stopIfTrue="1" operator="equal">
      <formula>"Z"</formula>
    </cfRule>
  </conditionalFormatting>
  <conditionalFormatting sqref="B7:D14">
    <cfRule type="expression" dxfId="10" priority="9" stopIfTrue="1">
      <formula>$Q7&gt;=1</formula>
    </cfRule>
  </conditionalFormatting>
  <conditionalFormatting sqref="E7:E14">
    <cfRule type="expression" dxfId="9" priority="6" stopIfTrue="1">
      <formula>AND(ROUNDDOWN(($A$4-E7)/365.25,0)&lt;=13,G7&lt;&gt;"OK")</formula>
    </cfRule>
    <cfRule type="expression" dxfId="8" priority="7" stopIfTrue="1">
      <formula>AND(ROUNDDOWN(($A$4-E7)/365.25,0)&lt;=14,G7&lt;&gt;"OK")</formula>
    </cfRule>
    <cfRule type="expression" dxfId="7" priority="8" stopIfTrue="1">
      <formula>AND(ROUNDDOWN(($A$4-E7)/365.25,0)&lt;=17,G7&lt;&gt;"OK")</formula>
    </cfRule>
  </conditionalFormatting>
  <conditionalFormatting sqref="B7:D14">
    <cfRule type="expression" dxfId="6" priority="5" stopIfTrue="1">
      <formula>$Q7&gt;=1</formula>
    </cfRule>
  </conditionalFormatting>
  <conditionalFormatting sqref="E7:E27 E29:E37">
    <cfRule type="expression" dxfId="5" priority="2" stopIfTrue="1">
      <formula>AND(ROUNDDOWN(($A$4-E7)/365.25,0)&lt;=13,G7&lt;&gt;"OK")</formula>
    </cfRule>
    <cfRule type="expression" dxfId="4" priority="3" stopIfTrue="1">
      <formula>AND(ROUNDDOWN(($A$4-E7)/365.25,0)&lt;=14,G7&lt;&gt;"OK")</formula>
    </cfRule>
    <cfRule type="expression" dxfId="3" priority="4" stopIfTrue="1">
      <formula>AND(ROUNDDOWN(($A$4-E7)/365.25,0)&lt;=17,G7&lt;&gt;"OK")</formula>
    </cfRule>
  </conditionalFormatting>
  <conditionalFormatting sqref="B7:D37">
    <cfRule type="expression" dxfId="2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14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42072-8910-44CA-A42C-9A95264F384E}">
  <sheetPr codeName="Munka38">
    <tabColor indexed="11"/>
  </sheetPr>
  <dimension ref="A1:AK51"/>
  <sheetViews>
    <sheetView workbookViewId="0">
      <selection sqref="A1:F1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344" t="str">
        <f>Altalanos!$A$6</f>
        <v>OB</v>
      </c>
      <c r="B1" s="344"/>
      <c r="C1" s="344"/>
      <c r="D1" s="344"/>
      <c r="E1" s="344"/>
      <c r="F1" s="344"/>
      <c r="G1" s="177"/>
      <c r="H1" s="180" t="s">
        <v>47</v>
      </c>
      <c r="I1" s="178"/>
      <c r="J1" s="179"/>
      <c r="L1" s="181"/>
      <c r="M1" s="207"/>
      <c r="N1" s="209"/>
      <c r="O1" s="209" t="s">
        <v>11</v>
      </c>
      <c r="P1" s="209"/>
      <c r="Q1" s="210"/>
      <c r="R1" s="209"/>
      <c r="S1" s="211"/>
      <c r="AB1" s="273" t="e">
        <f>IF(Y5=1,CONCATENATE(VLOOKUP(Y3,AA16:AH27,2)),CONCATENATE(VLOOKUP(Y3,AA2:AK13,2)))</f>
        <v>#N/A</v>
      </c>
      <c r="AC1" s="273" t="e">
        <f>IF(Y5=1,CONCATENATE(VLOOKUP(Y3,AA16:AK27,3)),CONCATENATE(VLOOKUP(Y3,AA2:AK13,3)))</f>
        <v>#N/A</v>
      </c>
      <c r="AD1" s="273" t="e">
        <f>IF(Y5=1,CONCATENATE(VLOOKUP(Y3,AA16:AK27,4)),CONCATENATE(VLOOKUP(Y3,AA2:AK13,4)))</f>
        <v>#N/A</v>
      </c>
      <c r="AE1" s="273" t="e">
        <f>IF(Y5=1,CONCATENATE(VLOOKUP(Y3,AA16:AK27,5)),CONCATENATE(VLOOKUP(Y3,AA2:AK13,5)))</f>
        <v>#N/A</v>
      </c>
      <c r="AF1" s="273" t="e">
        <f>IF(Y5=1,CONCATENATE(VLOOKUP(Y3,AA16:AK27,6)),CONCATENATE(VLOOKUP(Y3,AA2:AK13,6)))</f>
        <v>#N/A</v>
      </c>
      <c r="AG1" s="273" t="e">
        <f>IF(Y5=1,CONCATENATE(VLOOKUP(Y3,AA16:AK27,7)),CONCATENATE(VLOOKUP(Y3,AA2:AK13,7)))</f>
        <v>#N/A</v>
      </c>
      <c r="AH1" s="273" t="e">
        <f>IF(Y5=1,CONCATENATE(VLOOKUP(Y3,AA16:AK27,8)),CONCATENATE(VLOOKUP(Y3,AA2:AK13,8)))</f>
        <v>#N/A</v>
      </c>
      <c r="AI1" s="273" t="e">
        <f>IF(Y5=1,CONCATENATE(VLOOKUP(Y3,AA16:AK27,9)),CONCATENATE(VLOOKUP(Y3,AA2:AK13,9)))</f>
        <v>#N/A</v>
      </c>
      <c r="AJ1" s="273" t="e">
        <f>IF(Y5=1,CONCATENATE(VLOOKUP(Y3,AA16:AK27,10)),CONCATENATE(VLOOKUP(Y3,AA2:AK13,10)))</f>
        <v>#N/A</v>
      </c>
      <c r="AK1" s="273" t="e">
        <f>IF(Y5=1,CONCATENATE(VLOOKUP(Y3,AA16:AK27,11)),CONCATENATE(VLOOKUP(Y3,AA2:AK13,11)))</f>
        <v>#N/A</v>
      </c>
    </row>
    <row r="2" spans="1:37" x14ac:dyDescent="0.25">
      <c r="A2" s="182" t="s">
        <v>46</v>
      </c>
      <c r="B2" s="183"/>
      <c r="C2" s="183"/>
      <c r="D2" s="183"/>
      <c r="E2" s="314" t="str">
        <f>Altalanos!$D$8</f>
        <v>L18 csapat</v>
      </c>
      <c r="F2" s="183"/>
      <c r="G2" s="184"/>
      <c r="H2" s="185"/>
      <c r="I2" s="185"/>
      <c r="J2" s="186"/>
      <c r="K2" s="181"/>
      <c r="L2" s="181"/>
      <c r="M2" s="208"/>
      <c r="N2" s="212"/>
      <c r="O2" s="213"/>
      <c r="P2" s="212"/>
      <c r="Q2" s="213"/>
      <c r="R2" s="212"/>
      <c r="S2" s="211"/>
      <c r="Y2" s="268"/>
      <c r="Z2" s="267"/>
      <c r="AA2" s="267" t="s">
        <v>58</v>
      </c>
      <c r="AB2" s="271">
        <v>150</v>
      </c>
      <c r="AC2" s="271">
        <v>120</v>
      </c>
      <c r="AD2" s="271">
        <v>100</v>
      </c>
      <c r="AE2" s="271">
        <v>80</v>
      </c>
      <c r="AF2" s="271">
        <v>70</v>
      </c>
      <c r="AG2" s="271">
        <v>60</v>
      </c>
      <c r="AH2" s="271">
        <v>55</v>
      </c>
      <c r="AI2" s="271">
        <v>50</v>
      </c>
      <c r="AJ2" s="271">
        <v>45</v>
      </c>
      <c r="AK2" s="271">
        <v>40</v>
      </c>
    </row>
    <row r="3" spans="1:37" x14ac:dyDescent="0.25">
      <c r="A3" s="49" t="s">
        <v>22</v>
      </c>
      <c r="B3" s="49"/>
      <c r="C3" s="49"/>
      <c r="D3" s="49"/>
      <c r="E3" s="49" t="s">
        <v>19</v>
      </c>
      <c r="F3" s="49"/>
      <c r="G3" s="49"/>
      <c r="H3" s="49" t="s">
        <v>27</v>
      </c>
      <c r="I3" s="49"/>
      <c r="J3" s="109"/>
      <c r="K3" s="49"/>
      <c r="L3" s="50" t="s">
        <v>28</v>
      </c>
      <c r="M3" s="49"/>
      <c r="N3" s="215"/>
      <c r="O3" s="214"/>
      <c r="P3" s="215"/>
      <c r="Q3" s="256" t="s">
        <v>72</v>
      </c>
      <c r="R3" s="257" t="s">
        <v>78</v>
      </c>
      <c r="S3" s="257" t="s">
        <v>73</v>
      </c>
      <c r="Y3" s="267">
        <f>IF(H4="OB","A",IF(H4="IX","W",H4))</f>
        <v>0</v>
      </c>
      <c r="Z3" s="267"/>
      <c r="AA3" s="267" t="s">
        <v>82</v>
      </c>
      <c r="AB3" s="271">
        <v>120</v>
      </c>
      <c r="AC3" s="271">
        <v>90</v>
      </c>
      <c r="AD3" s="271">
        <v>65</v>
      </c>
      <c r="AE3" s="271">
        <v>55</v>
      </c>
      <c r="AF3" s="271">
        <v>50</v>
      </c>
      <c r="AG3" s="271">
        <v>45</v>
      </c>
      <c r="AH3" s="271">
        <v>40</v>
      </c>
      <c r="AI3" s="271">
        <v>35</v>
      </c>
      <c r="AJ3" s="271">
        <v>25</v>
      </c>
      <c r="AK3" s="271">
        <v>20</v>
      </c>
    </row>
    <row r="4" spans="1:37" ht="13.8" thickBot="1" x14ac:dyDescent="0.3">
      <c r="A4" s="345" t="str">
        <f>Altalanos!$A$10</f>
        <v>2024.08.27.-09.01</v>
      </c>
      <c r="B4" s="345"/>
      <c r="C4" s="345"/>
      <c r="D4" s="187"/>
      <c r="E4" s="188" t="str">
        <f>Altalanos!$C$10</f>
        <v>Balatonboglár</v>
      </c>
      <c r="F4" s="188"/>
      <c r="G4" s="188"/>
      <c r="H4" s="190"/>
      <c r="I4" s="188"/>
      <c r="J4" s="189"/>
      <c r="K4" s="190"/>
      <c r="L4" s="191" t="str">
        <f>Altalanos!$E$10</f>
        <v>Rákóczi Andrea</v>
      </c>
      <c r="M4" s="190"/>
      <c r="N4" s="216"/>
      <c r="O4" s="217"/>
      <c r="P4" s="216"/>
      <c r="Q4" s="258" t="s">
        <v>79</v>
      </c>
      <c r="R4" s="259" t="s">
        <v>74</v>
      </c>
      <c r="S4" s="259" t="s">
        <v>75</v>
      </c>
      <c r="Y4" s="267"/>
      <c r="Z4" s="267"/>
      <c r="AA4" s="267" t="s">
        <v>83</v>
      </c>
      <c r="AB4" s="271">
        <v>90</v>
      </c>
      <c r="AC4" s="271">
        <v>60</v>
      </c>
      <c r="AD4" s="271">
        <v>45</v>
      </c>
      <c r="AE4" s="271">
        <v>34</v>
      </c>
      <c r="AF4" s="271">
        <v>27</v>
      </c>
      <c r="AG4" s="271">
        <v>22</v>
      </c>
      <c r="AH4" s="271">
        <v>18</v>
      </c>
      <c r="AI4" s="271">
        <v>15</v>
      </c>
      <c r="AJ4" s="271">
        <v>12</v>
      </c>
      <c r="AK4" s="271">
        <v>9</v>
      </c>
    </row>
    <row r="5" spans="1:37" x14ac:dyDescent="0.25">
      <c r="A5" s="31"/>
      <c r="B5" s="31" t="s">
        <v>44</v>
      </c>
      <c r="C5" s="203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48" t="s">
        <v>62</v>
      </c>
      <c r="L5" s="248" t="s">
        <v>63</v>
      </c>
      <c r="M5" s="248" t="s">
        <v>64</v>
      </c>
      <c r="N5" s="211"/>
      <c r="O5" s="211"/>
      <c r="P5" s="211"/>
      <c r="Q5" s="260" t="s">
        <v>80</v>
      </c>
      <c r="R5" s="261" t="s">
        <v>76</v>
      </c>
      <c r="S5" s="261" t="s">
        <v>77</v>
      </c>
      <c r="Y5" s="267">
        <f>IF(OR(Altalanos!$A$8="F1",Altalanos!$A$8="F2",Altalanos!$A$8="N1",Altalanos!$A$8="N2"),1,2)</f>
        <v>2</v>
      </c>
      <c r="Z5" s="267"/>
      <c r="AA5" s="267" t="s">
        <v>84</v>
      </c>
      <c r="AB5" s="271">
        <v>60</v>
      </c>
      <c r="AC5" s="271">
        <v>40</v>
      </c>
      <c r="AD5" s="271">
        <v>30</v>
      </c>
      <c r="AE5" s="271">
        <v>20</v>
      </c>
      <c r="AF5" s="271">
        <v>18</v>
      </c>
      <c r="AG5" s="271">
        <v>15</v>
      </c>
      <c r="AH5" s="271">
        <v>12</v>
      </c>
      <c r="AI5" s="271">
        <v>10</v>
      </c>
      <c r="AJ5" s="271">
        <v>8</v>
      </c>
      <c r="AK5" s="271">
        <v>6</v>
      </c>
    </row>
    <row r="6" spans="1:37" x14ac:dyDescent="0.25">
      <c r="A6" s="193"/>
      <c r="B6" s="193"/>
      <c r="C6" s="247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211"/>
      <c r="O6" s="211"/>
      <c r="P6" s="211"/>
      <c r="Q6" s="211"/>
      <c r="R6" s="211"/>
      <c r="S6" s="211"/>
      <c r="Y6" s="267"/>
      <c r="Z6" s="267"/>
      <c r="AA6" s="267" t="s">
        <v>85</v>
      </c>
      <c r="AB6" s="271">
        <v>40</v>
      </c>
      <c r="AC6" s="271">
        <v>25</v>
      </c>
      <c r="AD6" s="271">
        <v>18</v>
      </c>
      <c r="AE6" s="271">
        <v>13</v>
      </c>
      <c r="AF6" s="271">
        <v>10</v>
      </c>
      <c r="AG6" s="271">
        <v>8</v>
      </c>
      <c r="AH6" s="271">
        <v>6</v>
      </c>
      <c r="AI6" s="271">
        <v>5</v>
      </c>
      <c r="AJ6" s="271">
        <v>4</v>
      </c>
      <c r="AK6" s="271">
        <v>3</v>
      </c>
    </row>
    <row r="7" spans="1:37" x14ac:dyDescent="0.25">
      <c r="A7" s="250" t="s">
        <v>58</v>
      </c>
      <c r="B7" s="262">
        <v>1</v>
      </c>
      <c r="C7" s="205">
        <f>IF($B7="","",VLOOKUP($B7,'L18 csapat ELO'!$A$7:$O$22,5))</f>
        <v>0</v>
      </c>
      <c r="D7" s="205">
        <f>IF($B7="","",VLOOKUP($B7,'L18 csapat ELO'!$A$7:$O$22,15))</f>
        <v>19</v>
      </c>
      <c r="E7" s="202" t="str">
        <f>UPPER(IF($B7="","",VLOOKUP($B7,'L18 csapat ELO'!$A$7:$O$22,2)))</f>
        <v>VASAS SC</v>
      </c>
      <c r="F7" s="204"/>
      <c r="G7" s="202">
        <f>IF($B7="","",VLOOKUP($B7,'L18 csapat ELO'!$A$7:$O$22,3))</f>
        <v>0</v>
      </c>
      <c r="H7" s="204"/>
      <c r="I7" s="202">
        <f>IF($B7="","",VLOOKUP($B7,'L18 csapat ELO'!$A$7:$O$22,4))</f>
        <v>0</v>
      </c>
      <c r="J7" s="193"/>
      <c r="K7" s="324" t="s">
        <v>151</v>
      </c>
      <c r="L7" s="269"/>
      <c r="M7" s="274"/>
      <c r="N7" s="211"/>
      <c r="O7" s="211"/>
      <c r="P7" s="211"/>
      <c r="Q7" s="256" t="s">
        <v>72</v>
      </c>
      <c r="R7" s="306" t="s">
        <v>104</v>
      </c>
      <c r="S7" s="306" t="s">
        <v>106</v>
      </c>
      <c r="Y7" s="267"/>
      <c r="Z7" s="267"/>
      <c r="AA7" s="267" t="s">
        <v>86</v>
      </c>
      <c r="AB7" s="271">
        <v>25</v>
      </c>
      <c r="AC7" s="271">
        <v>15</v>
      </c>
      <c r="AD7" s="271">
        <v>13</v>
      </c>
      <c r="AE7" s="271">
        <v>8</v>
      </c>
      <c r="AF7" s="271">
        <v>6</v>
      </c>
      <c r="AG7" s="271">
        <v>4</v>
      </c>
      <c r="AH7" s="271">
        <v>3</v>
      </c>
      <c r="AI7" s="271">
        <v>2</v>
      </c>
      <c r="AJ7" s="271">
        <v>1</v>
      </c>
      <c r="AK7" s="271">
        <v>0</v>
      </c>
    </row>
    <row r="8" spans="1:37" x14ac:dyDescent="0.25">
      <c r="A8" s="218"/>
      <c r="B8" s="263"/>
      <c r="C8" s="219"/>
      <c r="D8" s="219"/>
      <c r="E8" s="219"/>
      <c r="F8" s="219"/>
      <c r="G8" s="219"/>
      <c r="H8" s="219"/>
      <c r="I8" s="219"/>
      <c r="J8" s="193"/>
      <c r="K8" s="250"/>
      <c r="L8" s="218"/>
      <c r="M8" s="275"/>
      <c r="N8" s="211"/>
      <c r="O8" s="211"/>
      <c r="P8" s="211"/>
      <c r="Q8" s="258" t="s">
        <v>79</v>
      </c>
      <c r="R8" s="307" t="s">
        <v>105</v>
      </c>
      <c r="S8" s="307" t="s">
        <v>107</v>
      </c>
      <c r="Y8" s="267"/>
      <c r="Z8" s="267"/>
      <c r="AA8" s="267" t="s">
        <v>87</v>
      </c>
      <c r="AB8" s="271">
        <v>15</v>
      </c>
      <c r="AC8" s="271">
        <v>10</v>
      </c>
      <c r="AD8" s="271">
        <v>7</v>
      </c>
      <c r="AE8" s="271">
        <v>5</v>
      </c>
      <c r="AF8" s="271">
        <v>4</v>
      </c>
      <c r="AG8" s="271">
        <v>3</v>
      </c>
      <c r="AH8" s="271">
        <v>2</v>
      </c>
      <c r="AI8" s="271">
        <v>1</v>
      </c>
      <c r="AJ8" s="271">
        <v>0</v>
      </c>
      <c r="AK8" s="271">
        <v>0</v>
      </c>
    </row>
    <row r="9" spans="1:37" x14ac:dyDescent="0.25">
      <c r="A9" s="218" t="s">
        <v>59</v>
      </c>
      <c r="B9" s="264">
        <v>5</v>
      </c>
      <c r="C9" s="205">
        <f>IF($B9="","",VLOOKUP($B9,'L18 csapat ELO'!$A$7:$O$22,5))</f>
        <v>0</v>
      </c>
      <c r="D9" s="205">
        <f>IF($B9="","",VLOOKUP($B9,'L18 csapat ELO'!$A$7:$O$22,15))</f>
        <v>106</v>
      </c>
      <c r="E9" s="201" t="str">
        <f>UPPER(IF($B9="","",VLOOKUP($B9,'L18 csapat ELO'!$A$7:$O$22,2)))</f>
        <v>NEXT TA</v>
      </c>
      <c r="F9" s="206"/>
      <c r="G9" s="201">
        <f>IF($B9="","",VLOOKUP($B9,'L18 csapat ELO'!$A$7:$O$22,3))</f>
        <v>0</v>
      </c>
      <c r="H9" s="206"/>
      <c r="I9" s="201">
        <f>IF($B9="","",VLOOKUP($B9,'L18 csapat ELO'!$A$7:$O$22,4))</f>
        <v>0</v>
      </c>
      <c r="J9" s="193"/>
      <c r="K9" s="324" t="s">
        <v>146</v>
      </c>
      <c r="L9" s="269"/>
      <c r="M9" s="274"/>
      <c r="N9" s="211"/>
      <c r="O9" s="211"/>
      <c r="P9" s="211"/>
      <c r="Q9" s="260" t="s">
        <v>80</v>
      </c>
      <c r="R9" s="308" t="s">
        <v>81</v>
      </c>
      <c r="S9" s="308" t="s">
        <v>108</v>
      </c>
      <c r="Y9" s="267"/>
      <c r="Z9" s="267"/>
      <c r="AA9" s="267" t="s">
        <v>88</v>
      </c>
      <c r="AB9" s="271">
        <v>10</v>
      </c>
      <c r="AC9" s="271">
        <v>6</v>
      </c>
      <c r="AD9" s="271">
        <v>4</v>
      </c>
      <c r="AE9" s="271">
        <v>2</v>
      </c>
      <c r="AF9" s="271">
        <v>1</v>
      </c>
      <c r="AG9" s="271">
        <v>0</v>
      </c>
      <c r="AH9" s="271">
        <v>0</v>
      </c>
      <c r="AI9" s="271">
        <v>0</v>
      </c>
      <c r="AJ9" s="271">
        <v>0</v>
      </c>
      <c r="AK9" s="271">
        <v>0</v>
      </c>
    </row>
    <row r="10" spans="1:37" x14ac:dyDescent="0.25">
      <c r="A10" s="218"/>
      <c r="B10" s="263"/>
      <c r="C10" s="219"/>
      <c r="D10" s="219"/>
      <c r="E10" s="219"/>
      <c r="F10" s="219"/>
      <c r="G10" s="219"/>
      <c r="H10" s="219"/>
      <c r="I10" s="219"/>
      <c r="J10" s="193"/>
      <c r="K10" s="250"/>
      <c r="L10" s="218"/>
      <c r="M10" s="275"/>
      <c r="N10" s="211"/>
      <c r="O10" s="211"/>
      <c r="P10" s="211"/>
      <c r="Q10" s="211"/>
      <c r="R10" s="211"/>
      <c r="S10" s="211"/>
      <c r="Y10" s="267"/>
      <c r="Z10" s="267"/>
      <c r="AA10" s="267" t="s">
        <v>89</v>
      </c>
      <c r="AB10" s="271">
        <v>6</v>
      </c>
      <c r="AC10" s="271">
        <v>3</v>
      </c>
      <c r="AD10" s="271">
        <v>2</v>
      </c>
      <c r="AE10" s="271">
        <v>1</v>
      </c>
      <c r="AF10" s="271">
        <v>0</v>
      </c>
      <c r="AG10" s="271">
        <v>0</v>
      </c>
      <c r="AH10" s="271">
        <v>0</v>
      </c>
      <c r="AI10" s="271">
        <v>0</v>
      </c>
      <c r="AJ10" s="271">
        <v>0</v>
      </c>
      <c r="AK10" s="271">
        <v>0</v>
      </c>
    </row>
    <row r="11" spans="1:37" x14ac:dyDescent="0.25">
      <c r="A11" s="218" t="s">
        <v>60</v>
      </c>
      <c r="B11" s="264">
        <v>4</v>
      </c>
      <c r="C11" s="205">
        <f>IF($B11="","",VLOOKUP($B11,'L18 csapat ELO'!$A$7:$O$22,5))</f>
        <v>0</v>
      </c>
      <c r="D11" s="205">
        <f>IF($B11="","",VLOOKUP($B11,'L18 csapat ELO'!$A$7:$O$22,15))</f>
        <v>74</v>
      </c>
      <c r="E11" s="201" t="str">
        <f>UPPER(IF($B11="","",VLOOKUP($B11,'L18 csapat ELO'!$A$7:$O$22,2)))</f>
        <v>BBTC SE</v>
      </c>
      <c r="F11" s="206"/>
      <c r="G11" s="201">
        <f>IF($B11="","",VLOOKUP($B11,'L18 csapat ELO'!$A$7:$O$22,3))</f>
        <v>0</v>
      </c>
      <c r="H11" s="206"/>
      <c r="I11" s="201">
        <f>IF($B11="","",VLOOKUP($B11,'L18 csapat ELO'!$A$7:$O$22,4))</f>
        <v>0</v>
      </c>
      <c r="J11" s="193"/>
      <c r="K11" s="324" t="s">
        <v>148</v>
      </c>
      <c r="L11" s="269"/>
      <c r="M11" s="274"/>
      <c r="N11" s="211"/>
      <c r="O11" s="211"/>
      <c r="P11" s="211"/>
      <c r="Q11" s="211"/>
      <c r="R11" s="211"/>
      <c r="S11" s="211"/>
      <c r="Y11" s="267"/>
      <c r="Z11" s="267"/>
      <c r="AA11" s="267" t="s">
        <v>94</v>
      </c>
      <c r="AB11" s="271">
        <v>3</v>
      </c>
      <c r="AC11" s="271">
        <v>2</v>
      </c>
      <c r="AD11" s="271">
        <v>1</v>
      </c>
      <c r="AE11" s="271">
        <v>0</v>
      </c>
      <c r="AF11" s="271">
        <v>0</v>
      </c>
      <c r="AG11" s="271">
        <v>0</v>
      </c>
      <c r="AH11" s="271">
        <v>0</v>
      </c>
      <c r="AI11" s="271">
        <v>0</v>
      </c>
      <c r="AJ11" s="271">
        <v>0</v>
      </c>
      <c r="AK11" s="271">
        <v>0</v>
      </c>
    </row>
    <row r="12" spans="1:37" x14ac:dyDescent="0.25">
      <c r="A12" s="193"/>
      <c r="B12" s="250"/>
      <c r="C12" s="247"/>
      <c r="D12" s="193"/>
      <c r="E12" s="193"/>
      <c r="F12" s="193"/>
      <c r="G12" s="193"/>
      <c r="H12" s="193"/>
      <c r="I12" s="193"/>
      <c r="J12" s="193"/>
      <c r="K12" s="325"/>
      <c r="L12" s="247"/>
      <c r="M12" s="276"/>
      <c r="Y12" s="267"/>
      <c r="Z12" s="267"/>
      <c r="AA12" s="267" t="s">
        <v>90</v>
      </c>
      <c r="AB12" s="272">
        <v>0</v>
      </c>
      <c r="AC12" s="272">
        <v>0</v>
      </c>
      <c r="AD12" s="272">
        <v>0</v>
      </c>
      <c r="AE12" s="272">
        <v>0</v>
      </c>
      <c r="AF12" s="272">
        <v>0</v>
      </c>
      <c r="AG12" s="272">
        <v>0</v>
      </c>
      <c r="AH12" s="272">
        <v>0</v>
      </c>
      <c r="AI12" s="272">
        <v>0</v>
      </c>
      <c r="AJ12" s="272">
        <v>0</v>
      </c>
      <c r="AK12" s="272">
        <v>0</v>
      </c>
    </row>
    <row r="13" spans="1:37" x14ac:dyDescent="0.25">
      <c r="A13" s="250" t="s">
        <v>65</v>
      </c>
      <c r="B13" s="262">
        <v>2</v>
      </c>
      <c r="C13" s="205">
        <f>IF($B13="","",VLOOKUP($B13,'L18 csapat ELO'!$A$7:$O$22,5))</f>
        <v>0</v>
      </c>
      <c r="D13" s="205">
        <f>IF($B13="","",VLOOKUP($B13,'L18 csapat ELO'!$A$7:$O$22,15))</f>
        <v>21</v>
      </c>
      <c r="E13" s="202" t="str">
        <f>UPPER(IF($B13="","",VLOOKUP($B13,'L18 csapat ELO'!$A$7:$O$22,2)))</f>
        <v>BUD. HONVÉD</v>
      </c>
      <c r="F13" s="204"/>
      <c r="G13" s="202">
        <f>IF($B13="","",VLOOKUP($B13,'L18 csapat ELO'!$A$7:$O$22,3))</f>
        <v>0</v>
      </c>
      <c r="H13" s="204"/>
      <c r="I13" s="202">
        <f>IF($B13="","",VLOOKUP($B13,'L18 csapat ELO'!$A$7:$O$22,4))</f>
        <v>0</v>
      </c>
      <c r="J13" s="193"/>
      <c r="K13" s="324" t="s">
        <v>152</v>
      </c>
      <c r="L13" s="269"/>
      <c r="M13" s="274"/>
      <c r="Y13" s="267"/>
      <c r="Z13" s="267"/>
      <c r="AA13" s="267" t="s">
        <v>91</v>
      </c>
      <c r="AB13" s="272">
        <v>0</v>
      </c>
      <c r="AC13" s="272">
        <v>0</v>
      </c>
      <c r="AD13" s="272">
        <v>0</v>
      </c>
      <c r="AE13" s="272">
        <v>0</v>
      </c>
      <c r="AF13" s="272">
        <v>0</v>
      </c>
      <c r="AG13" s="272">
        <v>0</v>
      </c>
      <c r="AH13" s="272">
        <v>0</v>
      </c>
      <c r="AI13" s="272">
        <v>0</v>
      </c>
      <c r="AJ13" s="272">
        <v>0</v>
      </c>
      <c r="AK13" s="272">
        <v>0</v>
      </c>
    </row>
    <row r="14" spans="1:37" x14ac:dyDescent="0.25">
      <c r="A14" s="218"/>
      <c r="B14" s="263"/>
      <c r="C14" s="219"/>
      <c r="D14" s="219"/>
      <c r="E14" s="219"/>
      <c r="F14" s="219"/>
      <c r="G14" s="219"/>
      <c r="H14" s="219"/>
      <c r="I14" s="219"/>
      <c r="J14" s="193"/>
      <c r="K14" s="250"/>
      <c r="L14" s="218"/>
      <c r="M14" s="275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</row>
    <row r="15" spans="1:37" x14ac:dyDescent="0.25">
      <c r="A15" s="218" t="s">
        <v>66</v>
      </c>
      <c r="B15" s="264">
        <v>7</v>
      </c>
      <c r="C15" s="205">
        <f>IF($B15="","",VLOOKUP($B15,'L18 csapat ELO'!$A$7:$O$22,5))</f>
        <v>0</v>
      </c>
      <c r="D15" s="205">
        <f>IF($B15="","",VLOOKUP($B15,'L18 csapat ELO'!$A$7:$O$22,15))</f>
        <v>121</v>
      </c>
      <c r="E15" s="201" t="str">
        <f>UPPER(IF($B15="","",VLOOKUP($B15,'L18 csapat ELO'!$A$7:$O$22,2)))</f>
        <v>PVTC</v>
      </c>
      <c r="F15" s="206"/>
      <c r="G15" s="201">
        <f>IF($B15="","",VLOOKUP($B15,'L18 csapat ELO'!$A$7:$O$22,3))</f>
        <v>0</v>
      </c>
      <c r="H15" s="206"/>
      <c r="I15" s="201">
        <f>IF($B15="","",VLOOKUP($B15,'L18 csapat ELO'!$A$7:$O$22,4))</f>
        <v>0</v>
      </c>
      <c r="J15" s="193"/>
      <c r="K15" s="324" t="s">
        <v>147</v>
      </c>
      <c r="L15" s="269"/>
      <c r="M15" s="274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</row>
    <row r="16" spans="1:37" x14ac:dyDescent="0.25">
      <c r="A16" s="218"/>
      <c r="B16" s="263"/>
      <c r="C16" s="219"/>
      <c r="D16" s="219"/>
      <c r="E16" s="219"/>
      <c r="F16" s="219"/>
      <c r="G16" s="219"/>
      <c r="H16" s="219"/>
      <c r="I16" s="219"/>
      <c r="J16" s="193"/>
      <c r="K16" s="250"/>
      <c r="L16" s="218"/>
      <c r="M16" s="275"/>
      <c r="Y16" s="267"/>
      <c r="Z16" s="267"/>
      <c r="AA16" s="267" t="s">
        <v>58</v>
      </c>
      <c r="AB16" s="267">
        <v>300</v>
      </c>
      <c r="AC16" s="267">
        <v>250</v>
      </c>
      <c r="AD16" s="267">
        <v>220</v>
      </c>
      <c r="AE16" s="267">
        <v>180</v>
      </c>
      <c r="AF16" s="267">
        <v>160</v>
      </c>
      <c r="AG16" s="267">
        <v>150</v>
      </c>
      <c r="AH16" s="267">
        <v>140</v>
      </c>
      <c r="AI16" s="267">
        <v>130</v>
      </c>
      <c r="AJ16" s="267">
        <v>120</v>
      </c>
      <c r="AK16" s="267">
        <v>110</v>
      </c>
    </row>
    <row r="17" spans="1:37" x14ac:dyDescent="0.25">
      <c r="A17" s="218" t="s">
        <v>67</v>
      </c>
      <c r="B17" s="264">
        <v>3</v>
      </c>
      <c r="C17" s="205">
        <f>IF($B17="","",VLOOKUP($B17,'L18 csapat ELO'!$A$7:$O$22,5))</f>
        <v>0</v>
      </c>
      <c r="D17" s="205">
        <f>IF($B17="","",VLOOKUP($B17,'L18 csapat ELO'!$A$7:$O$22,15))</f>
        <v>40</v>
      </c>
      <c r="E17" s="201" t="str">
        <f>UPPER(IF($B17="","",VLOOKUP($B17,'L18 csapat ELO'!$A$7:$O$22,2)))</f>
        <v>PG TENISZ</v>
      </c>
      <c r="F17" s="206"/>
      <c r="G17" s="201">
        <f>IF($B17="","",VLOOKUP($B17,'L18 csapat ELO'!$A$7:$O$22,3))</f>
        <v>0</v>
      </c>
      <c r="H17" s="206"/>
      <c r="I17" s="201">
        <f>IF($B17="","",VLOOKUP($B17,'L18 csapat ELO'!$A$7:$O$22,4))</f>
        <v>0</v>
      </c>
      <c r="J17" s="193"/>
      <c r="K17" s="324" t="s">
        <v>149</v>
      </c>
      <c r="L17" s="269"/>
      <c r="M17" s="274"/>
      <c r="Y17" s="267"/>
      <c r="Z17" s="267"/>
      <c r="AA17" s="267" t="s">
        <v>82</v>
      </c>
      <c r="AB17" s="267">
        <v>250</v>
      </c>
      <c r="AC17" s="267">
        <v>200</v>
      </c>
      <c r="AD17" s="267">
        <v>160</v>
      </c>
      <c r="AE17" s="267">
        <v>140</v>
      </c>
      <c r="AF17" s="267">
        <v>120</v>
      </c>
      <c r="AG17" s="267">
        <v>110</v>
      </c>
      <c r="AH17" s="267">
        <v>100</v>
      </c>
      <c r="AI17" s="267">
        <v>90</v>
      </c>
      <c r="AJ17" s="267">
        <v>80</v>
      </c>
      <c r="AK17" s="267">
        <v>70</v>
      </c>
    </row>
    <row r="18" spans="1:37" x14ac:dyDescent="0.25">
      <c r="A18" s="218"/>
      <c r="B18" s="263"/>
      <c r="C18" s="219"/>
      <c r="D18" s="219"/>
      <c r="E18" s="219"/>
      <c r="F18" s="219"/>
      <c r="G18" s="219"/>
      <c r="H18" s="219"/>
      <c r="I18" s="219"/>
      <c r="J18" s="193"/>
      <c r="K18" s="250"/>
      <c r="L18" s="218"/>
      <c r="M18" s="275"/>
      <c r="Y18" s="267"/>
      <c r="Z18" s="267"/>
      <c r="AA18" s="267" t="s">
        <v>83</v>
      </c>
      <c r="AB18" s="267">
        <v>200</v>
      </c>
      <c r="AC18" s="267">
        <v>150</v>
      </c>
      <c r="AD18" s="267">
        <v>130</v>
      </c>
      <c r="AE18" s="267">
        <v>110</v>
      </c>
      <c r="AF18" s="267">
        <v>95</v>
      </c>
      <c r="AG18" s="267">
        <v>80</v>
      </c>
      <c r="AH18" s="267">
        <v>70</v>
      </c>
      <c r="AI18" s="267">
        <v>60</v>
      </c>
      <c r="AJ18" s="267">
        <v>55</v>
      </c>
      <c r="AK18" s="267">
        <v>50</v>
      </c>
    </row>
    <row r="19" spans="1:37" x14ac:dyDescent="0.25">
      <c r="A19" s="218" t="s">
        <v>67</v>
      </c>
      <c r="B19" s="264">
        <v>6</v>
      </c>
      <c r="C19" s="205">
        <f>IF($B19="","",VLOOKUP($B19,'L18 csapat ELO'!$A$7:$O$22,5))</f>
        <v>0</v>
      </c>
      <c r="D19" s="205">
        <f>IF($B19="","",VLOOKUP($B19,'L18 csapat ELO'!$A$7:$O$22,15))</f>
        <v>111</v>
      </c>
      <c r="E19" s="201" t="str">
        <f>UPPER(IF($B19="","",VLOOKUP($B19,'L18 csapat ELO'!$A$7:$O$22,2)))</f>
        <v>SVSE</v>
      </c>
      <c r="F19" s="206"/>
      <c r="G19" s="201">
        <f>IF($B19="","",VLOOKUP($B19,'L18 csapat ELO'!$A$7:$O$22,3))</f>
        <v>0</v>
      </c>
      <c r="H19" s="206"/>
      <c r="I19" s="201">
        <f>IF($B19="","",VLOOKUP($B19,'L18 csapat ELO'!$A$7:$O$22,4))</f>
        <v>0</v>
      </c>
      <c r="J19" s="193"/>
      <c r="K19" s="324" t="s">
        <v>150</v>
      </c>
      <c r="L19" s="269"/>
      <c r="M19" s="274"/>
      <c r="Y19" s="267"/>
      <c r="Z19" s="267"/>
      <c r="AA19" s="267" t="s">
        <v>84</v>
      </c>
      <c r="AB19" s="267">
        <v>150</v>
      </c>
      <c r="AC19" s="267">
        <v>120</v>
      </c>
      <c r="AD19" s="267">
        <v>100</v>
      </c>
      <c r="AE19" s="267">
        <v>80</v>
      </c>
      <c r="AF19" s="267">
        <v>70</v>
      </c>
      <c r="AG19" s="267">
        <v>60</v>
      </c>
      <c r="AH19" s="267">
        <v>55</v>
      </c>
      <c r="AI19" s="267">
        <v>50</v>
      </c>
      <c r="AJ19" s="267">
        <v>45</v>
      </c>
      <c r="AK19" s="267">
        <v>40</v>
      </c>
    </row>
    <row r="20" spans="1:37" x14ac:dyDescent="0.25">
      <c r="A20" s="193"/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Y20" s="267"/>
      <c r="Z20" s="267"/>
      <c r="AA20" s="267" t="s">
        <v>85</v>
      </c>
      <c r="AB20" s="267">
        <v>120</v>
      </c>
      <c r="AC20" s="267">
        <v>90</v>
      </c>
      <c r="AD20" s="267">
        <v>65</v>
      </c>
      <c r="AE20" s="267">
        <v>55</v>
      </c>
      <c r="AF20" s="267">
        <v>50</v>
      </c>
      <c r="AG20" s="267">
        <v>45</v>
      </c>
      <c r="AH20" s="267">
        <v>40</v>
      </c>
      <c r="AI20" s="267">
        <v>35</v>
      </c>
      <c r="AJ20" s="267">
        <v>25</v>
      </c>
      <c r="AK20" s="267">
        <v>20</v>
      </c>
    </row>
    <row r="21" spans="1:37" x14ac:dyDescent="0.25">
      <c r="A21" s="193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Y21" s="267"/>
      <c r="Z21" s="267"/>
      <c r="AA21" s="267" t="s">
        <v>86</v>
      </c>
      <c r="AB21" s="267">
        <v>90</v>
      </c>
      <c r="AC21" s="267">
        <v>60</v>
      </c>
      <c r="AD21" s="267">
        <v>45</v>
      </c>
      <c r="AE21" s="267">
        <v>34</v>
      </c>
      <c r="AF21" s="267">
        <v>27</v>
      </c>
      <c r="AG21" s="267">
        <v>22</v>
      </c>
      <c r="AH21" s="267">
        <v>18</v>
      </c>
      <c r="AI21" s="267">
        <v>15</v>
      </c>
      <c r="AJ21" s="267">
        <v>12</v>
      </c>
      <c r="AK21" s="267">
        <v>9</v>
      </c>
    </row>
    <row r="22" spans="1:37" ht="18.75" customHeight="1" x14ac:dyDescent="0.25">
      <c r="A22" s="193"/>
      <c r="B22" s="346"/>
      <c r="C22" s="346"/>
      <c r="D22" s="330" t="str">
        <f>E7</f>
        <v>VASAS SC</v>
      </c>
      <c r="E22" s="330"/>
      <c r="F22" s="330" t="str">
        <f>E9</f>
        <v>NEXT TA</v>
      </c>
      <c r="G22" s="330"/>
      <c r="H22" s="330" t="str">
        <f>E11</f>
        <v>BBTC SE</v>
      </c>
      <c r="I22" s="330"/>
      <c r="J22" s="193"/>
      <c r="K22" s="193"/>
      <c r="L22" s="193"/>
      <c r="M22" s="251" t="s">
        <v>62</v>
      </c>
      <c r="Y22" s="267"/>
      <c r="Z22" s="267"/>
      <c r="AA22" s="267" t="s">
        <v>87</v>
      </c>
      <c r="AB22" s="267">
        <v>60</v>
      </c>
      <c r="AC22" s="267">
        <v>40</v>
      </c>
      <c r="AD22" s="267">
        <v>30</v>
      </c>
      <c r="AE22" s="267">
        <v>20</v>
      </c>
      <c r="AF22" s="267">
        <v>18</v>
      </c>
      <c r="AG22" s="267">
        <v>15</v>
      </c>
      <c r="AH22" s="267">
        <v>12</v>
      </c>
      <c r="AI22" s="267">
        <v>10</v>
      </c>
      <c r="AJ22" s="267">
        <v>8</v>
      </c>
      <c r="AK22" s="267">
        <v>6</v>
      </c>
    </row>
    <row r="23" spans="1:37" ht="18.75" customHeight="1" x14ac:dyDescent="0.25">
      <c r="A23" s="249" t="s">
        <v>58</v>
      </c>
      <c r="B23" s="338" t="str">
        <f>E7</f>
        <v>VASAS SC</v>
      </c>
      <c r="C23" s="338"/>
      <c r="D23" s="332"/>
      <c r="E23" s="332"/>
      <c r="F23" s="327" t="s">
        <v>134</v>
      </c>
      <c r="G23" s="328"/>
      <c r="H23" s="327" t="s">
        <v>134</v>
      </c>
      <c r="I23" s="328"/>
      <c r="J23" s="316"/>
      <c r="K23" s="316"/>
      <c r="L23" s="193"/>
      <c r="M23" s="252">
        <v>1</v>
      </c>
      <c r="Y23" s="267"/>
      <c r="Z23" s="267"/>
      <c r="AA23" s="267" t="s">
        <v>88</v>
      </c>
      <c r="AB23" s="267">
        <v>40</v>
      </c>
      <c r="AC23" s="267">
        <v>25</v>
      </c>
      <c r="AD23" s="267">
        <v>18</v>
      </c>
      <c r="AE23" s="267">
        <v>13</v>
      </c>
      <c r="AF23" s="267">
        <v>8</v>
      </c>
      <c r="AG23" s="267">
        <v>7</v>
      </c>
      <c r="AH23" s="267">
        <v>6</v>
      </c>
      <c r="AI23" s="267">
        <v>5</v>
      </c>
      <c r="AJ23" s="267">
        <v>4</v>
      </c>
      <c r="AK23" s="267">
        <v>3</v>
      </c>
    </row>
    <row r="24" spans="1:37" ht="18.75" customHeight="1" x14ac:dyDescent="0.25">
      <c r="A24" s="249" t="s">
        <v>59</v>
      </c>
      <c r="B24" s="338" t="str">
        <f>E9</f>
        <v>NEXT TA</v>
      </c>
      <c r="C24" s="338"/>
      <c r="D24" s="327" t="s">
        <v>135</v>
      </c>
      <c r="E24" s="328"/>
      <c r="F24" s="332"/>
      <c r="G24" s="332"/>
      <c r="H24" s="327" t="s">
        <v>140</v>
      </c>
      <c r="I24" s="328"/>
      <c r="J24" s="316"/>
      <c r="K24" s="316"/>
      <c r="L24" s="193"/>
      <c r="M24" s="252">
        <v>3</v>
      </c>
      <c r="Y24" s="267"/>
      <c r="Z24" s="267"/>
      <c r="AA24" s="267" t="s">
        <v>89</v>
      </c>
      <c r="AB24" s="267">
        <v>25</v>
      </c>
      <c r="AC24" s="267">
        <v>15</v>
      </c>
      <c r="AD24" s="267">
        <v>13</v>
      </c>
      <c r="AE24" s="267">
        <v>7</v>
      </c>
      <c r="AF24" s="267">
        <v>6</v>
      </c>
      <c r="AG24" s="267">
        <v>5</v>
      </c>
      <c r="AH24" s="267">
        <v>4</v>
      </c>
      <c r="AI24" s="267">
        <v>3</v>
      </c>
      <c r="AJ24" s="267">
        <v>2</v>
      </c>
      <c r="AK24" s="267">
        <v>1</v>
      </c>
    </row>
    <row r="25" spans="1:37" ht="18.75" customHeight="1" x14ac:dyDescent="0.25">
      <c r="A25" s="249" t="s">
        <v>60</v>
      </c>
      <c r="B25" s="338" t="str">
        <f>E11</f>
        <v>BBTC SE</v>
      </c>
      <c r="C25" s="338"/>
      <c r="D25" s="327" t="s">
        <v>135</v>
      </c>
      <c r="E25" s="328"/>
      <c r="F25" s="327" t="s">
        <v>141</v>
      </c>
      <c r="G25" s="328"/>
      <c r="H25" s="332"/>
      <c r="I25" s="332"/>
      <c r="J25" s="316"/>
      <c r="K25" s="316"/>
      <c r="L25" s="193"/>
      <c r="M25" s="252">
        <v>2</v>
      </c>
      <c r="Y25" s="267"/>
      <c r="Z25" s="267"/>
      <c r="AA25" s="267" t="s">
        <v>94</v>
      </c>
      <c r="AB25" s="267">
        <v>15</v>
      </c>
      <c r="AC25" s="267">
        <v>10</v>
      </c>
      <c r="AD25" s="267">
        <v>8</v>
      </c>
      <c r="AE25" s="267">
        <v>4</v>
      </c>
      <c r="AF25" s="267">
        <v>3</v>
      </c>
      <c r="AG25" s="267">
        <v>2</v>
      </c>
      <c r="AH25" s="267">
        <v>1</v>
      </c>
      <c r="AI25" s="267">
        <v>0</v>
      </c>
      <c r="AJ25" s="267">
        <v>0</v>
      </c>
      <c r="AK25" s="267">
        <v>0</v>
      </c>
    </row>
    <row r="26" spans="1:37" x14ac:dyDescent="0.25">
      <c r="A26" s="193"/>
      <c r="B26" s="316"/>
      <c r="C26" s="316"/>
      <c r="D26" s="316"/>
      <c r="E26" s="316"/>
      <c r="F26" s="316"/>
      <c r="G26" s="316"/>
      <c r="H26" s="316"/>
      <c r="I26" s="316"/>
      <c r="J26" s="316"/>
      <c r="K26" s="316"/>
      <c r="L26" s="193"/>
      <c r="M26" s="253"/>
      <c r="Y26" s="267"/>
      <c r="Z26" s="267"/>
      <c r="AA26" s="267" t="s">
        <v>90</v>
      </c>
      <c r="AB26" s="267">
        <v>10</v>
      </c>
      <c r="AC26" s="267">
        <v>6</v>
      </c>
      <c r="AD26" s="267">
        <v>4</v>
      </c>
      <c r="AE26" s="267">
        <v>2</v>
      </c>
      <c r="AF26" s="267">
        <v>1</v>
      </c>
      <c r="AG26" s="267">
        <v>0</v>
      </c>
      <c r="AH26" s="267">
        <v>0</v>
      </c>
      <c r="AI26" s="267">
        <v>0</v>
      </c>
      <c r="AJ26" s="267">
        <v>0</v>
      </c>
      <c r="AK26" s="267">
        <v>0</v>
      </c>
    </row>
    <row r="27" spans="1:37" ht="18.75" customHeight="1" x14ac:dyDescent="0.25">
      <c r="A27" s="193"/>
      <c r="B27" s="341"/>
      <c r="C27" s="341"/>
      <c r="D27" s="329" t="str">
        <f>E13</f>
        <v>BUD. HONVÉD</v>
      </c>
      <c r="E27" s="329"/>
      <c r="F27" s="329" t="str">
        <f>E15</f>
        <v>PVTC</v>
      </c>
      <c r="G27" s="329"/>
      <c r="H27" s="329" t="str">
        <f>E17</f>
        <v>PG TENISZ</v>
      </c>
      <c r="I27" s="329"/>
      <c r="J27" s="329" t="str">
        <f>E19</f>
        <v>SVSE</v>
      </c>
      <c r="K27" s="329"/>
      <c r="L27" s="193"/>
      <c r="M27" s="253"/>
      <c r="Y27" s="267"/>
      <c r="Z27" s="267"/>
      <c r="AA27" s="267" t="s">
        <v>91</v>
      </c>
      <c r="AB27" s="267">
        <v>3</v>
      </c>
      <c r="AC27" s="267">
        <v>2</v>
      </c>
      <c r="AD27" s="267">
        <v>1</v>
      </c>
      <c r="AE27" s="267">
        <v>0</v>
      </c>
      <c r="AF27" s="267">
        <v>0</v>
      </c>
      <c r="AG27" s="267">
        <v>0</v>
      </c>
      <c r="AH27" s="267">
        <v>0</v>
      </c>
      <c r="AI27" s="267">
        <v>0</v>
      </c>
      <c r="AJ27" s="267">
        <v>0</v>
      </c>
      <c r="AK27" s="267">
        <v>0</v>
      </c>
    </row>
    <row r="28" spans="1:37" ht="18.75" customHeight="1" x14ac:dyDescent="0.25">
      <c r="A28" s="249" t="s">
        <v>65</v>
      </c>
      <c r="B28" s="338" t="str">
        <f>E13</f>
        <v>BUD. HONVÉD</v>
      </c>
      <c r="C28" s="338"/>
      <c r="D28" s="332"/>
      <c r="E28" s="332"/>
      <c r="F28" s="327" t="s">
        <v>134</v>
      </c>
      <c r="G28" s="328"/>
      <c r="H28" s="327" t="s">
        <v>144</v>
      </c>
      <c r="I28" s="328"/>
      <c r="J28" s="331" t="s">
        <v>134</v>
      </c>
      <c r="K28" s="329"/>
      <c r="L28" s="193"/>
      <c r="M28" s="252">
        <v>1</v>
      </c>
    </row>
    <row r="29" spans="1:37" ht="18.75" customHeight="1" x14ac:dyDescent="0.25">
      <c r="A29" s="249" t="s">
        <v>66</v>
      </c>
      <c r="B29" s="338" t="str">
        <f>E15</f>
        <v>PVTC</v>
      </c>
      <c r="C29" s="338"/>
      <c r="D29" s="327" t="s">
        <v>135</v>
      </c>
      <c r="E29" s="328"/>
      <c r="F29" s="332"/>
      <c r="G29" s="332"/>
      <c r="H29" s="327" t="s">
        <v>140</v>
      </c>
      <c r="I29" s="328"/>
      <c r="J29" s="327" t="s">
        <v>144</v>
      </c>
      <c r="K29" s="328"/>
      <c r="L29" s="193"/>
      <c r="M29" s="252">
        <v>3</v>
      </c>
    </row>
    <row r="30" spans="1:37" ht="18.75" customHeight="1" x14ac:dyDescent="0.25">
      <c r="A30" s="249" t="s">
        <v>67</v>
      </c>
      <c r="B30" s="338" t="str">
        <f>E17</f>
        <v>PG TENISZ</v>
      </c>
      <c r="C30" s="338"/>
      <c r="D30" s="327" t="s">
        <v>145</v>
      </c>
      <c r="E30" s="328"/>
      <c r="F30" s="327" t="s">
        <v>141</v>
      </c>
      <c r="G30" s="328"/>
      <c r="H30" s="332"/>
      <c r="I30" s="332"/>
      <c r="J30" s="327" t="s">
        <v>134</v>
      </c>
      <c r="K30" s="328"/>
      <c r="L30" s="193"/>
      <c r="M30" s="252">
        <v>2</v>
      </c>
    </row>
    <row r="31" spans="1:37" ht="18.75" customHeight="1" x14ac:dyDescent="0.25">
      <c r="A31" s="249" t="s">
        <v>71</v>
      </c>
      <c r="B31" s="338" t="str">
        <f>E19</f>
        <v>SVSE</v>
      </c>
      <c r="C31" s="338"/>
      <c r="D31" s="327" t="s">
        <v>135</v>
      </c>
      <c r="E31" s="328"/>
      <c r="F31" s="327" t="s">
        <v>145</v>
      </c>
      <c r="G31" s="328"/>
      <c r="H31" s="331" t="s">
        <v>135</v>
      </c>
      <c r="I31" s="329"/>
      <c r="J31" s="332"/>
      <c r="K31" s="332"/>
      <c r="L31" s="193"/>
      <c r="M31" s="252">
        <v>4</v>
      </c>
    </row>
    <row r="32" spans="1:37" ht="18.75" customHeight="1" x14ac:dyDescent="0.25">
      <c r="A32" s="254"/>
      <c r="B32" s="317"/>
      <c r="C32" s="317"/>
      <c r="D32" s="318"/>
      <c r="E32" s="318"/>
      <c r="F32" s="318"/>
      <c r="G32" s="318"/>
      <c r="H32" s="318"/>
      <c r="I32" s="318"/>
      <c r="J32" s="316"/>
      <c r="K32" s="316"/>
      <c r="L32" s="193"/>
      <c r="M32" s="255"/>
    </row>
    <row r="33" spans="1:19" x14ac:dyDescent="0.25">
      <c r="A33" s="193"/>
      <c r="B33" s="316"/>
      <c r="C33" s="316"/>
      <c r="D33" s="316"/>
      <c r="E33" s="316"/>
      <c r="F33" s="316"/>
      <c r="G33" s="316"/>
      <c r="H33" s="316"/>
      <c r="I33" s="316"/>
      <c r="J33" s="316"/>
      <c r="K33" s="316"/>
      <c r="L33" s="193"/>
      <c r="M33" s="193"/>
    </row>
    <row r="34" spans="1:19" x14ac:dyDescent="0.25">
      <c r="A34" s="193" t="s">
        <v>52</v>
      </c>
      <c r="B34" s="316"/>
      <c r="C34" s="333" t="str">
        <f>IF(M23=1,B23,IF(M24=1,B24,IF(M25=1,B25,"")))</f>
        <v>VASAS SC</v>
      </c>
      <c r="D34" s="333"/>
      <c r="E34" s="319" t="s">
        <v>69</v>
      </c>
      <c r="F34" s="334" t="str">
        <f>IF(M28=1,B28,IF(M29=1,B29,IF(M30=1,B30,IF(M31=1,B31,""))))</f>
        <v>BUD. HONVÉD</v>
      </c>
      <c r="G34" s="334"/>
      <c r="H34" s="316"/>
      <c r="I34" s="323" t="s">
        <v>134</v>
      </c>
      <c r="J34" s="316"/>
      <c r="K34" s="316"/>
      <c r="L34" s="193"/>
      <c r="M34" s="193"/>
    </row>
    <row r="35" spans="1:19" x14ac:dyDescent="0.25">
      <c r="A35" s="193"/>
      <c r="B35" s="316"/>
      <c r="C35" s="316"/>
      <c r="D35" s="316"/>
      <c r="E35" s="316"/>
      <c r="F35" s="319"/>
      <c r="G35" s="319"/>
      <c r="H35" s="316"/>
      <c r="I35" s="316"/>
      <c r="J35" s="316"/>
      <c r="K35" s="316"/>
      <c r="L35" s="193"/>
      <c r="M35" s="193"/>
    </row>
    <row r="36" spans="1:19" x14ac:dyDescent="0.25">
      <c r="A36" s="193" t="s">
        <v>68</v>
      </c>
      <c r="B36" s="316"/>
      <c r="C36" s="334" t="str">
        <f>IF(M23=2,B23,IF(M24=2,B24,IF(M25=2,B25,"")))</f>
        <v>BBTC SE</v>
      </c>
      <c r="D36" s="334"/>
      <c r="E36" s="319" t="s">
        <v>69</v>
      </c>
      <c r="F36" s="333" t="str">
        <f>IF(M28=2,B28,IF(M29=2,B29,IF(M30=2,B30,IF(M31=2,B31,""))))</f>
        <v>PG TENISZ</v>
      </c>
      <c r="G36" s="333"/>
      <c r="H36" s="316"/>
      <c r="I36" s="323" t="s">
        <v>144</v>
      </c>
      <c r="J36" s="316"/>
      <c r="K36" s="316"/>
      <c r="L36" s="193"/>
      <c r="M36" s="193"/>
    </row>
    <row r="37" spans="1:19" x14ac:dyDescent="0.25">
      <c r="A37" s="193"/>
      <c r="B37" s="316"/>
      <c r="C37" s="320"/>
      <c r="D37" s="320"/>
      <c r="E37" s="319"/>
      <c r="F37" s="320"/>
      <c r="G37" s="320"/>
      <c r="H37" s="316"/>
      <c r="I37" s="316"/>
      <c r="J37" s="316"/>
      <c r="K37" s="316"/>
      <c r="L37" s="193"/>
      <c r="M37" s="193"/>
    </row>
    <row r="38" spans="1:19" x14ac:dyDescent="0.25">
      <c r="A38" s="193" t="s">
        <v>70</v>
      </c>
      <c r="B38" s="316"/>
      <c r="C38" s="334" t="str">
        <f>IF(M23=3,B23,IF(M24=3,B24,IF(M25=3,B25,"")))</f>
        <v>NEXT TA</v>
      </c>
      <c r="D38" s="334"/>
      <c r="E38" s="319" t="s">
        <v>69</v>
      </c>
      <c r="F38" s="333" t="str">
        <f>IF(M28=3,B28,IF(M29=3,B29,IF(M30=3,B30,IF(M31=3,B31,""))))</f>
        <v>PVTC</v>
      </c>
      <c r="G38" s="333"/>
      <c r="H38" s="316"/>
      <c r="I38" s="323" t="s">
        <v>134</v>
      </c>
      <c r="J38" s="316"/>
      <c r="K38" s="316"/>
      <c r="L38" s="193"/>
      <c r="M38" s="193"/>
    </row>
    <row r="39" spans="1:19" x14ac:dyDescent="0.25">
      <c r="A39" s="193"/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</row>
    <row r="40" spans="1:19" x14ac:dyDescent="0.25">
      <c r="A40" s="193"/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2"/>
      <c r="M40" s="193"/>
      <c r="O40" s="211"/>
      <c r="P40" s="211"/>
      <c r="Q40" s="211"/>
      <c r="R40" s="211"/>
      <c r="S40" s="211"/>
    </row>
    <row r="41" spans="1:19" x14ac:dyDescent="0.25">
      <c r="A41" s="110" t="s">
        <v>38</v>
      </c>
      <c r="B41" s="111"/>
      <c r="C41" s="165"/>
      <c r="D41" s="226" t="s">
        <v>2</v>
      </c>
      <c r="E41" s="227" t="s">
        <v>40</v>
      </c>
      <c r="F41" s="245"/>
      <c r="G41" s="226" t="s">
        <v>2</v>
      </c>
      <c r="H41" s="227" t="s">
        <v>49</v>
      </c>
      <c r="I41" s="119"/>
      <c r="J41" s="227" t="s">
        <v>50</v>
      </c>
      <c r="K41" s="118" t="s">
        <v>51</v>
      </c>
      <c r="L41" s="31"/>
      <c r="M41" s="245"/>
      <c r="O41" s="211"/>
      <c r="P41" s="220"/>
      <c r="Q41" s="220"/>
      <c r="R41" s="221"/>
      <c r="S41" s="211"/>
    </row>
    <row r="42" spans="1:19" x14ac:dyDescent="0.25">
      <c r="A42" s="196" t="s">
        <v>39</v>
      </c>
      <c r="B42" s="197"/>
      <c r="C42" s="198"/>
      <c r="D42" s="228">
        <v>1</v>
      </c>
      <c r="E42" s="335" t="str">
        <f>IF(D42&gt;$R$44,,UPPER(VLOOKUP(D42,'L18 csapat ELO'!$A$7:$Q$134,2)))</f>
        <v>VASAS SC</v>
      </c>
      <c r="F42" s="335"/>
      <c r="G42" s="239" t="s">
        <v>3</v>
      </c>
      <c r="H42" s="197"/>
      <c r="I42" s="229"/>
      <c r="J42" s="240"/>
      <c r="K42" s="194" t="s">
        <v>41</v>
      </c>
      <c r="L42" s="246"/>
      <c r="M42" s="230"/>
      <c r="O42" s="211"/>
      <c r="P42" s="222"/>
      <c r="Q42" s="222"/>
      <c r="R42" s="223"/>
      <c r="S42" s="211"/>
    </row>
    <row r="43" spans="1:19" x14ac:dyDescent="0.25">
      <c r="A43" s="199" t="s">
        <v>48</v>
      </c>
      <c r="B43" s="117"/>
      <c r="C43" s="200"/>
      <c r="D43" s="231">
        <v>2</v>
      </c>
      <c r="E43" s="336" t="str">
        <f>IF(D43&gt;$R$44,,UPPER(VLOOKUP(D43,'L18 csapat ELO'!$A$7:$Q$134,2)))</f>
        <v>BUD. HONVÉD</v>
      </c>
      <c r="F43" s="336"/>
      <c r="G43" s="241" t="s">
        <v>4</v>
      </c>
      <c r="H43" s="232"/>
      <c r="I43" s="233"/>
      <c r="J43" s="82"/>
      <c r="K43" s="243"/>
      <c r="L43" s="192"/>
      <c r="M43" s="238"/>
      <c r="O43" s="211"/>
      <c r="P43" s="223"/>
      <c r="Q43" s="224"/>
      <c r="R43" s="223"/>
      <c r="S43" s="211"/>
    </row>
    <row r="44" spans="1:19" x14ac:dyDescent="0.25">
      <c r="A44" s="132"/>
      <c r="B44" s="133"/>
      <c r="C44" s="134"/>
      <c r="D44" s="231"/>
      <c r="E44" s="235"/>
      <c r="F44" s="236"/>
      <c r="G44" s="241" t="s">
        <v>5</v>
      </c>
      <c r="H44" s="232"/>
      <c r="I44" s="233"/>
      <c r="J44" s="82"/>
      <c r="K44" s="194" t="s">
        <v>42</v>
      </c>
      <c r="L44" s="246"/>
      <c r="M44" s="230"/>
      <c r="O44" s="211"/>
      <c r="P44" s="222"/>
      <c r="Q44" s="222"/>
      <c r="R44" s="225">
        <f>MIN(4,'L18 csapat ELO'!Q2)</f>
        <v>4</v>
      </c>
      <c r="S44" s="211"/>
    </row>
    <row r="45" spans="1:19" x14ac:dyDescent="0.25">
      <c r="A45" s="112"/>
      <c r="B45" s="163"/>
      <c r="C45" s="113"/>
      <c r="D45" s="231"/>
      <c r="E45" s="235"/>
      <c r="F45" s="236"/>
      <c r="G45" s="241" t="s">
        <v>6</v>
      </c>
      <c r="H45" s="232"/>
      <c r="I45" s="233"/>
      <c r="J45" s="82"/>
      <c r="K45" s="244"/>
      <c r="L45" s="236"/>
      <c r="M45" s="234"/>
      <c r="O45" s="211"/>
      <c r="P45" s="223"/>
      <c r="Q45" s="224"/>
      <c r="R45" s="223"/>
      <c r="S45" s="211"/>
    </row>
    <row r="46" spans="1:19" x14ac:dyDescent="0.25">
      <c r="A46" s="121"/>
      <c r="B46" s="135"/>
      <c r="C46" s="164"/>
      <c r="D46" s="231"/>
      <c r="E46" s="235"/>
      <c r="F46" s="236"/>
      <c r="G46" s="241" t="s">
        <v>7</v>
      </c>
      <c r="H46" s="232"/>
      <c r="I46" s="233"/>
      <c r="J46" s="82"/>
      <c r="K46" s="199"/>
      <c r="L46" s="192"/>
      <c r="M46" s="238"/>
      <c r="O46" s="211"/>
      <c r="P46" s="223"/>
      <c r="Q46" s="224"/>
      <c r="R46" s="223"/>
      <c r="S46" s="211"/>
    </row>
    <row r="47" spans="1:19" x14ac:dyDescent="0.25">
      <c r="A47" s="122"/>
      <c r="B47" s="138"/>
      <c r="C47" s="113"/>
      <c r="D47" s="231"/>
      <c r="E47" s="235"/>
      <c r="F47" s="236"/>
      <c r="G47" s="241" t="s">
        <v>8</v>
      </c>
      <c r="H47" s="232"/>
      <c r="I47" s="233"/>
      <c r="J47" s="82"/>
      <c r="K47" s="194" t="s">
        <v>31</v>
      </c>
      <c r="L47" s="246"/>
      <c r="M47" s="230"/>
      <c r="O47" s="211"/>
      <c r="P47" s="222"/>
      <c r="Q47" s="222"/>
      <c r="R47" s="223"/>
      <c r="S47" s="211"/>
    </row>
    <row r="48" spans="1:19" x14ac:dyDescent="0.25">
      <c r="A48" s="122"/>
      <c r="B48" s="138"/>
      <c r="C48" s="130"/>
      <c r="D48" s="231"/>
      <c r="E48" s="235"/>
      <c r="F48" s="236"/>
      <c r="G48" s="241" t="s">
        <v>9</v>
      </c>
      <c r="H48" s="232"/>
      <c r="I48" s="233"/>
      <c r="J48" s="82"/>
      <c r="K48" s="244"/>
      <c r="L48" s="236"/>
      <c r="M48" s="234"/>
      <c r="O48" s="211"/>
      <c r="P48" s="223"/>
      <c r="Q48" s="224"/>
      <c r="R48" s="223"/>
      <c r="S48" s="211"/>
    </row>
    <row r="49" spans="1:19" x14ac:dyDescent="0.25">
      <c r="A49" s="123"/>
      <c r="B49" s="120"/>
      <c r="C49" s="131"/>
      <c r="D49" s="237"/>
      <c r="E49" s="114"/>
      <c r="F49" s="192"/>
      <c r="G49" s="242" t="s">
        <v>10</v>
      </c>
      <c r="H49" s="117"/>
      <c r="I49" s="195"/>
      <c r="J49" s="115"/>
      <c r="K49" s="199" t="str">
        <f>L4</f>
        <v>Rákóczi Andrea</v>
      </c>
      <c r="L49" s="192"/>
      <c r="M49" s="238"/>
      <c r="O49" s="211"/>
      <c r="P49" s="223"/>
      <c r="Q49" s="224"/>
      <c r="R49" s="225"/>
      <c r="S49" s="211"/>
    </row>
    <row r="50" spans="1:19" x14ac:dyDescent="0.25">
      <c r="O50" s="211"/>
      <c r="P50" s="211"/>
      <c r="Q50" s="211"/>
      <c r="R50" s="211"/>
      <c r="S50" s="211"/>
    </row>
    <row r="51" spans="1:19" x14ac:dyDescent="0.25">
      <c r="O51" s="211"/>
      <c r="P51" s="211"/>
      <c r="Q51" s="211"/>
      <c r="R51" s="211"/>
      <c r="S51" s="211"/>
    </row>
  </sheetData>
  <mergeCells count="51">
    <mergeCell ref="A1:F1"/>
    <mergeCell ref="A4:C4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C34:D34"/>
    <mergeCell ref="F34:G34"/>
    <mergeCell ref="C36:D36"/>
    <mergeCell ref="F36:G36"/>
    <mergeCell ref="C38:D38"/>
    <mergeCell ref="F38:G38"/>
    <mergeCell ref="E42:F42"/>
    <mergeCell ref="E43:F43"/>
  </mergeCells>
  <conditionalFormatting sqref="R49 R44">
    <cfRule type="expression" dxfId="1" priority="2" stopIfTrue="1">
      <formula>$O$1="CU"</formula>
    </cfRule>
  </conditionalFormatting>
  <conditionalFormatting sqref="E7 E9 E11 E13 E15 E17 E19">
    <cfRule type="cellIs" dxfId="0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7</vt:i4>
      </vt:variant>
    </vt:vector>
  </HeadingPairs>
  <TitlesOfParts>
    <vt:vector size="13" baseType="lpstr">
      <vt:lpstr>Altalanos</vt:lpstr>
      <vt:lpstr>Birók</vt:lpstr>
      <vt:lpstr>L12 csapat ELO</vt:lpstr>
      <vt:lpstr>L12 csapat</vt:lpstr>
      <vt:lpstr>L18 csapat ELO</vt:lpstr>
      <vt:lpstr>L18 csapat</vt:lpstr>
      <vt:lpstr>'L12 csapat ELO'!Nyomtatási_cím</vt:lpstr>
      <vt:lpstr>'L18 csapat ELO'!Nyomtatási_cím</vt:lpstr>
      <vt:lpstr>Birók!Nyomtatási_terület</vt:lpstr>
      <vt:lpstr>'L12 csapat'!Nyomtatási_terület</vt:lpstr>
      <vt:lpstr>'L12 csapat ELO'!Nyomtatási_terület</vt:lpstr>
      <vt:lpstr>'L18 csapat'!Nyomtatási_terület</vt:lpstr>
      <vt:lpstr>'L18 csapat ELO'!Nyomtatási_terület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2016-03-12T10:05:59Z</cp:lastPrinted>
  <dcterms:created xsi:type="dcterms:W3CDTF">1998-01-18T23:10:02Z</dcterms:created>
  <dcterms:modified xsi:type="dcterms:W3CDTF">2024-08-29T13:48:54Z</dcterms:modified>
  <cp:category>Forms</cp:category>
</cp:coreProperties>
</file>