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ctrlProps/ctrlProp6.xml" ContentType="application/vnd.ms-excel.controlproperties+xml"/>
  <Override PartName="/xl/comments4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7.xml" ContentType="application/vnd.ms-excel.controlproperties+xml"/>
  <Override PartName="/xl/comments5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ndi\Desktop\Diákolimpia 2024\"/>
    </mc:Choice>
  </mc:AlternateContent>
  <bookViews>
    <workbookView xWindow="0" yWindow="0" windowWidth="20490" windowHeight="7650" tabRatio="884" firstSheet="13" activeTab="22"/>
  </bookViews>
  <sheets>
    <sheet name="Altalanos" sheetId="1" r:id="rId1"/>
    <sheet name="Birók" sheetId="2" r:id="rId2"/>
    <sheet name="Játékrend 2 kcs." sheetId="311" r:id="rId3"/>
    <sheet name="Lány 2A ELO" sheetId="9" r:id="rId4"/>
    <sheet name="Lány 2A 1-2 cs." sheetId="86" r:id="rId5"/>
    <sheet name="Lány 2A 3-4 cs." sheetId="197" r:id="rId6"/>
    <sheet name="Lány 2A Döntő" sheetId="88" r:id="rId7"/>
    <sheet name="Lány 2B ELO" sheetId="231" r:id="rId8"/>
    <sheet name="Lány 2B 1 cs." sheetId="232" r:id="rId9"/>
    <sheet name="Lány 2B 2 cs." sheetId="233" r:id="rId10"/>
    <sheet name="Lány 2B 3-4 cs." sheetId="235" r:id="rId11"/>
    <sheet name="Lány 2B 5-6 cs." sheetId="236" r:id="rId12"/>
    <sheet name="Lány 2B Döntő" sheetId="238" r:id="rId13"/>
    <sheet name="Fiú 2A ELO" sheetId="279" r:id="rId14"/>
    <sheet name="Fiú 2A 1 cs." sheetId="281" r:id="rId15"/>
    <sheet name="Fiú 2A 2-3 cs." sheetId="285" r:id="rId16"/>
    <sheet name="Fiú 2A Döntő" sheetId="280" r:id="rId17"/>
    <sheet name="Fiú 2B ELO" sheetId="303" r:id="rId18"/>
    <sheet name="Fiú 2B 1 cs." sheetId="304" r:id="rId19"/>
    <sheet name="Fiú 2B 2 cs." sheetId="305" r:id="rId20"/>
    <sheet name="Fiú 2B 3-4 cs." sheetId="307" r:id="rId21"/>
    <sheet name="Fiú 2B 5-6 cs." sheetId="308" r:id="rId22"/>
    <sheet name="Fiú 2B Döntő" sheetId="310" r:id="rId2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3">'Fiú 2A ELO'!$1:$6</definedName>
    <definedName name="_xlnm.Print_Titles" localSheetId="17">'Fiú 2B ELO'!$1:$6</definedName>
    <definedName name="_xlnm.Print_Titles" localSheetId="3">'Lány 2A ELO'!$1:$6</definedName>
    <definedName name="_xlnm.Print_Titles" localSheetId="7">'Lány 2B ELO'!$1:$6</definedName>
    <definedName name="_xlnm.Print_Area" localSheetId="1">Birók!$A$1:$N$29</definedName>
    <definedName name="_xlnm.Print_Area" localSheetId="14">'Fiú 2A 1 cs.'!$A$1:$M$41</definedName>
    <definedName name="_xlnm.Print_Area" localSheetId="15">'Fiú 2A 2-3 cs.'!$A$1:$M$52</definedName>
    <definedName name="_xlnm.Print_Area" localSheetId="16">'Fiú 2A Döntő'!$A$1:$M$41</definedName>
    <definedName name="_xlnm.Print_Area" localSheetId="13">'Fiú 2A ELO'!$A$1:$Q$134</definedName>
    <definedName name="_xlnm.Print_Area" localSheetId="18">'Fiú 2B 1 cs.'!$A$1:$M$41</definedName>
    <definedName name="_xlnm.Print_Area" localSheetId="19">'Fiú 2B 2 cs.'!$A$1:$M$41</definedName>
    <definedName name="_xlnm.Print_Area" localSheetId="20">'Fiú 2B 3-4 cs.'!$A$1:$M$47</definedName>
    <definedName name="_xlnm.Print_Area" localSheetId="21">'Fiú 2B 5-6 cs.'!$A$1:$M$49</definedName>
    <definedName name="_xlnm.Print_Area" localSheetId="22">'Fiú 2B Döntő'!$A$1:$R$62</definedName>
    <definedName name="_xlnm.Print_Area" localSheetId="17">'Fiú 2B ELO'!$A$1:$Q$134</definedName>
    <definedName name="_xlnm.Print_Area" localSheetId="4">'Lány 2A 1-2 cs.'!$A$1:$M$49</definedName>
    <definedName name="_xlnm.Print_Area" localSheetId="5">'Lány 2A 3-4 cs.'!$A$1:$M$52</definedName>
    <definedName name="_xlnm.Print_Area" localSheetId="6">'Lány 2A Döntő'!$A$1:$M$41</definedName>
    <definedName name="_xlnm.Print_Area" localSheetId="3">'Lány 2A ELO'!$A$1:$Q$134</definedName>
    <definedName name="_xlnm.Print_Area" localSheetId="8">'Lány 2B 1 cs.'!$A$1:$M$41</definedName>
    <definedName name="_xlnm.Print_Area" localSheetId="9">'Lány 2B 2 cs.'!$A$1:$M$41</definedName>
    <definedName name="_xlnm.Print_Area" localSheetId="10">'Lány 2B 3-4 cs.'!$A$1:$M$47</definedName>
    <definedName name="_xlnm.Print_Area" localSheetId="11">'Lány 2B 5-6 cs.'!$A$1:$M$49</definedName>
    <definedName name="_xlnm.Print_Area" localSheetId="12">'Lány 2B Döntő'!$A$1:$R$62</definedName>
    <definedName name="_xlnm.Print_Area" localSheetId="7">'Lány 2B ELO'!$A$1:$Q$134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10" l="1"/>
  <c r="E2" i="308"/>
  <c r="E2" i="307"/>
  <c r="E2" i="305"/>
  <c r="E2" i="304"/>
  <c r="C2" i="303"/>
  <c r="R62" i="310"/>
  <c r="I21" i="310"/>
  <c r="G21" i="310"/>
  <c r="F21" i="310"/>
  <c r="D21" i="310"/>
  <c r="C21" i="310"/>
  <c r="B21" i="310"/>
  <c r="K20" i="310"/>
  <c r="I19" i="310"/>
  <c r="G19" i="310"/>
  <c r="F19" i="310"/>
  <c r="D19" i="310"/>
  <c r="C19" i="310"/>
  <c r="B19" i="310"/>
  <c r="M18" i="310"/>
  <c r="I17" i="310"/>
  <c r="G17" i="310"/>
  <c r="F17" i="310"/>
  <c r="D17" i="310"/>
  <c r="C17" i="310"/>
  <c r="B17" i="310"/>
  <c r="U16" i="310"/>
  <c r="K16" i="310"/>
  <c r="I15" i="310"/>
  <c r="G15" i="310"/>
  <c r="F15" i="310"/>
  <c r="D15" i="310"/>
  <c r="C15" i="310"/>
  <c r="B15" i="310"/>
  <c r="O14" i="310"/>
  <c r="I13" i="310"/>
  <c r="G13" i="310"/>
  <c r="F13" i="310"/>
  <c r="D13" i="310"/>
  <c r="C13" i="310"/>
  <c r="B13" i="310"/>
  <c r="K12" i="310"/>
  <c r="I11" i="310"/>
  <c r="G11" i="310"/>
  <c r="F11" i="310"/>
  <c r="D11" i="310"/>
  <c r="C11" i="310"/>
  <c r="B11" i="310"/>
  <c r="M10" i="310"/>
  <c r="D9" i="310"/>
  <c r="C9" i="310"/>
  <c r="B9" i="310"/>
  <c r="K8" i="310"/>
  <c r="U7" i="310"/>
  <c r="I7" i="310"/>
  <c r="G7" i="310"/>
  <c r="F7" i="310"/>
  <c r="D7" i="310"/>
  <c r="C7" i="310"/>
  <c r="B7" i="310"/>
  <c r="Y5" i="310"/>
  <c r="AE1" i="310" s="1"/>
  <c r="R4" i="310"/>
  <c r="O62" i="310"/>
  <c r="G4" i="310"/>
  <c r="A4" i="310"/>
  <c r="Y3" i="310"/>
  <c r="A1" i="310"/>
  <c r="R44" i="308"/>
  <c r="E43" i="308" s="1"/>
  <c r="F38" i="308"/>
  <c r="F36" i="308"/>
  <c r="L19" i="308"/>
  <c r="I19" i="308"/>
  <c r="G19" i="308"/>
  <c r="E19" i="308"/>
  <c r="J27" i="308" s="1"/>
  <c r="D19" i="308"/>
  <c r="C19" i="308"/>
  <c r="L17" i="308"/>
  <c r="B30" i="308"/>
  <c r="L15" i="308"/>
  <c r="I15" i="308"/>
  <c r="G15" i="308"/>
  <c r="E15" i="308"/>
  <c r="B29" i="308" s="1"/>
  <c r="F34" i="308" s="1"/>
  <c r="D15" i="308"/>
  <c r="C15" i="308"/>
  <c r="L13" i="308"/>
  <c r="I13" i="308"/>
  <c r="G13" i="308"/>
  <c r="E13" i="308"/>
  <c r="B28" i="308" s="1"/>
  <c r="D13" i="308"/>
  <c r="C13" i="308"/>
  <c r="L11" i="308"/>
  <c r="I11" i="308"/>
  <c r="G11" i="308"/>
  <c r="E11" i="308"/>
  <c r="B25" i="308" s="1"/>
  <c r="C36" i="308" s="1"/>
  <c r="D11" i="308"/>
  <c r="C11" i="308"/>
  <c r="L9" i="308"/>
  <c r="I9" i="308"/>
  <c r="G9" i="308"/>
  <c r="E9" i="308"/>
  <c r="B24" i="308" s="1"/>
  <c r="C34" i="308" s="1"/>
  <c r="D9" i="308"/>
  <c r="C9" i="308"/>
  <c r="L7" i="308"/>
  <c r="I7" i="308"/>
  <c r="G7" i="308"/>
  <c r="E7" i="308"/>
  <c r="B23" i="308" s="1"/>
  <c r="C38" i="308" s="1"/>
  <c r="D7" i="308"/>
  <c r="C7" i="308"/>
  <c r="Y5" i="308"/>
  <c r="L4" i="308"/>
  <c r="K49" i="308" s="1"/>
  <c r="E4" i="308"/>
  <c r="A4" i="308"/>
  <c r="Y3" i="308"/>
  <c r="AE1" i="308" s="1"/>
  <c r="A1" i="308"/>
  <c r="R47" i="307"/>
  <c r="C34" i="307"/>
  <c r="L17" i="307"/>
  <c r="I17" i="307"/>
  <c r="G17" i="307"/>
  <c r="E17" i="307"/>
  <c r="H27" i="307" s="1"/>
  <c r="D17" i="307"/>
  <c r="C17" i="307"/>
  <c r="L15" i="307"/>
  <c r="I15" i="307"/>
  <c r="G15" i="307"/>
  <c r="E15" i="307"/>
  <c r="F27" i="307" s="1"/>
  <c r="D15" i="307"/>
  <c r="C15" i="307"/>
  <c r="L13" i="307"/>
  <c r="I13" i="307"/>
  <c r="G13" i="307"/>
  <c r="E13" i="307"/>
  <c r="B28" i="307" s="1"/>
  <c r="F32" i="307" s="1"/>
  <c r="D13" i="307"/>
  <c r="C13" i="307"/>
  <c r="L11" i="307"/>
  <c r="B25" i="307"/>
  <c r="L9" i="307"/>
  <c r="I9" i="307"/>
  <c r="G9" i="307"/>
  <c r="E9" i="307"/>
  <c r="B24" i="307" s="1"/>
  <c r="C32" i="307" s="1"/>
  <c r="D9" i="307"/>
  <c r="C9" i="307"/>
  <c r="L7" i="307"/>
  <c r="I7" i="307"/>
  <c r="G7" i="307"/>
  <c r="E7" i="307"/>
  <c r="B23" i="307" s="1"/>
  <c r="C36" i="307" s="1"/>
  <c r="D7" i="307"/>
  <c r="C7" i="307"/>
  <c r="Y5" i="307"/>
  <c r="AH1" i="307" s="1"/>
  <c r="L4" i="307"/>
  <c r="K47" i="307" s="1"/>
  <c r="E4" i="307"/>
  <c r="A4" i="307"/>
  <c r="Y3" i="307"/>
  <c r="A1" i="307"/>
  <c r="B22" i="305"/>
  <c r="I11" i="305"/>
  <c r="G11" i="305"/>
  <c r="E11" i="305"/>
  <c r="B21" i="305" s="1"/>
  <c r="D11" i="305"/>
  <c r="C11" i="305"/>
  <c r="I9" i="305"/>
  <c r="G9" i="305"/>
  <c r="E9" i="305"/>
  <c r="F18" i="305" s="1"/>
  <c r="B20" i="305"/>
  <c r="D9" i="305"/>
  <c r="C9" i="305"/>
  <c r="I7" i="305"/>
  <c r="G7" i="305"/>
  <c r="E7" i="305"/>
  <c r="B19" i="305" s="1"/>
  <c r="D7" i="305"/>
  <c r="C7" i="305"/>
  <c r="Y5" i="305"/>
  <c r="M4" i="305"/>
  <c r="K41" i="305"/>
  <c r="E4" i="305"/>
  <c r="A4" i="305"/>
  <c r="Y3" i="305"/>
  <c r="A1" i="305"/>
  <c r="I11" i="304"/>
  <c r="G11" i="304"/>
  <c r="E11" i="304"/>
  <c r="B21" i="304" s="1"/>
  <c r="D11" i="304"/>
  <c r="C11" i="304"/>
  <c r="I9" i="304"/>
  <c r="G9" i="304"/>
  <c r="E9" i="304"/>
  <c r="B20" i="304" s="1"/>
  <c r="D9" i="304"/>
  <c r="C9" i="304"/>
  <c r="I7" i="304"/>
  <c r="G7" i="304"/>
  <c r="E7" i="304"/>
  <c r="D18" i="304" s="1"/>
  <c r="B19" i="304"/>
  <c r="D7" i="304"/>
  <c r="C7" i="304"/>
  <c r="Y5" i="304"/>
  <c r="L4" i="304"/>
  <c r="K41" i="304" s="1"/>
  <c r="E4" i="304"/>
  <c r="A4" i="304"/>
  <c r="Y3" i="304"/>
  <c r="AH1" i="304" s="1"/>
  <c r="A1" i="304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/>
  <c r="L154" i="303"/>
  <c r="K154" i="303"/>
  <c r="J154" i="303"/>
  <c r="P153" i="303"/>
  <c r="M153" i="303" s="1"/>
  <c r="L153" i="303"/>
  <c r="K153" i="303"/>
  <c r="J153" i="303"/>
  <c r="P152" i="303"/>
  <c r="M152" i="303" s="1"/>
  <c r="L152" i="303"/>
  <c r="K152" i="303"/>
  <c r="J152" i="303"/>
  <c r="P151" i="303"/>
  <c r="M151" i="303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/>
  <c r="L147" i="303"/>
  <c r="K147" i="303"/>
  <c r="J147" i="303"/>
  <c r="P146" i="303"/>
  <c r="M146" i="303"/>
  <c r="L146" i="303"/>
  <c r="K146" i="303"/>
  <c r="J146" i="303"/>
  <c r="P145" i="303"/>
  <c r="M145" i="303" s="1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/>
  <c r="L139" i="303"/>
  <c r="K139" i="303"/>
  <c r="J139" i="303"/>
  <c r="P138" i="303"/>
  <c r="M138" i="303" s="1"/>
  <c r="L138" i="303"/>
  <c r="K138" i="303"/>
  <c r="J138" i="303"/>
  <c r="P137" i="303"/>
  <c r="M137" i="303" s="1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 s="1"/>
  <c r="L129" i="303"/>
  <c r="K129" i="303"/>
  <c r="J129" i="303"/>
  <c r="P128" i="303"/>
  <c r="M128" i="303" s="1"/>
  <c r="L128" i="303"/>
  <c r="K128" i="303"/>
  <c r="J128" i="303"/>
  <c r="P127" i="303"/>
  <c r="M127" i="303"/>
  <c r="L127" i="303"/>
  <c r="K127" i="303"/>
  <c r="J127" i="303"/>
  <c r="P126" i="303"/>
  <c r="M126" i="303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/>
  <c r="L119" i="303"/>
  <c r="K119" i="303"/>
  <c r="J119" i="303"/>
  <c r="P118" i="303"/>
  <c r="M118" i="303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/>
  <c r="L114" i="303"/>
  <c r="K114" i="303"/>
  <c r="J114" i="303"/>
  <c r="P113" i="303"/>
  <c r="M113" i="303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/>
  <c r="L107" i="303"/>
  <c r="K107" i="303"/>
  <c r="J107" i="303"/>
  <c r="P106" i="303"/>
  <c r="M106" i="303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/>
  <c r="L99" i="303"/>
  <c r="K99" i="303"/>
  <c r="J99" i="303"/>
  <c r="P98" i="303"/>
  <c r="M98" i="303"/>
  <c r="L98" i="303"/>
  <c r="K98" i="303"/>
  <c r="J98" i="303"/>
  <c r="P97" i="303"/>
  <c r="M97" i="303" s="1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/>
  <c r="L91" i="303"/>
  <c r="K91" i="303"/>
  <c r="J91" i="303"/>
  <c r="P90" i="303"/>
  <c r="M90" i="303" s="1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/>
  <c r="L86" i="303"/>
  <c r="K86" i="303"/>
  <c r="J86" i="303"/>
  <c r="P85" i="303"/>
  <c r="M85" i="303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/>
  <c r="L74" i="303"/>
  <c r="K74" i="303"/>
  <c r="J74" i="303"/>
  <c r="P73" i="303"/>
  <c r="M73" i="303" s="1"/>
  <c r="L73" i="303"/>
  <c r="K73" i="303"/>
  <c r="J73" i="303"/>
  <c r="P72" i="303"/>
  <c r="M72" i="303" s="1"/>
  <c r="L72" i="303"/>
  <c r="K72" i="303"/>
  <c r="J72" i="303"/>
  <c r="P71" i="303"/>
  <c r="M71" i="303"/>
  <c r="L71" i="303"/>
  <c r="K71" i="303"/>
  <c r="J71" i="303"/>
  <c r="P70" i="303"/>
  <c r="M70" i="303" s="1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 s="1"/>
  <c r="L59" i="303"/>
  <c r="K59" i="303"/>
  <c r="J59" i="303"/>
  <c r="P58" i="303"/>
  <c r="M58" i="303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/>
  <c r="L54" i="303"/>
  <c r="K54" i="303"/>
  <c r="J54" i="303"/>
  <c r="P53" i="303"/>
  <c r="M53" i="303" s="1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 s="1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5"/>
  <c r="E2" i="281"/>
  <c r="E2" i="280"/>
  <c r="C2" i="279"/>
  <c r="R47" i="285"/>
  <c r="L21" i="285"/>
  <c r="I21" i="285"/>
  <c r="G21" i="285"/>
  <c r="E21" i="285"/>
  <c r="B34" i="285" s="1"/>
  <c r="F43" i="285"/>
  <c r="D21" i="285"/>
  <c r="C21" i="285"/>
  <c r="L19" i="285"/>
  <c r="I19" i="285"/>
  <c r="G19" i="285"/>
  <c r="E19" i="285"/>
  <c r="B33" i="285" s="1"/>
  <c r="F41" i="285"/>
  <c r="D19" i="285"/>
  <c r="C19" i="285"/>
  <c r="L17" i="285"/>
  <c r="I17" i="285"/>
  <c r="G17" i="285"/>
  <c r="E17" i="285"/>
  <c r="B32" i="285" s="1"/>
  <c r="F39" i="285"/>
  <c r="D17" i="285"/>
  <c r="C17" i="285"/>
  <c r="L15" i="285"/>
  <c r="I15" i="285"/>
  <c r="G15" i="285"/>
  <c r="E15" i="285"/>
  <c r="B31" i="285" s="1"/>
  <c r="F37" i="285"/>
  <c r="D15" i="285"/>
  <c r="C15" i="285"/>
  <c r="L13" i="285"/>
  <c r="I13" i="285"/>
  <c r="G13" i="285"/>
  <c r="E13" i="285"/>
  <c r="B28" i="285" s="1"/>
  <c r="C37" i="285"/>
  <c r="D13" i="285"/>
  <c r="C13" i="285"/>
  <c r="L11" i="285"/>
  <c r="I11" i="285"/>
  <c r="G11" i="285"/>
  <c r="E11" i="285"/>
  <c r="B27" i="285" s="1"/>
  <c r="C39" i="285"/>
  <c r="D11" i="285"/>
  <c r="C11" i="285"/>
  <c r="L9" i="285"/>
  <c r="I9" i="285"/>
  <c r="G9" i="285"/>
  <c r="E9" i="285"/>
  <c r="B26" i="285" s="1"/>
  <c r="C41" i="285"/>
  <c r="D9" i="285"/>
  <c r="C9" i="285"/>
  <c r="L7" i="285"/>
  <c r="I7" i="285"/>
  <c r="G7" i="285"/>
  <c r="E7" i="285"/>
  <c r="B25" i="285" s="1"/>
  <c r="C43" i="285"/>
  <c r="D7" i="285"/>
  <c r="C7" i="285"/>
  <c r="Y5" i="285"/>
  <c r="AJ1" i="285" s="1"/>
  <c r="L4" i="285"/>
  <c r="K53" i="285" s="1"/>
  <c r="E4" i="285"/>
  <c r="A4" i="285"/>
  <c r="Y3" i="285"/>
  <c r="A1" i="285"/>
  <c r="I13" i="281"/>
  <c r="G13" i="281"/>
  <c r="E13" i="281"/>
  <c r="B22" i="281" s="1"/>
  <c r="D13" i="281"/>
  <c r="C13" i="281"/>
  <c r="I11" i="281"/>
  <c r="G11" i="281"/>
  <c r="E11" i="281"/>
  <c r="B21" i="281" s="1"/>
  <c r="D11" i="281"/>
  <c r="C11" i="281"/>
  <c r="I9" i="281"/>
  <c r="G9" i="281"/>
  <c r="E9" i="281"/>
  <c r="B20" i="281"/>
  <c r="D9" i="281"/>
  <c r="C9" i="281"/>
  <c r="I7" i="281"/>
  <c r="G7" i="281"/>
  <c r="E7" i="281"/>
  <c r="B19" i="281" s="1"/>
  <c r="D7" i="281"/>
  <c r="C7" i="281"/>
  <c r="Y5" i="281"/>
  <c r="M4" i="281"/>
  <c r="K41" i="281" s="1"/>
  <c r="E4" i="281"/>
  <c r="A4" i="281"/>
  <c r="Y3" i="281"/>
  <c r="AE1" i="281" s="1"/>
  <c r="A1" i="281"/>
  <c r="I11" i="280"/>
  <c r="G11" i="280"/>
  <c r="E11" i="280"/>
  <c r="B21" i="280" s="1"/>
  <c r="D11" i="280"/>
  <c r="C11" i="280"/>
  <c r="I9" i="280"/>
  <c r="G9" i="280"/>
  <c r="E9" i="280"/>
  <c r="B20" i="280" s="1"/>
  <c r="D9" i="280"/>
  <c r="C9" i="280"/>
  <c r="I7" i="280"/>
  <c r="G7" i="280"/>
  <c r="E7" i="280"/>
  <c r="B19" i="280" s="1"/>
  <c r="D7" i="280"/>
  <c r="C7" i="280"/>
  <c r="Y5" i="280"/>
  <c r="L4" i="280"/>
  <c r="K41" i="280" s="1"/>
  <c r="E4" i="280"/>
  <c r="A4" i="280"/>
  <c r="Y3" i="280"/>
  <c r="A1" i="280"/>
  <c r="P156" i="279"/>
  <c r="M156" i="279"/>
  <c r="L156" i="279"/>
  <c r="K156" i="279"/>
  <c r="J156" i="279"/>
  <c r="P155" i="279"/>
  <c r="M155" i="279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 s="1"/>
  <c r="L141" i="279"/>
  <c r="K141" i="279"/>
  <c r="J141" i="279"/>
  <c r="P140" i="279"/>
  <c r="M140" i="279"/>
  <c r="L140" i="279"/>
  <c r="K140" i="279"/>
  <c r="J140" i="279"/>
  <c r="P139" i="279"/>
  <c r="M139" i="279" s="1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/>
  <c r="L132" i="279"/>
  <c r="K132" i="279"/>
  <c r="J132" i="279"/>
  <c r="P131" i="279"/>
  <c r="M131" i="279"/>
  <c r="L131" i="279"/>
  <c r="K131" i="279"/>
  <c r="J131" i="279"/>
  <c r="P130" i="279"/>
  <c r="M130" i="279" s="1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 s="1"/>
  <c r="L114" i="279"/>
  <c r="K114" i="279"/>
  <c r="J114" i="279"/>
  <c r="P113" i="279"/>
  <c r="M113" i="279" s="1"/>
  <c r="L113" i="279"/>
  <c r="K113" i="279"/>
  <c r="J113" i="279"/>
  <c r="P112" i="279"/>
  <c r="M112" i="279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/>
  <c r="L108" i="279"/>
  <c r="K108" i="279"/>
  <c r="J108" i="279"/>
  <c r="P107" i="279"/>
  <c r="M107" i="279" s="1"/>
  <c r="L107" i="279"/>
  <c r="K107" i="279"/>
  <c r="J107" i="279"/>
  <c r="P106" i="279"/>
  <c r="M106" i="279" s="1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/>
  <c r="L100" i="279"/>
  <c r="K100" i="279"/>
  <c r="J100" i="279"/>
  <c r="P99" i="279"/>
  <c r="M99" i="279"/>
  <c r="L99" i="279"/>
  <c r="K99" i="279"/>
  <c r="J99" i="279"/>
  <c r="P98" i="279"/>
  <c r="M98" i="279" s="1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 s="1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 s="1"/>
  <c r="L82" i="279"/>
  <c r="K82" i="279"/>
  <c r="J82" i="279"/>
  <c r="P81" i="279"/>
  <c r="M81" i="279" s="1"/>
  <c r="L81" i="279"/>
  <c r="K81" i="279"/>
  <c r="J81" i="279"/>
  <c r="P80" i="279"/>
  <c r="M80" i="279"/>
  <c r="L80" i="279"/>
  <c r="K80" i="279"/>
  <c r="J80" i="279"/>
  <c r="P79" i="279"/>
  <c r="M79" i="279" s="1"/>
  <c r="L79" i="279"/>
  <c r="K79" i="279"/>
  <c r="J79" i="279"/>
  <c r="P78" i="279"/>
  <c r="M78" i="279" s="1"/>
  <c r="L78" i="279"/>
  <c r="K78" i="279"/>
  <c r="J78" i="279"/>
  <c r="P77" i="279"/>
  <c r="M77" i="279" s="1"/>
  <c r="L77" i="279"/>
  <c r="K77" i="279"/>
  <c r="J77" i="279"/>
  <c r="P76" i="279"/>
  <c r="M76" i="279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 s="1"/>
  <c r="L49" i="279"/>
  <c r="K49" i="279"/>
  <c r="J49" i="279"/>
  <c r="P48" i="279"/>
  <c r="M48" i="279"/>
  <c r="L48" i="279"/>
  <c r="K48" i="279"/>
  <c r="J48" i="279"/>
  <c r="P47" i="279"/>
  <c r="M47" i="279" s="1"/>
  <c r="L47" i="279"/>
  <c r="K47" i="279"/>
  <c r="J47" i="279"/>
  <c r="P46" i="279"/>
  <c r="M46" i="279" s="1"/>
  <c r="L46" i="279"/>
  <c r="K46" i="279"/>
  <c r="J46" i="279"/>
  <c r="P45" i="279"/>
  <c r="M45" i="279" s="1"/>
  <c r="L45" i="279"/>
  <c r="K45" i="279"/>
  <c r="J45" i="279"/>
  <c r="P44" i="279"/>
  <c r="M44" i="279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 s="1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6"/>
  <c r="E2" i="235"/>
  <c r="E2" i="233"/>
  <c r="E2" i="232"/>
  <c r="C2" i="231"/>
  <c r="R62" i="238"/>
  <c r="I21" i="238"/>
  <c r="G21" i="238"/>
  <c r="F21" i="238"/>
  <c r="D21" i="238"/>
  <c r="C21" i="238"/>
  <c r="B21" i="238"/>
  <c r="K20" i="238"/>
  <c r="I19" i="238"/>
  <c r="G19" i="238"/>
  <c r="F19" i="238"/>
  <c r="D19" i="238"/>
  <c r="C19" i="238"/>
  <c r="B19" i="238"/>
  <c r="M18" i="238"/>
  <c r="U16" i="238"/>
  <c r="K16" i="238"/>
  <c r="I15" i="238"/>
  <c r="G15" i="238"/>
  <c r="F15" i="238"/>
  <c r="D15" i="238"/>
  <c r="C15" i="238"/>
  <c r="B15" i="238"/>
  <c r="O14" i="238"/>
  <c r="I13" i="238"/>
  <c r="G13" i="238"/>
  <c r="F13" i="238"/>
  <c r="D13" i="238"/>
  <c r="C13" i="238"/>
  <c r="B13" i="238"/>
  <c r="K12" i="238"/>
  <c r="I11" i="238"/>
  <c r="G11" i="238"/>
  <c r="F11" i="238"/>
  <c r="D11" i="238"/>
  <c r="C11" i="238"/>
  <c r="B11" i="238"/>
  <c r="M10" i="238"/>
  <c r="I9" i="238"/>
  <c r="G9" i="238"/>
  <c r="F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 s="1"/>
  <c r="G4" i="238"/>
  <c r="A4" i="238"/>
  <c r="Y3" i="238"/>
  <c r="K6" i="238" s="1"/>
  <c r="A1" i="238"/>
  <c r="R44" i="236"/>
  <c r="E43" i="236"/>
  <c r="L19" i="236"/>
  <c r="B31" i="236"/>
  <c r="L17" i="236"/>
  <c r="B30" i="236"/>
  <c r="F38" i="236"/>
  <c r="L15" i="236"/>
  <c r="I15" i="236"/>
  <c r="G15" i="236"/>
  <c r="E15" i="236"/>
  <c r="B29" i="236" s="1"/>
  <c r="F36" i="236"/>
  <c r="D15" i="236"/>
  <c r="C15" i="236"/>
  <c r="L13" i="236"/>
  <c r="I13" i="236"/>
  <c r="G13" i="236"/>
  <c r="E13" i="236"/>
  <c r="F34" i="236"/>
  <c r="D13" i="236"/>
  <c r="C13" i="236"/>
  <c r="L11" i="236"/>
  <c r="B25" i="236"/>
  <c r="C38" i="236"/>
  <c r="L9" i="236"/>
  <c r="I9" i="236"/>
  <c r="G9" i="236"/>
  <c r="E9" i="236"/>
  <c r="B24" i="236" s="1"/>
  <c r="C36" i="236"/>
  <c r="D9" i="236"/>
  <c r="C9" i="236"/>
  <c r="L7" i="236"/>
  <c r="I7" i="236"/>
  <c r="G7" i="236"/>
  <c r="E7" i="236"/>
  <c r="B23" i="236" s="1"/>
  <c r="C34" i="236"/>
  <c r="D7" i="236"/>
  <c r="C7" i="236"/>
  <c r="Y5" i="236"/>
  <c r="L4" i="236"/>
  <c r="K49" i="236"/>
  <c r="E4" i="236"/>
  <c r="A4" i="236"/>
  <c r="Y3" i="236"/>
  <c r="A1" i="236"/>
  <c r="R47" i="235"/>
  <c r="L17" i="235"/>
  <c r="I17" i="235"/>
  <c r="G17" i="235"/>
  <c r="E17" i="235"/>
  <c r="B30" i="235" s="1"/>
  <c r="F34" i="235"/>
  <c r="D17" i="235"/>
  <c r="C17" i="235"/>
  <c r="L15" i="235"/>
  <c r="B29" i="235"/>
  <c r="F36" i="235"/>
  <c r="L13" i="235"/>
  <c r="I13" i="235"/>
  <c r="G13" i="235"/>
  <c r="E13" i="235"/>
  <c r="F32" i="235"/>
  <c r="D13" i="235"/>
  <c r="C13" i="235"/>
  <c r="L11" i="235"/>
  <c r="I11" i="235"/>
  <c r="G11" i="235"/>
  <c r="E11" i="235"/>
  <c r="H22" i="235" s="1"/>
  <c r="B25" i="235"/>
  <c r="C36" i="235"/>
  <c r="D11" i="235"/>
  <c r="C11" i="235"/>
  <c r="L9" i="235"/>
  <c r="I9" i="235"/>
  <c r="G9" i="235"/>
  <c r="E9" i="235"/>
  <c r="B24" i="235" s="1"/>
  <c r="C34" i="235"/>
  <c r="D9" i="235"/>
  <c r="C9" i="235"/>
  <c r="L7" i="235"/>
  <c r="I7" i="235"/>
  <c r="G7" i="235"/>
  <c r="E7" i="235"/>
  <c r="B23" i="235" s="1"/>
  <c r="C32" i="235"/>
  <c r="D7" i="235"/>
  <c r="C7" i="235"/>
  <c r="Y5" i="235"/>
  <c r="L4" i="235"/>
  <c r="K47" i="235"/>
  <c r="E4" i="235"/>
  <c r="A4" i="235"/>
  <c r="Y3" i="235"/>
  <c r="AD1" i="235" s="1"/>
  <c r="A1" i="235"/>
  <c r="I13" i="233"/>
  <c r="G13" i="233"/>
  <c r="E13" i="233"/>
  <c r="B22" i="233" s="1"/>
  <c r="D13" i="233"/>
  <c r="C13" i="233"/>
  <c r="I11" i="233"/>
  <c r="G11" i="233"/>
  <c r="E11" i="233"/>
  <c r="B21" i="233" s="1"/>
  <c r="D11" i="233"/>
  <c r="C11" i="233"/>
  <c r="I9" i="233"/>
  <c r="G9" i="233"/>
  <c r="E9" i="233"/>
  <c r="D9" i="233"/>
  <c r="C9" i="233"/>
  <c r="I7" i="233"/>
  <c r="G7" i="233"/>
  <c r="E7" i="233"/>
  <c r="D18" i="233" s="1"/>
  <c r="D7" i="233"/>
  <c r="C7" i="233"/>
  <c r="Y5" i="233"/>
  <c r="M4" i="233"/>
  <c r="K41" i="233" s="1"/>
  <c r="E4" i="233"/>
  <c r="A4" i="233"/>
  <c r="Y3" i="233"/>
  <c r="AB1" i="233" s="1"/>
  <c r="A1" i="233"/>
  <c r="I11" i="232"/>
  <c r="G11" i="232"/>
  <c r="E11" i="232"/>
  <c r="B21" i="232" s="1"/>
  <c r="D11" i="232"/>
  <c r="C11" i="232"/>
  <c r="I9" i="232"/>
  <c r="G9" i="232"/>
  <c r="E9" i="232"/>
  <c r="B20" i="232" s="1"/>
  <c r="D9" i="232"/>
  <c r="C9" i="232"/>
  <c r="I7" i="232"/>
  <c r="G7" i="232"/>
  <c r="E7" i="232"/>
  <c r="B19" i="232" s="1"/>
  <c r="D7" i="232"/>
  <c r="C7" i="232"/>
  <c r="Y5" i="232"/>
  <c r="L4" i="232"/>
  <c r="K41" i="232"/>
  <c r="E4" i="232"/>
  <c r="A4" i="232"/>
  <c r="Y3" i="232"/>
  <c r="A1" i="232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/>
  <c r="L149" i="231"/>
  <c r="K149" i="231"/>
  <c r="J149" i="231"/>
  <c r="P148" i="231"/>
  <c r="M148" i="231" s="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/>
  <c r="L145" i="231"/>
  <c r="K145" i="231"/>
  <c r="J145" i="231"/>
  <c r="P144" i="231"/>
  <c r="M144" i="231" s="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/>
  <c r="L141" i="231"/>
  <c r="K141" i="231"/>
  <c r="J141" i="231"/>
  <c r="P140" i="231"/>
  <c r="M140" i="231" s="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/>
  <c r="L137" i="231"/>
  <c r="K137" i="231"/>
  <c r="J137" i="231"/>
  <c r="P136" i="231"/>
  <c r="M136" i="231" s="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/>
  <c r="L133" i="231"/>
  <c r="K133" i="231"/>
  <c r="J133" i="231"/>
  <c r="P132" i="231"/>
  <c r="M132" i="231" s="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/>
  <c r="L118" i="231"/>
  <c r="K118" i="231"/>
  <c r="J118" i="231"/>
  <c r="P117" i="231"/>
  <c r="M117" i="23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/>
  <c r="L105" i="231"/>
  <c r="K105" i="231"/>
  <c r="J105" i="231"/>
  <c r="P104" i="231"/>
  <c r="M104" i="231" s="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 s="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/>
  <c r="L63" i="231"/>
  <c r="K63" i="231"/>
  <c r="J63" i="231"/>
  <c r="P62" i="231"/>
  <c r="M62" i="23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L21" i="197"/>
  <c r="I21" i="197"/>
  <c r="G21" i="197"/>
  <c r="E21" i="197"/>
  <c r="B34" i="197" s="1"/>
  <c r="F43" i="197"/>
  <c r="D21" i="197"/>
  <c r="C21" i="197"/>
  <c r="R47" i="197"/>
  <c r="E46" i="197" s="1"/>
  <c r="E47" i="197"/>
  <c r="L19" i="197"/>
  <c r="I19" i="197"/>
  <c r="G19" i="197"/>
  <c r="E19" i="197"/>
  <c r="H30" i="197" s="1"/>
  <c r="D19" i="197"/>
  <c r="C19" i="197"/>
  <c r="L17" i="197"/>
  <c r="I17" i="197"/>
  <c r="G17" i="197"/>
  <c r="E17" i="197"/>
  <c r="F30" i="197" s="1"/>
  <c r="D17" i="197"/>
  <c r="C17" i="197"/>
  <c r="L15" i="197"/>
  <c r="I15" i="197"/>
  <c r="G15" i="197"/>
  <c r="E15" i="197"/>
  <c r="B31" i="197"/>
  <c r="D15" i="197"/>
  <c r="C15" i="197"/>
  <c r="L13" i="197"/>
  <c r="I13" i="197"/>
  <c r="G13" i="197"/>
  <c r="E13" i="197"/>
  <c r="B28" i="197"/>
  <c r="D13" i="197"/>
  <c r="C13" i="197"/>
  <c r="L11" i="197"/>
  <c r="I11" i="197"/>
  <c r="G11" i="197"/>
  <c r="E11" i="197"/>
  <c r="H24" i="197" s="1"/>
  <c r="D11" i="197"/>
  <c r="C11" i="197"/>
  <c r="L9" i="197"/>
  <c r="I9" i="197"/>
  <c r="G9" i="197"/>
  <c r="E9" i="197"/>
  <c r="F24" i="197" s="1"/>
  <c r="D9" i="197"/>
  <c r="C9" i="197"/>
  <c r="L7" i="197"/>
  <c r="I7" i="197"/>
  <c r="G7" i="197"/>
  <c r="E7" i="197"/>
  <c r="B25" i="197" s="1"/>
  <c r="D7" i="197"/>
  <c r="C7" i="197"/>
  <c r="Y5" i="197"/>
  <c r="AC1" i="197" s="1"/>
  <c r="L4" i="197"/>
  <c r="K53" i="197" s="1"/>
  <c r="E4" i="197"/>
  <c r="A4" i="197"/>
  <c r="Y3" i="197"/>
  <c r="E2" i="197"/>
  <c r="A1" i="197"/>
  <c r="C5" i="9"/>
  <c r="D5" i="9"/>
  <c r="H5" i="9"/>
  <c r="P22" i="2"/>
  <c r="P23" i="2"/>
  <c r="U9" i="310" s="1"/>
  <c r="P24" i="2"/>
  <c r="U10" i="238" s="1"/>
  <c r="P25" i="2"/>
  <c r="P26" i="2"/>
  <c r="P27" i="2"/>
  <c r="U13" i="238" s="1"/>
  <c r="P28" i="2"/>
  <c r="P29" i="2"/>
  <c r="U15" i="238" s="1"/>
  <c r="Y5" i="88"/>
  <c r="AD1" i="88" s="1"/>
  <c r="AI1" i="88"/>
  <c r="Y3" i="88"/>
  <c r="Y3" i="86"/>
  <c r="Y5" i="86"/>
  <c r="AC1" i="86" s="1"/>
  <c r="L19" i="86"/>
  <c r="L17" i="86"/>
  <c r="L15" i="86"/>
  <c r="L13" i="86"/>
  <c r="L11" i="86"/>
  <c r="L9" i="86"/>
  <c r="L7" i="86"/>
  <c r="R44" i="86"/>
  <c r="E42" i="86" s="1"/>
  <c r="I19" i="86"/>
  <c r="G19" i="86"/>
  <c r="E19" i="86"/>
  <c r="J27" i="86" s="1"/>
  <c r="D19" i="86"/>
  <c r="C19" i="86"/>
  <c r="E15" i="86"/>
  <c r="B29" i="86" s="1"/>
  <c r="E13" i="86"/>
  <c r="D27" i="86"/>
  <c r="E17" i="86"/>
  <c r="B30" i="86" s="1"/>
  <c r="F38" i="86"/>
  <c r="F36" i="86"/>
  <c r="F34" i="86"/>
  <c r="L4" i="86"/>
  <c r="K49" i="86" s="1"/>
  <c r="E11" i="86"/>
  <c r="B25" i="86" s="1"/>
  <c r="C38" i="86"/>
  <c r="E9" i="86"/>
  <c r="B24" i="86" s="1"/>
  <c r="C36" i="86"/>
  <c r="E7" i="86"/>
  <c r="B23" i="86"/>
  <c r="C34" i="86"/>
  <c r="I17" i="86"/>
  <c r="G17" i="86"/>
  <c r="D17" i="86"/>
  <c r="C17" i="86"/>
  <c r="I15" i="86"/>
  <c r="G15" i="86"/>
  <c r="D15" i="86"/>
  <c r="C15" i="86"/>
  <c r="I13" i="86"/>
  <c r="G13" i="86"/>
  <c r="D13" i="86"/>
  <c r="C13" i="86"/>
  <c r="I11" i="86"/>
  <c r="G11" i="86"/>
  <c r="D11" i="86"/>
  <c r="C11" i="86"/>
  <c r="I9" i="86"/>
  <c r="G9" i="86"/>
  <c r="D9" i="86"/>
  <c r="C9" i="86"/>
  <c r="I7" i="86"/>
  <c r="G7" i="86"/>
  <c r="D7" i="86"/>
  <c r="C7" i="86"/>
  <c r="E4" i="86"/>
  <c r="A4" i="86"/>
  <c r="E2" i="86"/>
  <c r="A1" i="86"/>
  <c r="E13" i="88"/>
  <c r="B22" i="88" s="1"/>
  <c r="I13" i="88"/>
  <c r="G13" i="88"/>
  <c r="D13" i="88"/>
  <c r="C13" i="88"/>
  <c r="M4" i="88"/>
  <c r="K41" i="88" s="1"/>
  <c r="E11" i="88"/>
  <c r="H18" i="88" s="1"/>
  <c r="E9" i="88"/>
  <c r="B20" i="88" s="1"/>
  <c r="E7" i="88"/>
  <c r="B19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 s="1"/>
  <c r="J102" i="9"/>
  <c r="K102" i="9"/>
  <c r="L102" i="9"/>
  <c r="P102" i="9"/>
  <c r="M102" i="9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/>
  <c r="J122" i="9"/>
  <c r="K122" i="9"/>
  <c r="L122" i="9"/>
  <c r="P122" i="9"/>
  <c r="M122" i="9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/>
  <c r="J131" i="9"/>
  <c r="K131" i="9"/>
  <c r="L131" i="9"/>
  <c r="P131" i="9"/>
  <c r="M131" i="9" s="1"/>
  <c r="J132" i="9"/>
  <c r="K132" i="9"/>
  <c r="L132" i="9"/>
  <c r="P132" i="9"/>
  <c r="M132" i="9" s="1"/>
  <c r="J133" i="9"/>
  <c r="K133" i="9"/>
  <c r="L133" i="9"/>
  <c r="P133" i="9"/>
  <c r="M133" i="9"/>
  <c r="J134" i="9"/>
  <c r="K134" i="9"/>
  <c r="L134" i="9"/>
  <c r="P134" i="9"/>
  <c r="M134" i="9" s="1"/>
  <c r="A1" i="9"/>
  <c r="F37" i="197"/>
  <c r="F41" i="197"/>
  <c r="F39" i="197"/>
  <c r="C43" i="197"/>
  <c r="C41" i="197"/>
  <c r="C39" i="197"/>
  <c r="C37" i="197"/>
  <c r="D22" i="235"/>
  <c r="F27" i="235"/>
  <c r="H27" i="235"/>
  <c r="F6" i="238"/>
  <c r="U8" i="238"/>
  <c r="U9" i="238"/>
  <c r="U8" i="310"/>
  <c r="J18" i="305"/>
  <c r="H22" i="307"/>
  <c r="F22" i="308"/>
  <c r="H27" i="308"/>
  <c r="F6" i="310"/>
  <c r="K6" i="310"/>
  <c r="M6" i="310"/>
  <c r="H18" i="281"/>
  <c r="J24" i="285"/>
  <c r="E43" i="86"/>
  <c r="U12" i="310"/>
  <c r="U12" i="238"/>
  <c r="AG1" i="86"/>
  <c r="AJ1" i="86"/>
  <c r="AB1" i="86"/>
  <c r="AB1" i="232"/>
  <c r="AG1" i="235"/>
  <c r="AC1" i="235"/>
  <c r="U10" i="310"/>
  <c r="AF1" i="235"/>
  <c r="AI1" i="308"/>
  <c r="AH1" i="308"/>
  <c r="O6" i="310"/>
  <c r="AD1" i="310"/>
  <c r="U15" i="310"/>
  <c r="AK1" i="305"/>
  <c r="AB1" i="305"/>
  <c r="AD1" i="305"/>
  <c r="AD1" i="233"/>
  <c r="AB1" i="235"/>
  <c r="AG1" i="236"/>
  <c r="AE1" i="236"/>
  <c r="U14" i="238"/>
  <c r="AD1" i="280"/>
  <c r="AK1" i="281"/>
  <c r="AF1" i="281"/>
  <c r="AF1" i="285"/>
  <c r="E40" i="307"/>
  <c r="E41" i="307"/>
  <c r="F55" i="310"/>
  <c r="F56" i="310"/>
  <c r="AD1" i="304"/>
  <c r="AI1" i="304"/>
  <c r="AE1" i="304"/>
  <c r="AB1" i="307"/>
  <c r="AG1" i="197"/>
  <c r="E42" i="236"/>
  <c r="AG1" i="281"/>
  <c r="AB1" i="281"/>
  <c r="AF1" i="304"/>
  <c r="AJ1" i="304"/>
  <c r="AD1" i="307"/>
  <c r="AD1" i="236"/>
  <c r="AJ1" i="236"/>
  <c r="AF1" i="236"/>
  <c r="AK1" i="86"/>
  <c r="AI1" i="305"/>
  <c r="AH1" i="305"/>
  <c r="AB1" i="280"/>
  <c r="AK1" i="280"/>
  <c r="AC1" i="308"/>
  <c r="AB1" i="308"/>
  <c r="AF1" i="232"/>
  <c r="AC1" i="88"/>
  <c r="AH1" i="88"/>
  <c r="AE1" i="88"/>
  <c r="AI1" i="197"/>
  <c r="AB1" i="236"/>
  <c r="AB1" i="304"/>
  <c r="AK1" i="308"/>
  <c r="AI1" i="280"/>
  <c r="AG1" i="232"/>
  <c r="AE1" i="305"/>
  <c r="AC1" i="305"/>
  <c r="AH1" i="280"/>
  <c r="AG1" i="308"/>
  <c r="AF1" i="308"/>
  <c r="AD1" i="232"/>
  <c r="AJ1" i="232"/>
  <c r="AG1" i="88"/>
  <c r="AC1" i="304"/>
  <c r="AJ1" i="305"/>
  <c r="AG1" i="305"/>
  <c r="AE1" i="280"/>
  <c r="AC1" i="280"/>
  <c r="AK1" i="232"/>
  <c r="AD1" i="308"/>
  <c r="AJ1" i="308"/>
  <c r="AI1" i="232"/>
  <c r="AF1" i="88"/>
  <c r="F18" i="281"/>
  <c r="D18" i="281"/>
  <c r="H18" i="233"/>
  <c r="H18" i="232"/>
  <c r="H22" i="236"/>
  <c r="H27" i="236"/>
  <c r="D22" i="236"/>
  <c r="J30" i="197"/>
  <c r="D30" i="197"/>
  <c r="F18" i="304"/>
  <c r="D18" i="232"/>
  <c r="J27" i="236"/>
  <c r="H24" i="285"/>
  <c r="H30" i="285"/>
  <c r="D22" i="86"/>
  <c r="B32" i="197"/>
  <c r="F27" i="86"/>
  <c r="H22" i="86"/>
  <c r="J24" i="197"/>
  <c r="B28" i="86"/>
  <c r="F18" i="88"/>
  <c r="B31" i="86"/>
  <c r="B21" i="88"/>
  <c r="J30" i="285"/>
  <c r="F30" i="285"/>
  <c r="F24" i="285"/>
  <c r="B19" i="233"/>
  <c r="B33" i="197"/>
  <c r="B27" i="197"/>
  <c r="H18" i="280" l="1"/>
  <c r="D18" i="280"/>
  <c r="D27" i="307"/>
  <c r="B30" i="307"/>
  <c r="F34" i="307" s="1"/>
  <c r="F22" i="307"/>
  <c r="D27" i="308"/>
  <c r="D18" i="305"/>
  <c r="H18" i="304"/>
  <c r="H18" i="305"/>
  <c r="D22" i="308"/>
  <c r="J18" i="88"/>
  <c r="D18" i="88"/>
  <c r="F22" i="236"/>
  <c r="J18" i="233"/>
  <c r="AB1" i="197"/>
  <c r="U13" i="310"/>
  <c r="F18" i="280"/>
  <c r="D22" i="307"/>
  <c r="AH1" i="233"/>
  <c r="AF1" i="238"/>
  <c r="AK1" i="304"/>
  <c r="AI1" i="233"/>
  <c r="F27" i="236"/>
  <c r="H27" i="86"/>
  <c r="O6" i="238"/>
  <c r="AE1" i="197"/>
  <c r="AF1" i="307"/>
  <c r="AE1" i="307"/>
  <c r="AK1" i="307"/>
  <c r="AK1" i="285"/>
  <c r="F18" i="232"/>
  <c r="B31" i="308"/>
  <c r="D24" i="285"/>
  <c r="AK1" i="197"/>
  <c r="AJ1" i="307"/>
  <c r="AC1" i="307"/>
  <c r="AC1" i="285"/>
  <c r="AE1" i="285"/>
  <c r="M6" i="238"/>
  <c r="AF1" i="305"/>
  <c r="E42" i="308"/>
  <c r="AG1" i="307"/>
  <c r="F27" i="308"/>
  <c r="D30" i="285"/>
  <c r="AH1" i="197"/>
  <c r="AI1" i="307"/>
  <c r="AK1" i="233"/>
  <c r="AH1" i="285"/>
  <c r="AI1" i="285"/>
  <c r="F22" i="235"/>
  <c r="AB1" i="238"/>
  <c r="U14" i="310"/>
  <c r="AH1" i="236"/>
  <c r="AC1" i="236"/>
  <c r="AI1" i="236"/>
  <c r="AD1" i="281"/>
  <c r="AC1" i="310"/>
  <c r="AH1" i="310"/>
  <c r="AF1" i="310"/>
  <c r="AB1" i="310"/>
  <c r="J18" i="281"/>
  <c r="AK1" i="88"/>
  <c r="AB1" i="88"/>
  <c r="AJ1" i="88"/>
  <c r="AG1" i="233"/>
  <c r="AE1" i="233"/>
  <c r="AC1" i="281"/>
  <c r="AI1" i="281"/>
  <c r="AK1" i="236"/>
  <c r="D24" i="197"/>
  <c r="AI1" i="235"/>
  <c r="AJ1" i="235"/>
  <c r="AK1" i="235"/>
  <c r="AE1" i="235"/>
  <c r="AH1" i="235"/>
  <c r="E41" i="235"/>
  <c r="E40" i="235"/>
  <c r="AG1" i="280"/>
  <c r="AJ1" i="280"/>
  <c r="AF1" i="280"/>
  <c r="AD1" i="285"/>
  <c r="AG1" i="285"/>
  <c r="AB1" i="285"/>
  <c r="B29" i="307"/>
  <c r="F36" i="307" s="1"/>
  <c r="U11" i="310"/>
  <c r="B28" i="236"/>
  <c r="D27" i="236"/>
  <c r="AG1" i="238"/>
  <c r="AE1" i="238"/>
  <c r="AH1" i="238"/>
  <c r="AC1" i="238"/>
  <c r="AD1" i="238"/>
  <c r="E46" i="285"/>
  <c r="E47" i="285"/>
  <c r="F22" i="86"/>
  <c r="U11" i="238"/>
  <c r="AJ1" i="233"/>
  <c r="AC1" i="233"/>
  <c r="AF1" i="233"/>
  <c r="B26" i="197"/>
  <c r="H22" i="308"/>
  <c r="AJ1" i="281"/>
  <c r="AH1" i="281"/>
  <c r="AG1" i="310"/>
  <c r="AD1" i="86"/>
  <c r="AH1" i="86"/>
  <c r="AF1" i="86"/>
  <c r="AE1" i="86"/>
  <c r="AI1" i="86"/>
  <c r="AJ1" i="197"/>
  <c r="AD1" i="197"/>
  <c r="AF1" i="197"/>
  <c r="AH1" i="232"/>
  <c r="AC1" i="232"/>
  <c r="AE1" i="232"/>
  <c r="B20" i="233"/>
  <c r="F18" i="233"/>
  <c r="D27" i="235"/>
  <c r="B28" i="235"/>
  <c r="AG1" i="304"/>
  <c r="F55" i="238"/>
  <c r="F56" i="238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<sst xmlns="http://schemas.openxmlformats.org/spreadsheetml/2006/main" count="2170" uniqueCount="577">
  <si>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</si>
  <si>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</si>
  <si>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</si>
  <si>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</si>
  <si>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</si>
  <si>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</si>
  <si>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</si>
  <si>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</si>
  <si>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</si>
  <si>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</si>
  <si>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</si>
  <si>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</si>
  <si>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</si>
  <si>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</si>
  <si>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</si>
  <si>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</si>
  <si>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</si>
  <si>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</si>
  <si>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</si>
  <si>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</si>
  <si>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</si>
  <si>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</si>
  <si>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</si>
  <si>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</si>
  <si>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</si>
  <si>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</si>
  <si>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</si>
  <si>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</si>
  <si>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</si>
  <si>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</si>
  <si>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</si>
  <si>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</si>
  <si>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</si>
  <si>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</si>
  <si>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</si>
  <si>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</si>
  <si>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</si>
  <si>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</si>
  <si>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</si>
  <si>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</si>
  <si>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</si>
  <si>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</si>
  <si>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</si>
  <si>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</si>
  <si>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</si>
  <si>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</si>
  <si>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</si>
  <si>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</si>
  <si>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</si>
  <si>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</si>
  <si>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</si>
  <si>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</si>
  <si>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</si>
  <si>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</si>
  <si>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</si>
  <si>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</si>
  <si>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</si>
  <si>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</si>
  <si>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</si>
  <si>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</si>
  <si>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</si>
  <si>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</si>
  <si>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</si>
  <si>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</si>
  <si>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</si>
  <si>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</si>
  <si>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</si>
  <si>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</si>
  <si>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</si>
  <si>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</si>
  <si>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</si>
  <si>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</si>
  <si>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</si>
  <si>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</si>
  <si>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</si>
  <si>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</si>
  <si>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</si>
  <si>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</si>
  <si>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</si>
  <si>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</si>
  <si>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</si>
  <si>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</si>
  <si>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</si>
  <si>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</si>
  <si>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</si>
  <si>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</si>
  <si>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</si>
  <si>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</si>
  <si>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</si>
  <si>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</si>
  <si>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</si>
  <si>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</si>
  <si>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</si>
  <si>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</si>
  <si>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</si>
  <si>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</si>
  <si>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</si>
  <si>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</si>
  <si>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</si>
  <si>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</si>
  <si>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</si>
  <si>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</si>
  <si>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</si>
  <si>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</si>
  <si>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</si>
  <si>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</si>
  <si>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</si>
  <si>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</si>
  <si>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</si>
  <si>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</si>
  <si>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</si>
  <si>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</si>
  <si>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</si>
  <si>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</si>
  <si>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</si>
  <si>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</si>
  <si>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</si>
  <si>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</si>
  <si>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</si>
  <si>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2024.05.27-06.01.</t>
  </si>
  <si>
    <t>Balatonboglár</t>
  </si>
  <si>
    <t>Rákóczi Andrea</t>
  </si>
  <si>
    <t>Oravecz Krisztina</t>
  </si>
  <si>
    <t>BBTC SE</t>
  </si>
  <si>
    <t>Diákolimpia</t>
  </si>
  <si>
    <t>2 lány A elo</t>
  </si>
  <si>
    <t>2 lány B elo</t>
  </si>
  <si>
    <t>2 fiú A elo</t>
  </si>
  <si>
    <t>2 fiú B elo</t>
  </si>
  <si>
    <t xml:space="preserve">Patkó </t>
  </si>
  <si>
    <t>Janka</t>
  </si>
  <si>
    <t>Pécsi Református</t>
  </si>
  <si>
    <t>Varga</t>
  </si>
  <si>
    <t>Nadin Lara</t>
  </si>
  <si>
    <t>Pécsi Sztárai</t>
  </si>
  <si>
    <t>Mezőcsáti</t>
  </si>
  <si>
    <t>Bianka</t>
  </si>
  <si>
    <t>Klebelsberg Kuno Általános Iskola és Gimnázium</t>
  </si>
  <si>
    <t>Erdei</t>
  </si>
  <si>
    <t>Helga</t>
  </si>
  <si>
    <t>Budapest XXIII. Kerületi Török Flóris Általános Iskola</t>
  </si>
  <si>
    <t>Vér</t>
  </si>
  <si>
    <t>Anna</t>
  </si>
  <si>
    <t>Hantó</t>
  </si>
  <si>
    <t>Nóra</t>
  </si>
  <si>
    <t>Dunaalmási Csokonai Általános Iskola</t>
  </si>
  <si>
    <t>Gömbicz</t>
  </si>
  <si>
    <t>Alíz</t>
  </si>
  <si>
    <t>Zsigmond Király Általános Iskola</t>
  </si>
  <si>
    <t>Damos</t>
  </si>
  <si>
    <t>Dominika</t>
  </si>
  <si>
    <t>Ócsa Halászy Károly Ált. Isk.</t>
  </si>
  <si>
    <t>Fehér</t>
  </si>
  <si>
    <t>Lilien</t>
  </si>
  <si>
    <t>Bethlen Gábor Gimnázium, Általános Iskola, Óvoda és Alapfokú Művészeti Iskola</t>
  </si>
  <si>
    <t>Szombathelyi Zrínyi Ilona Általános Iskola</t>
  </si>
  <si>
    <t>ELTE Bolyai János Gyakorló Általános Iskola és Gimnázium</t>
  </si>
  <si>
    <t>Farkas</t>
  </si>
  <si>
    <t>Eszter Alíz</t>
  </si>
  <si>
    <t>Veszprémi Cholnoky Jenő Általános Iskola</t>
  </si>
  <si>
    <t>Cseresznyés</t>
  </si>
  <si>
    <t>Emma</t>
  </si>
  <si>
    <t>Vörösberényi Általános Iskola</t>
  </si>
  <si>
    <t>Bödör</t>
  </si>
  <si>
    <t>Szofi</t>
  </si>
  <si>
    <t>Zalaegerszegi Eötvös József Általános Iskola</t>
  </si>
  <si>
    <t>Bódis</t>
  </si>
  <si>
    <t>Lili Virág</t>
  </si>
  <si>
    <t>Landorhegyi Sportiskolai Általános Iskola</t>
  </si>
  <si>
    <t>Borbély</t>
  </si>
  <si>
    <t>Lotti</t>
  </si>
  <si>
    <t>Varga-Karádi</t>
  </si>
  <si>
    <t>Emili</t>
  </si>
  <si>
    <t>Hottó</t>
  </si>
  <si>
    <t>Pécsi Koch Valéria</t>
  </si>
  <si>
    <t xml:space="preserve">Nagy </t>
  </si>
  <si>
    <t>Orosháza Vörösmarty</t>
  </si>
  <si>
    <t>Bede</t>
  </si>
  <si>
    <t>Lara</t>
  </si>
  <si>
    <t>Kazincbarcikai Pollack Mihály Általános Iskola</t>
  </si>
  <si>
    <t>Nagy</t>
  </si>
  <si>
    <t>Zora</t>
  </si>
  <si>
    <t>Adamcsik</t>
  </si>
  <si>
    <t>Boglárka</t>
  </si>
  <si>
    <t>Berettyóújfalui József Attila Általános Iskola és Alapfokú Művészeti Iskola</t>
  </si>
  <si>
    <t>Kányási</t>
  </si>
  <si>
    <t>Amina</t>
  </si>
  <si>
    <t>Debreceni Hatvani István Általános Iskola</t>
  </si>
  <si>
    <t>Simon</t>
  </si>
  <si>
    <t>Dorka</t>
  </si>
  <si>
    <t>Gyöngyösi Arany János Általános Iskola</t>
  </si>
  <si>
    <t>Ködmön</t>
  </si>
  <si>
    <t>Kincső Judit</t>
  </si>
  <si>
    <t>Hatvani Kossuth Lajos Általános Iskola</t>
  </si>
  <si>
    <t>Szabó</t>
  </si>
  <si>
    <t>Bercsényi Miklós Általános Iskola</t>
  </si>
  <si>
    <t>Székely</t>
  </si>
  <si>
    <t>Alina</t>
  </si>
  <si>
    <t>Szent István Sport Általános Iskola és Gimnázium</t>
  </si>
  <si>
    <t>Jancsó</t>
  </si>
  <si>
    <t>Olívia</t>
  </si>
  <si>
    <t>Érdligeti Ált. Isk</t>
  </si>
  <si>
    <t>Zoé</t>
  </si>
  <si>
    <t>Százhalombattai 1. Számú Ált. Isk.</t>
  </si>
  <si>
    <t>Balogh</t>
  </si>
  <si>
    <t>Fanni Leila</t>
  </si>
  <si>
    <t>Balatonlelle Ált Isk</t>
  </si>
  <si>
    <t>Tóth</t>
  </si>
  <si>
    <t>Szabina</t>
  </si>
  <si>
    <t>Németh</t>
  </si>
  <si>
    <t xml:space="preserve">Paksi Rákóczi Ferenc </t>
  </si>
  <si>
    <t xml:space="preserve">Pinczés </t>
  </si>
  <si>
    <t>Réka</t>
  </si>
  <si>
    <t>Dunaföldvári Beszédes József</t>
  </si>
  <si>
    <t>Paragvári Utcai Általános Iskola</t>
  </si>
  <si>
    <t>Gothard Jenő Általános Iskola</t>
  </si>
  <si>
    <t xml:space="preserve">Maják </t>
  </si>
  <si>
    <t>Miklós</t>
  </si>
  <si>
    <t>Pécsi Illyés Gyula</t>
  </si>
  <si>
    <t xml:space="preserve">Eczeti </t>
  </si>
  <si>
    <t>Vince</t>
  </si>
  <si>
    <t>Mezőberény Petőfi</t>
  </si>
  <si>
    <t xml:space="preserve">Varga </t>
  </si>
  <si>
    <t>Péter</t>
  </si>
  <si>
    <t>Békéscsaba Jankay</t>
  </si>
  <si>
    <t>Kolos</t>
  </si>
  <si>
    <t>Budapest British International School Angol Óvoda, Általános Iskola és Gimnázium</t>
  </si>
  <si>
    <t xml:space="preserve">Bőczén </t>
  </si>
  <si>
    <t>Máté</t>
  </si>
  <si>
    <t>Városligeti Magyar-Angol Két Tanítási Nyelvű Általános Iskola</t>
  </si>
  <si>
    <t>Zöldliget Baptista Át Isk.</t>
  </si>
  <si>
    <t>Szfvári II. Rákóczi F. Ált Isk</t>
  </si>
  <si>
    <t>Botond</t>
  </si>
  <si>
    <t>Bálint</t>
  </si>
  <si>
    <t>Tamás</t>
  </si>
  <si>
    <t>Józsa-Altrichter</t>
  </si>
  <si>
    <t xml:space="preserve"> Alexander Márk</t>
  </si>
  <si>
    <t>Kőkúti Általános Iskola</t>
  </si>
  <si>
    <t>Hamsik</t>
  </si>
  <si>
    <t>Dániel</t>
  </si>
  <si>
    <t>Fabriczius József Ált. Isk.</t>
  </si>
  <si>
    <t>Timár</t>
  </si>
  <si>
    <t>Mihály</t>
  </si>
  <si>
    <t>Becsehelyi Általános Iskola</t>
  </si>
  <si>
    <t>Sohár</t>
  </si>
  <si>
    <t>Miron</t>
  </si>
  <si>
    <t xml:space="preserve">Arnold </t>
  </si>
  <si>
    <t>Benedek</t>
  </si>
  <si>
    <t>Bólyi Ált. Isk.</t>
  </si>
  <si>
    <t>Féth</t>
  </si>
  <si>
    <t>Mohács Park Utcai Ált.Isk.</t>
  </si>
  <si>
    <t xml:space="preserve">Petrovits </t>
  </si>
  <si>
    <t>Bende</t>
  </si>
  <si>
    <t>Gyula Implom 5. Sz Tagint.</t>
  </si>
  <si>
    <t>Berki</t>
  </si>
  <si>
    <t>Benett</t>
  </si>
  <si>
    <t>Irinyi János Református Oktatási Központ - Óvoda, Általános Iskola, Technikum, Szakgimnázium és Diákotthon</t>
  </si>
  <si>
    <t>Nimród</t>
  </si>
  <si>
    <t>Török</t>
  </si>
  <si>
    <t>Gulner Gyula Általános Iskola</t>
  </si>
  <si>
    <t>Bence</t>
  </si>
  <si>
    <t>Gloriett Sportiskolai Általános Iskola</t>
  </si>
  <si>
    <t>Lente</t>
  </si>
  <si>
    <t>András Csaba</t>
  </si>
  <si>
    <t>Debreceni Egyetem Kossuth Lajos Gyakorló Gimnáziuma és Általános Iskolája</t>
  </si>
  <si>
    <t>Vida</t>
  </si>
  <si>
    <t>Mezei</t>
  </si>
  <si>
    <t>Nolan Navid</t>
  </si>
  <si>
    <t>Felsőtárkányi Általános Iskola és Alapfokú Művészeti Iskola</t>
  </si>
  <si>
    <t>Gergely</t>
  </si>
  <si>
    <t>Zalán</t>
  </si>
  <si>
    <t>Gyöngyösi Egressy Béni Két Tanítási Nyelvű Általános Iskola</t>
  </si>
  <si>
    <t>Molnár</t>
  </si>
  <si>
    <t>Budakeszi Széchenyi István Ált. Isk.</t>
  </si>
  <si>
    <t>Csösz</t>
  </si>
  <si>
    <t>Róbert</t>
  </si>
  <si>
    <t>Diósd Eötvös József Német Nemzetiségi Ált.</t>
  </si>
  <si>
    <t>Burkhalter</t>
  </si>
  <si>
    <t>Ármin</t>
  </si>
  <si>
    <t>Marcali Mikszáth</t>
  </si>
  <si>
    <t>Johancsik</t>
  </si>
  <si>
    <t>Siófoki Vak Bottyán</t>
  </si>
  <si>
    <t>Boros</t>
  </si>
  <si>
    <t>Balázs</t>
  </si>
  <si>
    <t xml:space="preserve">Paksi Deák Ferenc </t>
  </si>
  <si>
    <t>Modori</t>
  </si>
  <si>
    <t>Benjamin</t>
  </si>
  <si>
    <t>Saródi</t>
  </si>
  <si>
    <t>Márton</t>
  </si>
  <si>
    <t>Katona</t>
  </si>
  <si>
    <t>Jázmin</t>
  </si>
  <si>
    <t>Budai</t>
  </si>
  <si>
    <t>Bella Dóra</t>
  </si>
  <si>
    <t xml:space="preserve">      Prohászka Ottokár</t>
  </si>
  <si>
    <t>Szabadhegyi</t>
  </si>
  <si>
    <t>Viktória</t>
  </si>
  <si>
    <t>Szent László ÁMK, Baja</t>
  </si>
  <si>
    <t>KATONA</t>
  </si>
  <si>
    <t xml:space="preserve">Jázmin </t>
  </si>
  <si>
    <t>Paragvári utcai Általános Isk</t>
  </si>
  <si>
    <t>BUDAI</t>
  </si>
  <si>
    <t>Gothárd Jenő Általános Isk.</t>
  </si>
  <si>
    <t>MOLNÁR</t>
  </si>
  <si>
    <t>Szent László ÁMK Baja</t>
  </si>
  <si>
    <t>MODORI</t>
  </si>
  <si>
    <t>Benjámin</t>
  </si>
  <si>
    <t>Gothard Jenő Általános Isk.</t>
  </si>
  <si>
    <t>SARÓDI</t>
  </si>
  <si>
    <t>Gothard Jenő Általános Isk-</t>
  </si>
  <si>
    <t>Juhász</t>
  </si>
  <si>
    <t>Dóra</t>
  </si>
  <si>
    <t>Bencés Apátság Illyés Gyula Általános és Alapfokú Művészeti Iskolája</t>
  </si>
  <si>
    <t>Faragó</t>
  </si>
  <si>
    <t>Mihály Áron</t>
  </si>
  <si>
    <t>Balatonfüredi Református Általános Iskola és Óvoda</t>
  </si>
  <si>
    <t>JUHÁSZ</t>
  </si>
  <si>
    <t>FARAGÓ</t>
  </si>
  <si>
    <t>JÁTÉKREND 05.27. hétfő</t>
  </si>
  <si>
    <t>Az aktuális helyzetről a 30 / 515-4142-s számon érdeklődhet</t>
  </si>
  <si>
    <t>Előre tervezett</t>
  </si>
  <si>
    <t>Pályára ment</t>
  </si>
  <si>
    <t>vsz</t>
  </si>
  <si>
    <t>pálya</t>
  </si>
  <si>
    <t>eredmény</t>
  </si>
  <si>
    <t>09:00</t>
  </si>
  <si>
    <t>Narancs Lány B</t>
  </si>
  <si>
    <t>Nagy Nóra</t>
  </si>
  <si>
    <t>Balogh Fanni Leila</t>
  </si>
  <si>
    <t>Székely Alina</t>
  </si>
  <si>
    <t>Adamcsik Boglárka</t>
  </si>
  <si>
    <t>Kányási Amina</t>
  </si>
  <si>
    <t>Németh Emma</t>
  </si>
  <si>
    <t>Katona Jázmin</t>
  </si>
  <si>
    <t>Ködmön Kincső Judit</t>
  </si>
  <si>
    <t>09:20</t>
  </si>
  <si>
    <t>Tóth Szabina</t>
  </si>
  <si>
    <t>Simon Dorka</t>
  </si>
  <si>
    <t>Szabó Anna</t>
  </si>
  <si>
    <t>Budai Bella Dóra</t>
  </si>
  <si>
    <t>Jancsó Olívia</t>
  </si>
  <si>
    <t>Molnár Viktória</t>
  </si>
  <si>
    <t>Pinczés Réka</t>
  </si>
  <si>
    <t>Juhász Dóra</t>
  </si>
  <si>
    <t>09:40</t>
  </si>
  <si>
    <t>Bede Lara</t>
  </si>
  <si>
    <t>Nagy Zora</t>
  </si>
  <si>
    <t>10:00</t>
  </si>
  <si>
    <t>Hottó Olivia Hanna</t>
  </si>
  <si>
    <t>Farkas Zoé</t>
  </si>
  <si>
    <t>10:20</t>
  </si>
  <si>
    <t>10:40</t>
  </si>
  <si>
    <t>Jancsó Olivia</t>
  </si>
  <si>
    <t>11:00</t>
  </si>
  <si>
    <t>Narancs Lány A</t>
  </si>
  <si>
    <t>Farkas Eszter Alíz</t>
  </si>
  <si>
    <t>Damos Dominika</t>
  </si>
  <si>
    <t>Mezőcsáti Bianka</t>
  </si>
  <si>
    <t>Bódis Lili Virág</t>
  </si>
  <si>
    <t>11:20</t>
  </si>
  <si>
    <t>Cseresznyés Emma</t>
  </si>
  <si>
    <t>Erdei Helga</t>
  </si>
  <si>
    <t>Varga-Karádi Emili</t>
  </si>
  <si>
    <t>Gömbicz Alíz</t>
  </si>
  <si>
    <t>11:40</t>
  </si>
  <si>
    <t>Varga Nadin Lara</t>
  </si>
  <si>
    <t>Bödör Szofi</t>
  </si>
  <si>
    <t>Vér Anna</t>
  </si>
  <si>
    <t>Fehér Lilien</t>
  </si>
  <si>
    <t>Borbély Lotti</t>
  </si>
  <si>
    <t>Hantó Nóra</t>
  </si>
  <si>
    <t>12:00</t>
  </si>
  <si>
    <t>12:20</t>
  </si>
  <si>
    <t>Varga Nadin</t>
  </si>
  <si>
    <t>Patkó Janka</t>
  </si>
  <si>
    <t>12:40</t>
  </si>
  <si>
    <t>13:00</t>
  </si>
  <si>
    <t>Narancs Fiú B</t>
  </si>
  <si>
    <t>Johancsik Nimród</t>
  </si>
  <si>
    <t>Vida Bence</t>
  </si>
  <si>
    <t>Komlóssy Nimród</t>
  </si>
  <si>
    <t>Modori Benjámin</t>
  </si>
  <si>
    <t>Boros Balázs</t>
  </si>
  <si>
    <t>Mezei Nolan Navid</t>
  </si>
  <si>
    <t>13:20</t>
  </si>
  <si>
    <t>Gergely Zalán</t>
  </si>
  <si>
    <t>Török Dániel</t>
  </si>
  <si>
    <t>Ohli Bence</t>
  </si>
  <si>
    <t>Molnár Bálint</t>
  </si>
  <si>
    <t>Csősz Róbert</t>
  </si>
  <si>
    <t>Saródi Márton</t>
  </si>
  <si>
    <t>Féth Péter</t>
  </si>
  <si>
    <t>Faragó Mihály</t>
  </si>
  <si>
    <t>13:40</t>
  </si>
  <si>
    <t>Arnold Benedek</t>
  </si>
  <si>
    <t>Petrovits Bende</t>
  </si>
  <si>
    <t>Modori Benjamin</t>
  </si>
  <si>
    <t>Berki Benett</t>
  </si>
  <si>
    <t>14:00</t>
  </si>
  <si>
    <t>Burkhalter Ármin</t>
  </si>
  <si>
    <t>Lente András Csaba</t>
  </si>
  <si>
    <t>SaródiMárton</t>
  </si>
  <si>
    <t>14:20</t>
  </si>
  <si>
    <t>14:45</t>
  </si>
  <si>
    <t>15:00</t>
  </si>
  <si>
    <t>Narancs Fiú A</t>
  </si>
  <si>
    <t>Eczeti Vince</t>
  </si>
  <si>
    <t>Tímár Mihály</t>
  </si>
  <si>
    <t>Józsa-Altrichter Alexander M</t>
  </si>
  <si>
    <t>Böczén Máté</t>
  </si>
  <si>
    <t>15:30</t>
  </si>
  <si>
    <t>Nagy Kolos</t>
  </si>
  <si>
    <t>Szabó Tamás</t>
  </si>
  <si>
    <t>Nagy Botond</t>
  </si>
  <si>
    <t>Sohár Miron</t>
  </si>
  <si>
    <t>Hamsik Dániel</t>
  </si>
  <si>
    <t>Varga Péter</t>
  </si>
  <si>
    <t>Maják Miklós</t>
  </si>
  <si>
    <t>Nagy Bálint</t>
  </si>
  <si>
    <t>15:50</t>
  </si>
  <si>
    <t>Timár Mihály</t>
  </si>
  <si>
    <t>16:20</t>
  </si>
  <si>
    <t>16:40</t>
  </si>
  <si>
    <t>17:00</t>
  </si>
  <si>
    <t>Maják Mikós</t>
  </si>
  <si>
    <t>pihenő után Döntők</t>
  </si>
  <si>
    <t>Olivia Hannah</t>
  </si>
  <si>
    <t>Narancs lány B nd</t>
  </si>
  <si>
    <t>Narancs lány B ed</t>
  </si>
  <si>
    <t>Narancs lány B  Döntő</t>
  </si>
  <si>
    <t>Narancs lány A</t>
  </si>
  <si>
    <t>jn V.</t>
  </si>
  <si>
    <t>jn Gy.</t>
  </si>
  <si>
    <t>jn.</t>
  </si>
  <si>
    <t>74 72</t>
  </si>
  <si>
    <t>47 27</t>
  </si>
  <si>
    <t>73 74</t>
  </si>
  <si>
    <t>37 47</t>
  </si>
  <si>
    <t>71 73</t>
  </si>
  <si>
    <t>17 37</t>
  </si>
  <si>
    <t>7/2 7/2</t>
  </si>
  <si>
    <t>2/7 2/7</t>
  </si>
  <si>
    <t>8/6 3/7 5/3</t>
  </si>
  <si>
    <t>6/8 7/3 3/5</t>
  </si>
  <si>
    <t>7/4 1/7 5/1</t>
  </si>
  <si>
    <t>4/7 7/1 1/5</t>
  </si>
  <si>
    <t>7/4 4/7 5/4</t>
  </si>
  <si>
    <t>4/7 7/4 4/5</t>
  </si>
  <si>
    <t>8/6 7/2</t>
  </si>
  <si>
    <t>6/8 2/7</t>
  </si>
  <si>
    <t>7/2 11/9</t>
  </si>
  <si>
    <t>2/7 9/11</t>
  </si>
  <si>
    <t>72  72</t>
  </si>
  <si>
    <t>27 27</t>
  </si>
  <si>
    <t>7/5 7/4</t>
  </si>
  <si>
    <t>5/7 4/7</t>
  </si>
  <si>
    <t>7/4 7/2</t>
  </si>
  <si>
    <t>4/7 2/7</t>
  </si>
  <si>
    <t>4/7 8/6 5/0</t>
  </si>
  <si>
    <t>7/4 6/8 0/5</t>
  </si>
  <si>
    <t>7/2 7/4</t>
  </si>
  <si>
    <t>2/7 4/7</t>
  </si>
  <si>
    <t>7/3 7/0</t>
  </si>
  <si>
    <t>3/7 0/7</t>
  </si>
  <si>
    <t>7/3 7/1</t>
  </si>
  <si>
    <t>3/7 1/7</t>
  </si>
  <si>
    <t>7/3 6/8 5/3</t>
  </si>
  <si>
    <t>3/7 8/6 3/5</t>
  </si>
  <si>
    <t>b</t>
  </si>
  <si>
    <t>a</t>
  </si>
  <si>
    <t>74 73</t>
  </si>
  <si>
    <t>97 37 53</t>
  </si>
  <si>
    <t>79 73 35</t>
  </si>
  <si>
    <t>10</t>
  </si>
  <si>
    <t>9</t>
  </si>
  <si>
    <t>jn</t>
  </si>
  <si>
    <t>71 97</t>
  </si>
  <si>
    <t>17 79</t>
  </si>
  <si>
    <t>jn V-</t>
  </si>
  <si>
    <t>73 71</t>
  </si>
  <si>
    <t>37 17</t>
  </si>
  <si>
    <t>74 37 53</t>
  </si>
  <si>
    <t>11</t>
  </si>
  <si>
    <t>73 86</t>
  </si>
  <si>
    <t>37 68</t>
  </si>
  <si>
    <t>97 72</t>
  </si>
  <si>
    <t>79 27</t>
  </si>
  <si>
    <t>70 72</t>
  </si>
  <si>
    <t>07 27</t>
  </si>
  <si>
    <t>12</t>
  </si>
  <si>
    <t>72 57 53</t>
  </si>
  <si>
    <t>27 75 35</t>
  </si>
  <si>
    <t>70 73</t>
  </si>
  <si>
    <t>07 37</t>
  </si>
  <si>
    <t>75 73</t>
  </si>
  <si>
    <t>57 37</t>
  </si>
  <si>
    <t>74 70</t>
  </si>
  <si>
    <t>47 07</t>
  </si>
  <si>
    <t>73 70</t>
  </si>
  <si>
    <t>37 07</t>
  </si>
  <si>
    <t>12/10 5/7 5/0</t>
  </si>
  <si>
    <t>10/12 7/5 0/5</t>
  </si>
  <si>
    <t>73 68 53</t>
  </si>
  <si>
    <t>37 86 35</t>
  </si>
  <si>
    <t>71 71</t>
  </si>
  <si>
    <t>17 17</t>
  </si>
  <si>
    <t>73 57 53</t>
  </si>
  <si>
    <t>37 75 35</t>
  </si>
  <si>
    <t>72 73</t>
  </si>
  <si>
    <t>47 37</t>
  </si>
  <si>
    <t>27 37</t>
  </si>
  <si>
    <t>74 86</t>
  </si>
  <si>
    <t>47 68</t>
  </si>
  <si>
    <t>68 86 50</t>
  </si>
  <si>
    <t>86 68 05</t>
  </si>
  <si>
    <t>75 47 52</t>
  </si>
  <si>
    <t>57 74 25</t>
  </si>
  <si>
    <t>97 27 53</t>
  </si>
  <si>
    <t>79 72 35</t>
  </si>
  <si>
    <t>74 37 51</t>
  </si>
  <si>
    <t>47 73 15</t>
  </si>
  <si>
    <t>71 74</t>
  </si>
  <si>
    <t>17 47</t>
  </si>
  <si>
    <t>I.</t>
  </si>
  <si>
    <t>97 74</t>
  </si>
  <si>
    <t>79 47</t>
  </si>
  <si>
    <t>86 72</t>
  </si>
  <si>
    <t>68 27</t>
  </si>
  <si>
    <t>27 75 54</t>
  </si>
  <si>
    <t>72 57 45</t>
  </si>
  <si>
    <t>70 71</t>
  </si>
  <si>
    <t>07 17</t>
  </si>
  <si>
    <t>72 72</t>
  </si>
  <si>
    <t>68 75 52</t>
  </si>
  <si>
    <t>86 57 25</t>
  </si>
  <si>
    <t>86 47 53</t>
  </si>
  <si>
    <t>68 74 35</t>
  </si>
  <si>
    <t>II.</t>
  </si>
  <si>
    <t>III.</t>
  </si>
  <si>
    <t>8/10 5/7</t>
  </si>
  <si>
    <t>10/8 7/5</t>
  </si>
  <si>
    <t>71 70</t>
  </si>
  <si>
    <t>17 07</t>
  </si>
  <si>
    <t>73 73</t>
  </si>
  <si>
    <t>37 37</t>
  </si>
  <si>
    <t>11/9 7/9 3/5</t>
  </si>
  <si>
    <t>9/11 9/7 5/3</t>
  </si>
  <si>
    <t>IV.</t>
  </si>
  <si>
    <t>Bfüredi Ref. Ált. Isk</t>
  </si>
  <si>
    <t xml:space="preserve">Ohly </t>
  </si>
  <si>
    <t>Komlósy</t>
  </si>
  <si>
    <t>75 74</t>
  </si>
  <si>
    <t>72 71</t>
  </si>
  <si>
    <t>27 17</t>
  </si>
  <si>
    <t>75 71</t>
  </si>
  <si>
    <t>57 17</t>
  </si>
  <si>
    <t>jn V</t>
  </si>
  <si>
    <t>57 86 53</t>
  </si>
  <si>
    <t>75 68 35</t>
  </si>
  <si>
    <t>71 68 51</t>
  </si>
  <si>
    <t>17 86 15</t>
  </si>
  <si>
    <t>74 79 54</t>
  </si>
  <si>
    <t>47 97 45</t>
  </si>
  <si>
    <t>71 68 54</t>
  </si>
  <si>
    <t>17 86 45</t>
  </si>
  <si>
    <t>70 75</t>
  </si>
  <si>
    <t>07 57</t>
  </si>
  <si>
    <t>9/11 6/8</t>
  </si>
  <si>
    <t>11/9 8/6</t>
  </si>
  <si>
    <t>73 72</t>
  </si>
  <si>
    <t>86 75</t>
  </si>
  <si>
    <t>68 57</t>
  </si>
  <si>
    <t>7/3 7/2</t>
  </si>
  <si>
    <t>3/7 2/7</t>
  </si>
  <si>
    <t>7/2 7/3</t>
  </si>
  <si>
    <t>2/7 3/7</t>
  </si>
  <si>
    <t>7/1 3/7 5/0</t>
  </si>
  <si>
    <t>1/7 7/3 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</si>
</sst>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10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87" fillId="0" borderId="0"/>
  </cellStyleXfs>
  <cellXfs count="50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4" borderId="1" xfId="0" applyFont="1" applyFill="1" applyBorder="1" applyAlignment="1">
      <alignment horizontal="centerContinuous" vertical="center"/>
    </xf>
    <xf numFmtId="0" fontId="12" fillId="4" borderId="2" xfId="0" applyFont="1" applyFill="1" applyBorder="1" applyAlignment="1">
      <alignment horizontal="centerContinuous" vertical="center"/>
    </xf>
    <xf numFmtId="0" fontId="12" fillId="4" borderId="3" xfId="0" applyFont="1" applyFill="1" applyBorder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49" fontId="14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14" fontId="22" fillId="4" borderId="5" xfId="0" applyNumberFormat="1" applyFont="1" applyFill="1" applyBorder="1" applyAlignment="1">
      <alignment horizontal="left" vertical="center"/>
    </xf>
    <xf numFmtId="49" fontId="22" fillId="2" borderId="0" xfId="0" applyNumberFormat="1" applyFont="1" applyFill="1" applyAlignment="1">
      <alignment vertical="center"/>
    </xf>
    <xf numFmtId="49" fontId="22" fillId="4" borderId="5" xfId="0" applyNumberFormat="1" applyFont="1" applyFill="1" applyBorder="1" applyAlignment="1">
      <alignment vertical="center"/>
    </xf>
    <xf numFmtId="0" fontId="11" fillId="2" borderId="0" xfId="0" applyFont="1" applyFill="1"/>
    <xf numFmtId="0" fontId="0" fillId="2" borderId="0" xfId="0" applyFill="1"/>
    <xf numFmtId="0" fontId="24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1" fillId="2" borderId="0" xfId="0" applyFont="1" applyFill="1" applyAlignment="1"/>
    <xf numFmtId="0" fontId="13" fillId="2" borderId="0" xfId="0" applyFont="1" applyFill="1"/>
    <xf numFmtId="0" fontId="25" fillId="2" borderId="0" xfId="1" applyFont="1" applyFill="1"/>
    <xf numFmtId="0" fontId="0" fillId="0" borderId="0" xfId="0" applyAlignment="1">
      <alignment horizontal="center"/>
    </xf>
    <xf numFmtId="49" fontId="26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vertical="top"/>
    </xf>
    <xf numFmtId="49" fontId="19" fillId="2" borderId="0" xfId="0" applyNumberFormat="1" applyFont="1" applyFill="1" applyAlignment="1">
      <alignment horizontal="left"/>
    </xf>
    <xf numFmtId="0" fontId="27" fillId="2" borderId="0" xfId="0" applyFont="1" applyFill="1" applyAlignment="1">
      <alignment horizontal="left"/>
    </xf>
    <xf numFmtId="49" fontId="18" fillId="2" borderId="0" xfId="0" applyNumberFormat="1" applyFont="1" applyFill="1" applyAlignment="1">
      <alignment horizontal="left"/>
    </xf>
    <xf numFmtId="49" fontId="19" fillId="2" borderId="6" xfId="0" applyNumberFormat="1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right" vertical="center"/>
    </xf>
    <xf numFmtId="49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14" fontId="23" fillId="2" borderId="7" xfId="0" applyNumberFormat="1" applyFont="1" applyFill="1" applyBorder="1" applyAlignment="1">
      <alignment horizontal="left" vertical="center"/>
    </xf>
    <xf numFmtId="49" fontId="23" fillId="2" borderId="7" xfId="0" applyNumberFormat="1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vertical="center"/>
    </xf>
    <xf numFmtId="0" fontId="22" fillId="2" borderId="0" xfId="3" applyNumberFormat="1" applyFont="1" applyFill="1" applyAlignment="1" applyProtection="1">
      <alignment vertical="center"/>
      <protection locked="0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0" fontId="19" fillId="4" borderId="14" xfId="0" applyFont="1" applyFill="1" applyBorder="1" applyAlignment="1">
      <alignment horizontal="left" vertical="center"/>
    </xf>
    <xf numFmtId="0" fontId="19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8" fillId="2" borderId="0" xfId="0" applyNumberFormat="1" applyFont="1" applyFill="1" applyAlignment="1">
      <alignment horizontal="right" vertical="center"/>
    </xf>
    <xf numFmtId="49" fontId="23" fillId="0" borderId="6" xfId="0" applyNumberFormat="1" applyFont="1" applyBorder="1" applyAlignment="1">
      <alignment horizontal="right" vertical="center"/>
    </xf>
    <xf numFmtId="49" fontId="13" fillId="6" borderId="0" xfId="0" applyNumberFormat="1" applyFont="1" applyFill="1" applyAlignment="1">
      <alignment vertical="center"/>
    </xf>
    <xf numFmtId="49" fontId="13" fillId="6" borderId="17" xfId="0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49" fontId="16" fillId="0" borderId="0" xfId="0" applyNumberFormat="1" applyFont="1" applyAlignment="1">
      <alignment vertical="top"/>
    </xf>
    <xf numFmtId="49" fontId="19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49" fontId="23" fillId="0" borderId="6" xfId="0" applyNumberFormat="1" applyFont="1" applyBorder="1" applyAlignment="1">
      <alignment vertical="center"/>
    </xf>
    <xf numFmtId="49" fontId="23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4" fillId="0" borderId="0" xfId="0" applyNumberFormat="1" applyFont="1" applyAlignment="1">
      <alignment horizontal="left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/>
    <xf numFmtId="49" fontId="20" fillId="0" borderId="0" xfId="0" applyNumberFormat="1" applyFont="1" applyAlignment="1">
      <alignment horizontal="left"/>
    </xf>
    <xf numFmtId="49" fontId="21" fillId="2" borderId="19" xfId="0" applyNumberFormat="1" applyFont="1" applyFill="1" applyBorder="1" applyAlignment="1">
      <alignment horizontal="left" vertical="center"/>
    </xf>
    <xf numFmtId="49" fontId="21" fillId="2" borderId="20" xfId="0" applyNumberFormat="1" applyFont="1" applyFill="1" applyBorder="1" applyAlignment="1">
      <alignment horizontal="left" vertical="center"/>
    </xf>
    <xf numFmtId="49" fontId="13" fillId="2" borderId="21" xfId="0" applyNumberFormat="1" applyFont="1" applyFill="1" applyBorder="1" applyAlignment="1">
      <alignment horizontal="center" wrapText="1"/>
    </xf>
    <xf numFmtId="49" fontId="13" fillId="2" borderId="15" xfId="0" applyNumberFormat="1" applyFont="1" applyFill="1" applyBorder="1" applyAlignment="1">
      <alignment horizontal="center" wrapText="1"/>
    </xf>
    <xf numFmtId="49" fontId="13" fillId="5" borderId="21" xfId="0" applyNumberFormat="1" applyFont="1" applyFill="1" applyBorder="1" applyAlignment="1">
      <alignment horizontal="center" wrapText="1"/>
    </xf>
    <xf numFmtId="49" fontId="41" fillId="0" borderId="0" xfId="0" applyNumberFormat="1" applyFont="1" applyAlignment="1">
      <alignment horizontal="left"/>
    </xf>
    <xf numFmtId="49" fontId="21" fillId="2" borderId="20" xfId="0" applyNumberFormat="1" applyFont="1" applyFill="1" applyBorder="1" applyAlignment="1">
      <alignment horizontal="right" vertical="center"/>
    </xf>
    <xf numFmtId="49" fontId="14" fillId="2" borderId="20" xfId="0" applyNumberFormat="1" applyFont="1" applyFill="1" applyBorder="1" applyAlignment="1">
      <alignment horizontal="left" vertical="center"/>
    </xf>
    <xf numFmtId="0" fontId="28" fillId="2" borderId="0" xfId="0" applyNumberFormat="1" applyFont="1" applyFill="1" applyAlignment="1">
      <alignment horizontal="left" vertical="center"/>
    </xf>
    <xf numFmtId="49" fontId="21" fillId="6" borderId="4" xfId="0" applyNumberFormat="1" applyFont="1" applyFill="1" applyBorder="1" applyAlignment="1">
      <alignment horizontal="left" vertical="center"/>
    </xf>
    <xf numFmtId="49" fontId="21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/>
    </xf>
    <xf numFmtId="0" fontId="24" fillId="0" borderId="12" xfId="0" applyNumberFormat="1" applyFont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46" fillId="0" borderId="0" xfId="0" applyFont="1"/>
    <xf numFmtId="0" fontId="20" fillId="0" borderId="0" xfId="0" applyFont="1"/>
    <xf numFmtId="0" fontId="9" fillId="0" borderId="0" xfId="0" applyFont="1" applyAlignment="1">
      <alignment vertical="top"/>
    </xf>
    <xf numFmtId="49" fontId="39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right" vertical="center"/>
    </xf>
    <xf numFmtId="49" fontId="13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/>
    </xf>
    <xf numFmtId="49" fontId="46" fillId="2" borderId="0" xfId="0" applyNumberFormat="1" applyFont="1" applyFill="1" applyAlignment="1">
      <alignment horizontal="center" vertical="center"/>
    </xf>
    <xf numFmtId="49" fontId="46" fillId="2" borderId="0" xfId="0" applyNumberFormat="1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6" borderId="0" xfId="0" applyFont="1" applyFill="1" applyAlignment="1">
      <alignment vertical="center"/>
    </xf>
    <xf numFmtId="0" fontId="53" fillId="6" borderId="0" xfId="0" applyFont="1" applyFill="1" applyAlignment="1">
      <alignment vertical="center"/>
    </xf>
    <xf numFmtId="49" fontId="52" fillId="6" borderId="0" xfId="0" applyNumberFormat="1" applyFont="1" applyFill="1" applyAlignment="1">
      <alignment vertical="center"/>
    </xf>
    <xf numFmtId="49" fontId="53" fillId="6" borderId="0" xfId="0" applyNumberFormat="1" applyFont="1" applyFill="1" applyAlignment="1">
      <alignment vertical="center"/>
    </xf>
    <xf numFmtId="0" fontId="24" fillId="6" borderId="0" xfId="0" applyFont="1" applyFill="1" applyAlignment="1">
      <alignment vertical="center"/>
    </xf>
    <xf numFmtId="49" fontId="52" fillId="2" borderId="0" xfId="0" applyNumberFormat="1" applyFont="1" applyFill="1" applyAlignment="1">
      <alignment horizontal="center" vertical="center"/>
    </xf>
    <xf numFmtId="0" fontId="56" fillId="7" borderId="23" xfId="0" applyFont="1" applyFill="1" applyBorder="1" applyAlignment="1">
      <alignment horizontal="right" vertical="center"/>
    </xf>
    <xf numFmtId="0" fontId="56" fillId="7" borderId="17" xfId="0" applyFont="1" applyFill="1" applyBorder="1" applyAlignment="1">
      <alignment horizontal="right" vertical="center"/>
    </xf>
    <xf numFmtId="49" fontId="24" fillId="6" borderId="0" xfId="0" applyNumberFormat="1" applyFont="1" applyFill="1" applyAlignment="1">
      <alignment vertical="center"/>
    </xf>
    <xf numFmtId="49" fontId="38" fillId="6" borderId="0" xfId="0" applyNumberFormat="1" applyFont="1" applyFill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49" fontId="60" fillId="6" borderId="0" xfId="0" applyNumberFormat="1" applyFont="1" applyFill="1" applyAlignment="1">
      <alignment vertical="center"/>
    </xf>
    <xf numFmtId="49" fontId="61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4" fillId="2" borderId="24" xfId="0" applyFont="1" applyFill="1" applyBorder="1" applyAlignment="1">
      <alignment vertical="center"/>
    </xf>
    <xf numFmtId="0" fontId="34" fillId="2" borderId="25" xfId="0" applyFont="1" applyFill="1" applyBorder="1" applyAlignment="1">
      <alignment vertical="center"/>
    </xf>
    <xf numFmtId="49" fontId="62" fillId="2" borderId="25" xfId="0" applyNumberFormat="1" applyFont="1" applyFill="1" applyBorder="1" applyAlignment="1">
      <alignment horizontal="center" vertical="center"/>
    </xf>
    <xf numFmtId="49" fontId="62" fillId="2" borderId="25" xfId="0" applyNumberFormat="1" applyFont="1" applyFill="1" applyBorder="1" applyAlignment="1">
      <alignment vertical="center"/>
    </xf>
    <xf numFmtId="49" fontId="62" fillId="2" borderId="25" xfId="0" applyNumberFormat="1" applyFont="1" applyFill="1" applyBorder="1" applyAlignment="1">
      <alignment horizontal="centerContinuous" vertical="center"/>
    </xf>
    <xf numFmtId="49" fontId="62" fillId="2" borderId="26" xfId="0" applyNumberFormat="1" applyFont="1" applyFill="1" applyBorder="1" applyAlignment="1">
      <alignment horizontal="centerContinuous" vertical="center"/>
    </xf>
    <xf numFmtId="49" fontId="63" fillId="2" borderId="25" xfId="0" applyNumberFormat="1" applyFont="1" applyFill="1" applyBorder="1" applyAlignment="1">
      <alignment vertical="center"/>
    </xf>
    <xf numFmtId="49" fontId="63" fillId="2" borderId="26" xfId="0" applyNumberFormat="1" applyFont="1" applyFill="1" applyBorder="1" applyAlignment="1">
      <alignment vertical="center"/>
    </xf>
    <xf numFmtId="49" fontId="34" fillId="2" borderId="25" xfId="0" applyNumberFormat="1" applyFont="1" applyFill="1" applyBorder="1" applyAlignment="1">
      <alignment horizontal="left" vertical="center"/>
    </xf>
    <xf numFmtId="49" fontId="34" fillId="0" borderId="25" xfId="0" applyNumberFormat="1" applyFont="1" applyBorder="1" applyAlignment="1">
      <alignment horizontal="left" vertical="center"/>
    </xf>
    <xf numFmtId="49" fontId="63" fillId="6" borderId="26" xfId="0" applyNumberFormat="1" applyFont="1" applyFill="1" applyBorder="1" applyAlignment="1">
      <alignment vertical="center"/>
    </xf>
    <xf numFmtId="49" fontId="13" fillId="6" borderId="0" xfId="0" applyNumberFormat="1" applyFont="1" applyFill="1" applyAlignment="1">
      <alignment horizontal="center" vertical="center"/>
    </xf>
    <xf numFmtId="0" fontId="13" fillId="2" borderId="27" xfId="0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horizontal="right" vertical="center"/>
    </xf>
    <xf numFmtId="0" fontId="13" fillId="6" borderId="7" xfId="0" applyFont="1" applyFill="1" applyBorder="1" applyAlignment="1">
      <alignment vertical="center"/>
    </xf>
    <xf numFmtId="49" fontId="13" fillId="6" borderId="7" xfId="0" applyNumberFormat="1" applyFont="1" applyFill="1" applyBorder="1" applyAlignment="1">
      <alignment horizontal="center" vertical="center"/>
    </xf>
    <xf numFmtId="49" fontId="13" fillId="6" borderId="18" xfId="0" applyNumberFormat="1" applyFont="1" applyFill="1" applyBorder="1" applyAlignment="1">
      <alignment vertical="center"/>
    </xf>
    <xf numFmtId="0" fontId="56" fillId="7" borderId="18" xfId="0" applyFont="1" applyFill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center" wrapText="1"/>
    </xf>
    <xf numFmtId="0" fontId="52" fillId="6" borderId="0" xfId="0" applyFont="1" applyFill="1" applyAlignment="1">
      <alignment horizontal="center" vertical="center"/>
    </xf>
    <xf numFmtId="49" fontId="52" fillId="6" borderId="0" xfId="0" applyNumberFormat="1" applyFont="1" applyFill="1" applyAlignment="1">
      <alignment horizontal="center" vertical="center"/>
    </xf>
    <xf numFmtId="49" fontId="13" fillId="6" borderId="7" xfId="0" applyNumberFormat="1" applyFont="1" applyFill="1" applyBorder="1" applyAlignment="1">
      <alignment vertical="center"/>
    </xf>
    <xf numFmtId="49" fontId="34" fillId="2" borderId="28" xfId="0" applyNumberFormat="1" applyFont="1" applyFill="1" applyBorder="1" applyAlignment="1">
      <alignment horizontal="left" vertical="center"/>
    </xf>
    <xf numFmtId="49" fontId="63" fillId="2" borderId="28" xfId="0" applyNumberFormat="1" applyFont="1" applyFill="1" applyBorder="1" applyAlignment="1">
      <alignment vertical="center"/>
    </xf>
    <xf numFmtId="49" fontId="13" fillId="2" borderId="7" xfId="0" applyNumberFormat="1" applyFont="1" applyFill="1" applyBorder="1" applyAlignment="1">
      <alignment vertical="center"/>
    </xf>
    <xf numFmtId="0" fontId="34" fillId="2" borderId="27" xfId="0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"/>
    </xf>
    <xf numFmtId="0" fontId="31" fillId="2" borderId="30" xfId="0" applyFont="1" applyFill="1" applyBorder="1" applyAlignment="1">
      <alignment horizontal="left" vertical="center"/>
    </xf>
    <xf numFmtId="0" fontId="32" fillId="2" borderId="31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horizontal="right" vertical="center"/>
    </xf>
    <xf numFmtId="49" fontId="13" fillId="2" borderId="32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49" fontId="13" fillId="2" borderId="23" xfId="0" applyNumberFormat="1" applyFont="1" applyFill="1" applyBorder="1" applyAlignment="1">
      <alignment horizontal="right" vertical="center"/>
    </xf>
    <xf numFmtId="0" fontId="34" fillId="2" borderId="0" xfId="0" applyFont="1" applyFill="1" applyBorder="1" applyAlignment="1">
      <alignment vertical="center"/>
    </xf>
    <xf numFmtId="49" fontId="66" fillId="0" borderId="0" xfId="0" applyNumberFormat="1" applyFont="1" applyAlignment="1">
      <alignment horizontal="center"/>
    </xf>
    <xf numFmtId="0" fontId="24" fillId="0" borderId="33" xfId="0" applyFont="1" applyBorder="1" applyAlignment="1">
      <alignment horizontal="center" vertical="center"/>
    </xf>
    <xf numFmtId="49" fontId="13" fillId="2" borderId="0" xfId="0" applyNumberFormat="1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vertical="top"/>
    </xf>
    <xf numFmtId="49" fontId="52" fillId="6" borderId="0" xfId="0" applyNumberFormat="1" applyFont="1" applyFill="1" applyBorder="1" applyAlignment="1">
      <alignment vertical="center"/>
    </xf>
    <xf numFmtId="0" fontId="35" fillId="5" borderId="18" xfId="0" applyFont="1" applyFill="1" applyBorder="1" applyAlignment="1">
      <alignment horizontal="center" vertical="center"/>
    </xf>
    <xf numFmtId="49" fontId="13" fillId="5" borderId="34" xfId="0" applyNumberFormat="1" applyFont="1" applyFill="1" applyBorder="1" applyAlignment="1">
      <alignment horizontal="center" wrapText="1"/>
    </xf>
    <xf numFmtId="1" fontId="35" fillId="5" borderId="11" xfId="0" applyNumberFormat="1" applyFont="1" applyFill="1" applyBorder="1" applyAlignment="1">
      <alignment horizontal="center" vertical="center"/>
    </xf>
    <xf numFmtId="49" fontId="13" fillId="5" borderId="35" xfId="0" applyNumberFormat="1" applyFont="1" applyFill="1" applyBorder="1" applyAlignment="1">
      <alignment horizontal="center" wrapText="1"/>
    </xf>
    <xf numFmtId="1" fontId="35" fillId="5" borderId="36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41" fillId="0" borderId="0" xfId="0" applyNumberFormat="1" applyFont="1" applyFill="1" applyAlignment="1">
      <alignment horizontal="left"/>
    </xf>
    <xf numFmtId="49" fontId="9" fillId="0" borderId="0" xfId="0" applyNumberFormat="1" applyFont="1" applyFill="1" applyAlignment="1">
      <alignment horizontal="left" vertical="top"/>
    </xf>
    <xf numFmtId="49" fontId="19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left"/>
    </xf>
    <xf numFmtId="14" fontId="22" fillId="0" borderId="6" xfId="0" applyNumberFormat="1" applyFont="1" applyBorder="1" applyAlignment="1">
      <alignment horizontal="left" vertical="center"/>
    </xf>
    <xf numFmtId="49" fontId="67" fillId="2" borderId="4" xfId="0" applyNumberFormat="1" applyFont="1" applyFill="1" applyBorder="1" applyAlignment="1">
      <alignment vertical="center"/>
    </xf>
    <xf numFmtId="49" fontId="67" fillId="2" borderId="0" xfId="0" applyNumberFormat="1" applyFont="1" applyFill="1" applyAlignment="1">
      <alignment vertical="center"/>
    </xf>
    <xf numFmtId="49" fontId="68" fillId="2" borderId="0" xfId="0" applyNumberFormat="1" applyFont="1" applyFill="1" applyAlignment="1">
      <alignment horizontal="left" vertical="center"/>
    </xf>
    <xf numFmtId="0" fontId="40" fillId="2" borderId="37" xfId="0" applyFont="1" applyFill="1" applyBorder="1" applyAlignment="1">
      <alignment horizontal="center" wrapText="1"/>
    </xf>
    <xf numFmtId="0" fontId="40" fillId="5" borderId="37" xfId="0" applyFont="1" applyFill="1" applyBorder="1" applyAlignment="1">
      <alignment horizontal="center" wrapText="1"/>
    </xf>
    <xf numFmtId="49" fontId="41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4" fillId="6" borderId="0" xfId="0" applyNumberFormat="1" applyFont="1" applyFill="1" applyBorder="1" applyAlignment="1">
      <alignment horizontal="left" vertical="center"/>
    </xf>
    <xf numFmtId="49" fontId="24" fillId="0" borderId="12" xfId="0" applyNumberFormat="1" applyFont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9" fontId="13" fillId="2" borderId="28" xfId="0" applyNumberFormat="1" applyFont="1" applyFill="1" applyBorder="1" applyAlignment="1">
      <alignment horizontal="right" vertical="center"/>
    </xf>
    <xf numFmtId="0" fontId="34" fillId="2" borderId="17" xfId="0" applyFont="1" applyFill="1" applyBorder="1" applyAlignment="1">
      <alignment vertical="center"/>
    </xf>
    <xf numFmtId="0" fontId="34" fillId="2" borderId="26" xfId="0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horizontal="center" wrapText="1"/>
    </xf>
    <xf numFmtId="0" fontId="24" fillId="0" borderId="40" xfId="0" applyFont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 shrinkToFit="1"/>
    </xf>
    <xf numFmtId="0" fontId="67" fillId="2" borderId="0" xfId="0" applyFont="1" applyFill="1"/>
    <xf numFmtId="0" fontId="35" fillId="5" borderId="7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49" fontId="70" fillId="0" borderId="6" xfId="0" applyNumberFormat="1" applyFont="1" applyBorder="1" applyAlignment="1">
      <alignment horizontal="right" vertical="center"/>
    </xf>
    <xf numFmtId="0" fontId="18" fillId="4" borderId="5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vertical="center"/>
    </xf>
    <xf numFmtId="49" fontId="72" fillId="2" borderId="19" xfId="0" applyNumberFormat="1" applyFont="1" applyFill="1" applyBorder="1" applyAlignment="1">
      <alignment horizontal="left" vertical="center"/>
    </xf>
    <xf numFmtId="49" fontId="16" fillId="6" borderId="0" xfId="0" applyNumberFormat="1" applyFont="1" applyFill="1" applyAlignment="1">
      <alignment vertical="top"/>
    </xf>
    <xf numFmtId="49" fontId="9" fillId="6" borderId="0" xfId="0" applyNumberFormat="1" applyFont="1" applyFill="1" applyAlignment="1">
      <alignment vertical="top"/>
    </xf>
    <xf numFmtId="49" fontId="66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vertical="top"/>
    </xf>
    <xf numFmtId="49" fontId="41" fillId="6" borderId="0" xfId="0" applyNumberFormat="1" applyFont="1" applyFill="1" applyAlignment="1">
      <alignment horizontal="center"/>
    </xf>
    <xf numFmtId="49" fontId="41" fillId="6" borderId="0" xfId="0" applyNumberFormat="1" applyFont="1" applyFill="1" applyAlignment="1">
      <alignment horizontal="left"/>
    </xf>
    <xf numFmtId="49" fontId="19" fillId="6" borderId="0" xfId="0" applyNumberFormat="1" applyFont="1" applyFill="1" applyAlignment="1">
      <alignment horizontal="left"/>
    </xf>
    <xf numFmtId="0" fontId="71" fillId="6" borderId="0" xfId="0" applyFont="1" applyFill="1"/>
    <xf numFmtId="49" fontId="18" fillId="6" borderId="0" xfId="0" applyNumberFormat="1" applyFont="1" applyFill="1" applyAlignment="1">
      <alignment horizontal="left"/>
    </xf>
    <xf numFmtId="49" fontId="37" fillId="6" borderId="0" xfId="0" applyNumberFormat="1" applyFont="1" applyFill="1"/>
    <xf numFmtId="49" fontId="24" fillId="6" borderId="0" xfId="0" applyNumberFormat="1" applyFont="1" applyFill="1"/>
    <xf numFmtId="49" fontId="20" fillId="6" borderId="0" xfId="0" applyNumberFormat="1" applyFont="1" applyFill="1"/>
    <xf numFmtId="14" fontId="22" fillId="6" borderId="6" xfId="0" applyNumberFormat="1" applyFont="1" applyFill="1" applyBorder="1" applyAlignment="1">
      <alignment horizontal="left" vertical="center"/>
    </xf>
    <xf numFmtId="49" fontId="22" fillId="6" borderId="6" xfId="0" applyNumberFormat="1" applyFont="1" applyFill="1" applyBorder="1" applyAlignment="1">
      <alignment vertical="center"/>
    </xf>
    <xf numFmtId="49" fontId="0" fillId="6" borderId="6" xfId="0" applyNumberFormat="1" applyFont="1" applyFill="1" applyBorder="1" applyAlignment="1">
      <alignment vertical="center"/>
    </xf>
    <xf numFmtId="49" fontId="47" fillId="6" borderId="6" xfId="0" applyNumberFormat="1" applyFont="1" applyFill="1" applyBorder="1" applyAlignment="1">
      <alignment vertical="center"/>
    </xf>
    <xf numFmtId="49" fontId="22" fillId="6" borderId="6" xfId="3" applyNumberFormat="1" applyFont="1" applyFill="1" applyBorder="1" applyAlignment="1" applyProtection="1">
      <alignment vertical="center"/>
      <protection locked="0"/>
    </xf>
    <xf numFmtId="0" fontId="23" fillId="6" borderId="6" xfId="0" applyFont="1" applyFill="1" applyBorder="1" applyAlignment="1">
      <alignment horizontal="left" vertical="center"/>
    </xf>
    <xf numFmtId="49" fontId="23" fillId="6" borderId="6" xfId="0" applyNumberFormat="1" applyFont="1" applyFill="1" applyBorder="1" applyAlignment="1">
      <alignment horizontal="right" vertical="center"/>
    </xf>
    <xf numFmtId="0" fontId="49" fillId="6" borderId="7" xfId="0" applyFont="1" applyFill="1" applyBorder="1" applyAlignment="1">
      <alignment horizontal="center" vertical="center"/>
    </xf>
    <xf numFmtId="0" fontId="49" fillId="6" borderId="7" xfId="0" applyFont="1" applyFill="1" applyBorder="1" applyAlignment="1">
      <alignment horizontal="center" vertical="center" shrinkToFit="1"/>
    </xf>
    <xf numFmtId="0" fontId="50" fillId="6" borderId="7" xfId="0" applyFont="1" applyFill="1" applyBorder="1" applyAlignment="1">
      <alignment horizontal="center" vertical="center"/>
    </xf>
    <xf numFmtId="0" fontId="48" fillId="6" borderId="7" xfId="0" applyFont="1" applyFill="1" applyBorder="1" applyAlignment="1">
      <alignment vertical="center"/>
    </xf>
    <xf numFmtId="0" fontId="51" fillId="6" borderId="7" xfId="0" applyFont="1" applyFill="1" applyBorder="1" applyAlignment="1">
      <alignment horizontal="center" vertical="center"/>
    </xf>
    <xf numFmtId="0" fontId="51" fillId="6" borderId="0" xfId="0" applyFont="1" applyFill="1" applyAlignment="1">
      <alignment vertical="center"/>
    </xf>
    <xf numFmtId="0" fontId="49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center" vertical="center" shrinkToFit="1"/>
    </xf>
    <xf numFmtId="0" fontId="54" fillId="6" borderId="0" xfId="0" applyFont="1" applyFill="1" applyAlignment="1">
      <alignment vertical="center"/>
    </xf>
    <xf numFmtId="0" fontId="55" fillId="6" borderId="0" xfId="0" applyFont="1" applyFill="1" applyAlignment="1">
      <alignment vertical="center"/>
    </xf>
    <xf numFmtId="0" fontId="51" fillId="6" borderId="7" xfId="0" applyFont="1" applyFill="1" applyBorder="1" applyAlignment="1">
      <alignment vertical="center"/>
    </xf>
    <xf numFmtId="0" fontId="0" fillId="6" borderId="7" xfId="0" applyFill="1" applyBorder="1"/>
    <xf numFmtId="0" fontId="51" fillId="6" borderId="18" xfId="0" applyFont="1" applyFill="1" applyBorder="1" applyAlignment="1">
      <alignment horizontal="center" vertical="center"/>
    </xf>
    <xf numFmtId="0" fontId="51" fillId="6" borderId="17" xfId="0" applyFont="1" applyFill="1" applyBorder="1" applyAlignment="1">
      <alignment horizontal="left" vertical="center"/>
    </xf>
    <xf numFmtId="0" fontId="51" fillId="6" borderId="0" xfId="0" applyFont="1" applyFill="1" applyAlignment="1">
      <alignment horizontal="center" vertical="center"/>
    </xf>
    <xf numFmtId="49" fontId="51" fillId="6" borderId="7" xfId="0" applyNumberFormat="1" applyFont="1" applyFill="1" applyBorder="1" applyAlignment="1">
      <alignment vertical="center"/>
    </xf>
    <xf numFmtId="49" fontId="51" fillId="6" borderId="0" xfId="0" applyNumberFormat="1" applyFont="1" applyFill="1" applyAlignment="1">
      <alignment vertical="center"/>
    </xf>
    <xf numFmtId="0" fontId="51" fillId="6" borderId="17" xfId="0" applyFont="1" applyFill="1" applyBorder="1" applyAlignment="1">
      <alignment vertical="center"/>
    </xf>
    <xf numFmtId="49" fontId="51" fillId="6" borderId="17" xfId="0" applyNumberFormat="1" applyFont="1" applyFill="1" applyBorder="1" applyAlignment="1">
      <alignment vertical="center"/>
    </xf>
    <xf numFmtId="0" fontId="51" fillId="6" borderId="18" xfId="0" applyFont="1" applyFill="1" applyBorder="1" applyAlignment="1">
      <alignment vertical="center"/>
    </xf>
    <xf numFmtId="0" fontId="57" fillId="6" borderId="18" xfId="0" applyFont="1" applyFill="1" applyBorder="1" applyAlignment="1">
      <alignment horizontal="center" vertical="center"/>
    </xf>
    <xf numFmtId="0" fontId="58" fillId="6" borderId="0" xfId="0" applyFont="1" applyFill="1" applyAlignment="1">
      <alignment vertical="center"/>
    </xf>
    <xf numFmtId="0" fontId="57" fillId="6" borderId="7" xfId="0" applyFont="1" applyFill="1" applyBorder="1" applyAlignment="1">
      <alignment horizontal="center" vertical="center"/>
    </xf>
    <xf numFmtId="49" fontId="51" fillId="6" borderId="18" xfId="0" applyNumberFormat="1" applyFont="1" applyFill="1" applyBorder="1" applyAlignment="1">
      <alignment vertical="center"/>
    </xf>
    <xf numFmtId="0" fontId="59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0" fontId="52" fillId="6" borderId="0" xfId="0" applyFont="1" applyFill="1" applyAlignment="1">
      <alignment horizontal="left" vertical="center"/>
    </xf>
    <xf numFmtId="0" fontId="24" fillId="6" borderId="0" xfId="0" applyFont="1" applyFill="1"/>
    <xf numFmtId="0" fontId="14" fillId="6" borderId="0" xfId="0" applyFont="1" applyFill="1" applyAlignment="1">
      <alignment vertical="center"/>
    </xf>
    <xf numFmtId="0" fontId="22" fillId="6" borderId="0" xfId="0" applyFont="1" applyFill="1" applyAlignment="1">
      <alignment vertical="center"/>
    </xf>
    <xf numFmtId="0" fontId="24" fillId="6" borderId="10" xfId="0" applyFont="1" applyFill="1" applyBorder="1" applyAlignment="1">
      <alignment vertical="center"/>
    </xf>
    <xf numFmtId="0" fontId="24" fillId="6" borderId="13" xfId="0" applyFont="1" applyFill="1" applyBorder="1" applyAlignment="1">
      <alignment vertical="center"/>
    </xf>
    <xf numFmtId="0" fontId="24" fillId="6" borderId="16" xfId="0" applyFont="1" applyFill="1" applyBorder="1" applyAlignment="1">
      <alignment vertical="center"/>
    </xf>
    <xf numFmtId="0" fontId="0" fillId="6" borderId="0" xfId="0" applyFill="1"/>
    <xf numFmtId="0" fontId="9" fillId="6" borderId="0" xfId="0" applyFont="1" applyFill="1" applyAlignment="1">
      <alignment vertical="top"/>
    </xf>
    <xf numFmtId="49" fontId="48" fillId="6" borderId="0" xfId="0" applyNumberFormat="1" applyFont="1" applyFill="1" applyAlignment="1">
      <alignment horizontal="center" vertical="center"/>
    </xf>
    <xf numFmtId="49" fontId="40" fillId="6" borderId="0" xfId="0" applyNumberFormat="1" applyFont="1" applyFill="1" applyAlignment="1">
      <alignment horizontal="center" vertical="center"/>
    </xf>
    <xf numFmtId="49" fontId="46" fillId="6" borderId="0" xfId="0" applyNumberFormat="1" applyFont="1" applyFill="1" applyAlignment="1">
      <alignment vertical="center"/>
    </xf>
    <xf numFmtId="49" fontId="46" fillId="6" borderId="17" xfId="0" applyNumberFormat="1" applyFont="1" applyFill="1" applyBorder="1" applyAlignment="1">
      <alignment vertical="center"/>
    </xf>
    <xf numFmtId="49" fontId="34" fillId="6" borderId="32" xfId="0" applyNumberFormat="1" applyFont="1" applyFill="1" applyBorder="1" applyAlignment="1">
      <alignment vertical="center"/>
    </xf>
    <xf numFmtId="49" fontId="34" fillId="6" borderId="28" xfId="0" applyNumberFormat="1" applyFont="1" applyFill="1" applyBorder="1" applyAlignment="1">
      <alignment vertical="center"/>
    </xf>
    <xf numFmtId="49" fontId="46" fillId="6" borderId="7" xfId="0" applyNumberFormat="1" applyFont="1" applyFill="1" applyBorder="1" applyAlignment="1">
      <alignment vertical="center"/>
    </xf>
    <xf numFmtId="49" fontId="46" fillId="6" borderId="18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horizontal="center" vertical="center"/>
    </xf>
    <xf numFmtId="49" fontId="13" fillId="6" borderId="32" xfId="0" applyNumberFormat="1" applyFont="1" applyFill="1" applyBorder="1" applyAlignment="1">
      <alignment vertical="center"/>
    </xf>
    <xf numFmtId="49" fontId="13" fillId="6" borderId="28" xfId="0" applyNumberFormat="1" applyFont="1" applyFill="1" applyBorder="1" applyAlignment="1">
      <alignment vertical="center"/>
    </xf>
    <xf numFmtId="49" fontId="13" fillId="6" borderId="28" xfId="0" applyNumberFormat="1" applyFont="1" applyFill="1" applyBorder="1" applyAlignment="1">
      <alignment horizontal="right" vertical="center"/>
    </xf>
    <xf numFmtId="49" fontId="13" fillId="6" borderId="23" xfId="0" applyNumberFormat="1" applyFont="1" applyFill="1" applyBorder="1" applyAlignment="1">
      <alignment horizontal="right" vertical="center"/>
    </xf>
    <xf numFmtId="49" fontId="13" fillId="6" borderId="29" xfId="0" applyNumberFormat="1" applyFont="1" applyFill="1" applyBorder="1" applyAlignment="1">
      <alignment vertical="center"/>
    </xf>
    <xf numFmtId="49" fontId="13" fillId="6" borderId="7" xfId="0" applyNumberFormat="1" applyFont="1" applyFill="1" applyBorder="1" applyAlignment="1">
      <alignment horizontal="right" vertical="center"/>
    </xf>
    <xf numFmtId="49" fontId="13" fillId="6" borderId="18" xfId="0" applyNumberFormat="1" applyFont="1" applyFill="1" applyBorder="1" applyAlignment="1">
      <alignment horizontal="right" vertical="center"/>
    </xf>
    <xf numFmtId="49" fontId="51" fillId="6" borderId="0" xfId="0" applyNumberFormat="1" applyFont="1" applyFill="1" applyBorder="1" applyAlignment="1">
      <alignment vertical="center"/>
    </xf>
    <xf numFmtId="49" fontId="74" fillId="2" borderId="0" xfId="0" applyNumberFormat="1" applyFont="1" applyFill="1" applyAlignment="1">
      <alignment horizontal="center" vertical="center"/>
    </xf>
    <xf numFmtId="0" fontId="74" fillId="6" borderId="7" xfId="0" applyFont="1" applyFill="1" applyBorder="1" applyAlignment="1">
      <alignment vertical="center"/>
    </xf>
    <xf numFmtId="0" fontId="79" fillId="6" borderId="7" xfId="0" applyFont="1" applyFill="1" applyBorder="1" applyAlignment="1">
      <alignment vertical="center"/>
    </xf>
    <xf numFmtId="49" fontId="79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73" fillId="6" borderId="7" xfId="0" applyFont="1" applyFill="1" applyBorder="1"/>
    <xf numFmtId="0" fontId="74" fillId="6" borderId="7" xfId="0" applyFont="1" applyFill="1" applyBorder="1" applyAlignment="1">
      <alignment horizontal="center" vertical="center" shrinkToFit="1"/>
    </xf>
    <xf numFmtId="0" fontId="77" fillId="6" borderId="7" xfId="0" applyFont="1" applyFill="1" applyBorder="1"/>
    <xf numFmtId="49" fontId="19" fillId="6" borderId="0" xfId="0" applyNumberFormat="1" applyFont="1" applyFill="1" applyBorder="1" applyAlignment="1">
      <alignment horizontal="left"/>
    </xf>
    <xf numFmtId="49" fontId="41" fillId="6" borderId="0" xfId="0" applyNumberFormat="1" applyFont="1" applyFill="1" applyBorder="1" applyAlignment="1">
      <alignment horizontal="left"/>
    </xf>
    <xf numFmtId="49" fontId="36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/>
    <xf numFmtId="49" fontId="28" fillId="0" borderId="0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vertical="center"/>
    </xf>
    <xf numFmtId="49" fontId="47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77" fillId="6" borderId="0" xfId="0" applyFont="1" applyFill="1"/>
    <xf numFmtId="49" fontId="34" fillId="0" borderId="0" xfId="0" applyNumberFormat="1" applyFont="1" applyFill="1" applyBorder="1" applyAlignment="1">
      <alignment horizontal="left" vertical="center"/>
    </xf>
    <xf numFmtId="49" fontId="63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horizontal="right" vertical="center"/>
    </xf>
    <xf numFmtId="49" fontId="62" fillId="2" borderId="28" xfId="0" applyNumberFormat="1" applyFont="1" applyFill="1" applyBorder="1" applyAlignment="1">
      <alignment horizontal="center" vertical="center"/>
    </xf>
    <xf numFmtId="49" fontId="62" fillId="2" borderId="28" xfId="0" applyNumberFormat="1" applyFont="1" applyFill="1" applyBorder="1" applyAlignment="1">
      <alignment vertical="center"/>
    </xf>
    <xf numFmtId="49" fontId="13" fillId="6" borderId="32" xfId="0" applyNumberFormat="1" applyFont="1" applyFill="1" applyBorder="1" applyAlignment="1">
      <alignment horizontal="center" vertical="center"/>
    </xf>
    <xf numFmtId="49" fontId="46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13" fillId="6" borderId="27" xfId="0" applyNumberFormat="1" applyFont="1" applyFill="1" applyBorder="1" applyAlignment="1">
      <alignment horizontal="center" vertical="center"/>
    </xf>
    <xf numFmtId="49" fontId="13" fillId="6" borderId="0" xfId="0" applyNumberFormat="1" applyFont="1" applyFill="1" applyBorder="1" applyAlignment="1">
      <alignment vertical="center"/>
    </xf>
    <xf numFmtId="49" fontId="46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13" fillId="6" borderId="0" xfId="0" applyFont="1" applyFill="1" applyBorder="1" applyAlignment="1">
      <alignment vertical="center"/>
    </xf>
    <xf numFmtId="0" fontId="0" fillId="6" borderId="0" xfId="0" applyFill="1" applyBorder="1"/>
    <xf numFmtId="49" fontId="13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40" fillId="6" borderId="32" xfId="0" applyNumberFormat="1" applyFont="1" applyFill="1" applyBorder="1" applyAlignment="1">
      <alignment horizontal="center" vertical="center"/>
    </xf>
    <xf numFmtId="49" fontId="13" fillId="6" borderId="23" xfId="0" applyNumberFormat="1" applyFont="1" applyFill="1" applyBorder="1" applyAlignment="1">
      <alignment vertical="center"/>
    </xf>
    <xf numFmtId="49" fontId="40" fillId="6" borderId="27" xfId="0" applyNumberFormat="1" applyFont="1" applyFill="1" applyBorder="1" applyAlignment="1">
      <alignment horizontal="center" vertical="center"/>
    </xf>
    <xf numFmtId="49" fontId="40" fillId="6" borderId="29" xfId="0" applyNumberFormat="1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vertical="center"/>
    </xf>
    <xf numFmtId="49" fontId="13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5" fillId="6" borderId="0" xfId="0" applyFont="1" applyFill="1"/>
    <xf numFmtId="0" fontId="80" fillId="2" borderId="0" xfId="0" applyFont="1" applyFill="1" applyAlignment="1">
      <alignment horizontal="center" shrinkToFit="1"/>
    </xf>
    <xf numFmtId="0" fontId="81" fillId="8" borderId="0" xfId="0" applyFont="1" applyFill="1"/>
    <xf numFmtId="0" fontId="81" fillId="6" borderId="0" xfId="0" applyFont="1" applyFill="1"/>
    <xf numFmtId="0" fontId="77" fillId="6" borderId="7" xfId="0" applyFont="1" applyFill="1" applyBorder="1" applyAlignment="1">
      <alignment horizontal="center" vertical="center" shrinkToFit="1"/>
    </xf>
    <xf numFmtId="0" fontId="77" fillId="6" borderId="7" xfId="0" applyFont="1" applyFill="1" applyBorder="1" applyAlignment="1">
      <alignment vertical="center" shrinkToFit="1"/>
    </xf>
    <xf numFmtId="0" fontId="77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73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73" fillId="8" borderId="5" xfId="0" applyFont="1" applyFill="1" applyBorder="1" applyAlignment="1">
      <alignment horizontal="center" vertical="center"/>
    </xf>
    <xf numFmtId="0" fontId="77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 shrinkToFit="1"/>
    </xf>
    <xf numFmtId="0" fontId="73" fillId="6" borderId="0" xfId="0" applyFont="1" applyFill="1" applyBorder="1" applyAlignment="1">
      <alignment horizontal="center" vertical="center"/>
    </xf>
    <xf numFmtId="49" fontId="24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4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4" fillId="9" borderId="0" xfId="0" applyNumberFormat="1" applyFont="1" applyFill="1" applyBorder="1"/>
    <xf numFmtId="0" fontId="0" fillId="9" borderId="0" xfId="0" applyFill="1" applyBorder="1" applyAlignment="1">
      <alignment horizontal="center"/>
    </xf>
    <xf numFmtId="0" fontId="73" fillId="8" borderId="0" xfId="0" applyFont="1" applyFill="1" applyAlignment="1">
      <alignment horizontal="center"/>
    </xf>
    <xf numFmtId="0" fontId="82" fillId="6" borderId="0" xfId="0" applyFont="1" applyFill="1" applyAlignment="1">
      <alignment horizontal="center"/>
    </xf>
    <xf numFmtId="0" fontId="82" fillId="8" borderId="0" xfId="0" applyFont="1" applyFill="1" applyAlignment="1">
      <alignment horizontal="center"/>
    </xf>
    <xf numFmtId="0" fontId="7" fillId="2" borderId="0" xfId="1" applyFill="1" applyBorder="1"/>
    <xf numFmtId="49" fontId="67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10" borderId="36" xfId="0" applyNumberFormat="1" applyFill="1" applyBorder="1" applyAlignment="1">
      <alignment horizontal="center"/>
    </xf>
    <xf numFmtId="0" fontId="0" fillId="0" borderId="6" xfId="0" applyBorder="1"/>
    <xf numFmtId="49" fontId="23" fillId="4" borderId="5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Alignment="1">
      <alignment horizontal="right" vertical="center"/>
    </xf>
    <xf numFmtId="0" fontId="14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vertical="center"/>
    </xf>
    <xf numFmtId="0" fontId="43" fillId="2" borderId="0" xfId="0" applyNumberFormat="1" applyFont="1" applyFill="1" applyAlignment="1">
      <alignment horizontal="center" vertical="center"/>
    </xf>
    <xf numFmtId="0" fontId="43" fillId="2" borderId="0" xfId="0" applyNumberFormat="1" applyFont="1" applyFill="1" applyAlignment="1">
      <alignment vertical="center"/>
    </xf>
    <xf numFmtId="0" fontId="0" fillId="3" borderId="0" xfId="0" applyFill="1" applyAlignment="1">
      <alignment horizontal="center"/>
    </xf>
    <xf numFmtId="0" fontId="0" fillId="11" borderId="0" xfId="0" applyFill="1"/>
    <xf numFmtId="0" fontId="83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84" fillId="6" borderId="7" xfId="0" applyFont="1" applyFill="1" applyBorder="1" applyAlignment="1">
      <alignment horizontal="center"/>
    </xf>
    <xf numFmtId="0" fontId="84" fillId="6" borderId="0" xfId="0" applyFont="1" applyFill="1" applyBorder="1" applyAlignment="1">
      <alignment horizontal="center"/>
    </xf>
    <xf numFmtId="0" fontId="84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85" fillId="6" borderId="0" xfId="0" applyFont="1" applyFill="1" applyAlignment="1">
      <alignment vertical="center"/>
    </xf>
    <xf numFmtId="0" fontId="86" fillId="6" borderId="0" xfId="0" applyFont="1" applyFill="1"/>
    <xf numFmtId="49" fontId="73" fillId="2" borderId="0" xfId="0" applyNumberFormat="1" applyFont="1" applyFill="1" applyAlignment="1">
      <alignment horizontal="center" vertical="center"/>
    </xf>
    <xf numFmtId="49" fontId="16" fillId="4" borderId="26" xfId="0" applyNumberFormat="1" applyFont="1" applyFill="1" applyBorder="1" applyAlignment="1">
      <alignment vertical="center"/>
    </xf>
    <xf numFmtId="49" fontId="69" fillId="3" borderId="1" xfId="0" applyNumberFormat="1" applyFont="1" applyFill="1" applyBorder="1" applyAlignment="1">
      <alignment vertical="center" shrinkToFit="1"/>
    </xf>
    <xf numFmtId="0" fontId="24" fillId="0" borderId="30" xfId="0" applyNumberFormat="1" applyFont="1" applyBorder="1" applyAlignment="1">
      <alignment horizontal="center" vertical="center"/>
    </xf>
    <xf numFmtId="0" fontId="24" fillId="0" borderId="31" xfId="0" applyNumberFormat="1" applyFont="1" applyBorder="1" applyAlignment="1">
      <alignment horizontal="center" vertical="center"/>
    </xf>
    <xf numFmtId="0" fontId="24" fillId="0" borderId="42" xfId="0" applyNumberFormat="1" applyFont="1" applyBorder="1" applyAlignment="1">
      <alignment horizontal="center" vertical="center"/>
    </xf>
    <xf numFmtId="0" fontId="24" fillId="0" borderId="41" xfId="0" applyNumberFormat="1" applyFont="1" applyBorder="1" applyAlignment="1">
      <alignment horizontal="center" vertical="center"/>
    </xf>
    <xf numFmtId="49" fontId="69" fillId="3" borderId="2" xfId="0" applyNumberFormat="1" applyFont="1" applyFill="1" applyBorder="1" applyAlignment="1">
      <alignment vertical="center" shrinkToFit="1"/>
    </xf>
    <xf numFmtId="49" fontId="69" fillId="3" borderId="37" xfId="0" applyNumberFormat="1" applyFont="1" applyFill="1" applyBorder="1" applyAlignment="1">
      <alignment vertical="center" shrinkToFit="1"/>
    </xf>
    <xf numFmtId="49" fontId="24" fillId="0" borderId="6" xfId="0" applyNumberFormat="1" applyFont="1" applyBorder="1" applyAlignment="1">
      <alignment horizontal="left"/>
    </xf>
    <xf numFmtId="0" fontId="13" fillId="2" borderId="1" xfId="0" applyFont="1" applyFill="1" applyBorder="1" applyAlignment="1">
      <alignment wrapText="1"/>
    </xf>
    <xf numFmtId="0" fontId="13" fillId="2" borderId="37" xfId="0" applyFont="1" applyFill="1" applyBorder="1" applyAlignment="1">
      <alignment wrapText="1"/>
    </xf>
    <xf numFmtId="0" fontId="24" fillId="0" borderId="43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right" vertical="center"/>
    </xf>
    <xf numFmtId="0" fontId="24" fillId="0" borderId="25" xfId="0" applyFont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78" fillId="6" borderId="7" xfId="0" applyFont="1" applyFill="1" applyBorder="1" applyAlignment="1">
      <alignment horizontal="center" vertical="center"/>
    </xf>
    <xf numFmtId="0" fontId="78" fillId="6" borderId="0" xfId="0" applyFont="1" applyFill="1" applyAlignment="1">
      <alignment horizontal="center" vertical="center"/>
    </xf>
    <xf numFmtId="0" fontId="75" fillId="6" borderId="0" xfId="0" applyFont="1" applyFill="1" applyAlignment="1">
      <alignment vertical="center"/>
    </xf>
    <xf numFmtId="0" fontId="76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4" fillId="0" borderId="12" xfId="0" applyNumberFormat="1" applyFont="1" applyBorder="1" applyAlignment="1">
      <alignment horizontal="center" vertical="center" wrapText="1"/>
    </xf>
    <xf numFmtId="49" fontId="29" fillId="2" borderId="20" xfId="0" applyNumberFormat="1" applyFont="1" applyFill="1" applyBorder="1" applyAlignment="1">
      <alignment horizontal="right" vertical="center"/>
    </xf>
    <xf numFmtId="49" fontId="70" fillId="0" borderId="15" xfId="0" applyNumberFormat="1" applyFont="1" applyBorder="1" applyAlignment="1">
      <alignment horizontal="right" vertical="center"/>
    </xf>
    <xf numFmtId="0" fontId="24" fillId="0" borderId="7" xfId="0" applyNumberFormat="1" applyFont="1" applyBorder="1" applyAlignment="1">
      <alignment horizontal="center" vertical="center"/>
    </xf>
    <xf numFmtId="0" fontId="24" fillId="0" borderId="40" xfId="0" applyNumberFormat="1" applyFont="1" applyBorder="1" applyAlignment="1">
      <alignment horizontal="center" vertical="center"/>
    </xf>
    <xf numFmtId="0" fontId="89" fillId="6" borderId="0" xfId="0" applyFont="1" applyFill="1" applyAlignment="1">
      <alignment horizontal="right" vertical="center"/>
    </xf>
    <xf numFmtId="0" fontId="77" fillId="6" borderId="5" xfId="0" applyFont="1" applyFill="1" applyBorder="1" applyAlignment="1">
      <alignment horizontal="center" vertical="center"/>
    </xf>
    <xf numFmtId="0" fontId="77" fillId="6" borderId="0" xfId="0" applyFont="1" applyFill="1" applyAlignment="1">
      <alignment horizontal="center"/>
    </xf>
    <xf numFmtId="0" fontId="79" fillId="6" borderId="7" xfId="0" applyFont="1" applyFill="1" applyBorder="1" applyAlignment="1">
      <alignment horizontal="center" vertical="center" shrinkToFit="1"/>
    </xf>
    <xf numFmtId="0" fontId="90" fillId="8" borderId="0" xfId="0" applyFont="1" applyFill="1" applyAlignment="1">
      <alignment horizontal="center"/>
    </xf>
    <xf numFmtId="0" fontId="91" fillId="8" borderId="0" xfId="0" applyFont="1" applyFill="1" applyAlignment="1">
      <alignment horizontal="center"/>
    </xf>
    <xf numFmtId="0" fontId="44" fillId="14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77" fillId="3" borderId="0" xfId="0" applyFont="1" applyFill="1" applyBorder="1" applyAlignment="1">
      <alignment horizontal="center"/>
    </xf>
    <xf numFmtId="0" fontId="77" fillId="4" borderId="0" xfId="0" applyFont="1" applyFill="1" applyBorder="1" applyAlignment="1">
      <alignment horizontal="center"/>
    </xf>
    <xf numFmtId="0" fontId="77" fillId="9" borderId="0" xfId="0" applyFont="1" applyFill="1" applyBorder="1" applyAlignment="1">
      <alignment horizontal="center"/>
    </xf>
    <xf numFmtId="0" fontId="52" fillId="14" borderId="0" xfId="0" applyFont="1" applyFill="1" applyAlignment="1">
      <alignment vertical="center"/>
    </xf>
    <xf numFmtId="49" fontId="60" fillId="14" borderId="0" xfId="0" applyNumberFormat="1" applyFont="1" applyFill="1" applyAlignment="1">
      <alignment vertical="center"/>
    </xf>
    <xf numFmtId="0" fontId="24" fillId="0" borderId="18" xfId="0" applyFont="1" applyFill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71" fillId="0" borderId="0" xfId="0" applyNumberFormat="1" applyFont="1" applyAlignment="1">
      <alignment horizontal="left"/>
    </xf>
    <xf numFmtId="0" fontId="18" fillId="6" borderId="0" xfId="0" applyNumberFormat="1" applyFont="1" applyFill="1" applyAlignment="1">
      <alignment horizontal="left"/>
    </xf>
    <xf numFmtId="0" fontId="28" fillId="2" borderId="0" xfId="0" applyNumberFormat="1" applyFont="1" applyFill="1" applyAlignment="1">
      <alignment vertical="center"/>
    </xf>
    <xf numFmtId="49" fontId="15" fillId="4" borderId="24" xfId="0" applyNumberFormat="1" applyFont="1" applyFill="1" applyBorder="1" applyAlignment="1">
      <alignment vertical="center"/>
    </xf>
    <xf numFmtId="0" fontId="87" fillId="0" borderId="5" xfId="0" applyFont="1" applyBorder="1"/>
    <xf numFmtId="0" fontId="87" fillId="0" borderId="5" xfId="0" applyFont="1" applyBorder="1" applyAlignment="1">
      <alignment vertical="center"/>
    </xf>
    <xf numFmtId="0" fontId="92" fillId="0" borderId="5" xfId="0" applyFont="1" applyBorder="1"/>
    <xf numFmtId="0" fontId="87" fillId="0" borderId="5" xfId="2" applyFont="1" applyBorder="1"/>
    <xf numFmtId="0" fontId="93" fillId="0" borderId="5" xfId="0" applyFont="1" applyBorder="1" applyAlignment="1">
      <alignment vertical="center"/>
    </xf>
    <xf numFmtId="0" fontId="94" fillId="0" borderId="5" xfId="0" applyFont="1" applyBorder="1" applyAlignment="1">
      <alignment vertical="center"/>
    </xf>
    <xf numFmtId="0" fontId="93" fillId="0" borderId="5" xfId="0" applyFont="1" applyBorder="1"/>
    <xf numFmtId="0" fontId="87" fillId="0" borderId="5" xfId="0" applyFont="1" applyBorder="1" applyAlignment="1">
      <alignment wrapText="1"/>
    </xf>
    <xf numFmtId="0" fontId="95" fillId="0" borderId="5" xfId="0" applyFont="1" applyBorder="1"/>
    <xf numFmtId="0" fontId="87" fillId="0" borderId="5" xfId="0" applyFont="1" applyBorder="1" applyAlignment="1">
      <alignment horizontal="left" vertical="center" wrapText="1"/>
    </xf>
    <xf numFmtId="0" fontId="92" fillId="0" borderId="5" xfId="0" applyFont="1" applyBorder="1" applyAlignment="1">
      <alignment horizontal="left" vertical="center" wrapText="1"/>
    </xf>
    <xf numFmtId="0" fontId="87" fillId="0" borderId="5" xfId="0" applyFont="1" applyBorder="1" applyAlignment="1">
      <alignment horizontal="left" vertical="top"/>
    </xf>
    <xf numFmtId="0" fontId="87" fillId="0" borderId="5" xfId="0" applyFont="1" applyBorder="1" applyAlignment="1">
      <alignment horizontal="left" vertical="top" wrapText="1"/>
    </xf>
    <xf numFmtId="0" fontId="87" fillId="14" borderId="5" xfId="2" applyFont="1" applyFill="1" applyBorder="1" applyAlignment="1">
      <alignment wrapText="1"/>
    </xf>
    <xf numFmtId="0" fontId="0" fillId="0" borderId="5" xfId="0" applyBorder="1"/>
    <xf numFmtId="0" fontId="49" fillId="6" borderId="7" xfId="0" applyFont="1" applyFill="1" applyBorder="1" applyAlignment="1">
      <alignment vertical="center"/>
    </xf>
    <xf numFmtId="0" fontId="87" fillId="15" borderId="5" xfId="0" applyFont="1" applyFill="1" applyBorder="1"/>
    <xf numFmtId="0" fontId="96" fillId="15" borderId="5" xfId="0" applyFont="1" applyFill="1" applyBorder="1"/>
    <xf numFmtId="0" fontId="96" fillId="15" borderId="7" xfId="0" applyFont="1" applyFill="1" applyBorder="1"/>
    <xf numFmtId="0" fontId="87" fillId="0" borderId="0" xfId="4"/>
    <xf numFmtId="49" fontId="99" fillId="0" borderId="0" xfId="4" applyNumberFormat="1" applyFont="1" applyAlignment="1">
      <alignment textRotation="90" wrapText="1"/>
    </xf>
    <xf numFmtId="49" fontId="87" fillId="0" borderId="0" xfId="4" applyNumberFormat="1"/>
    <xf numFmtId="49" fontId="87" fillId="0" borderId="5" xfId="4" applyNumberFormat="1" applyBorder="1"/>
    <xf numFmtId="49" fontId="88" fillId="0" borderId="5" xfId="4" applyNumberFormat="1" applyFont="1" applyBorder="1"/>
    <xf numFmtId="49" fontId="100" fillId="0" borderId="5" xfId="4" applyNumberFormat="1" applyFont="1" applyBorder="1"/>
    <xf numFmtId="49" fontId="88" fillId="0" borderId="5" xfId="4" applyNumberFormat="1" applyFont="1" applyBorder="1" applyAlignment="1">
      <alignment horizontal="center"/>
    </xf>
    <xf numFmtId="49" fontId="87" fillId="0" borderId="5" xfId="4" applyNumberFormat="1" applyBorder="1" applyAlignment="1">
      <alignment horizontal="right"/>
    </xf>
    <xf numFmtId="0" fontId="4" fillId="0" borderId="5" xfId="0" applyFont="1" applyBorder="1"/>
    <xf numFmtId="49" fontId="4" fillId="0" borderId="5" xfId="4" applyNumberFormat="1" applyFont="1" applyBorder="1"/>
    <xf numFmtId="49" fontId="3" fillId="0" borderId="5" xfId="4" applyNumberFormat="1" applyFont="1" applyBorder="1"/>
    <xf numFmtId="49" fontId="2" fillId="0" borderId="5" xfId="4" applyNumberFormat="1" applyFont="1" applyBorder="1"/>
    <xf numFmtId="49" fontId="0" fillId="6" borderId="0" xfId="0" applyNumberFormat="1" applyFill="1"/>
    <xf numFmtId="16" fontId="0" fillId="0" borderId="0" xfId="0" applyNumberFormat="1"/>
    <xf numFmtId="3" fontId="51" fillId="6" borderId="0" xfId="0" applyNumberFormat="1" applyFont="1" applyFill="1" applyAlignment="1">
      <alignment horizontal="left" vertical="center"/>
    </xf>
    <xf numFmtId="0" fontId="87" fillId="0" borderId="7" xfId="0" applyFont="1" applyBorder="1"/>
    <xf numFmtId="49" fontId="1" fillId="0" borderId="5" xfId="4" applyNumberFormat="1" applyFont="1" applyBorder="1"/>
    <xf numFmtId="0" fontId="5" fillId="8" borderId="7" xfId="0" applyFont="1" applyFill="1" applyBorder="1" applyAlignment="1">
      <alignment horizontal="center"/>
    </xf>
    <xf numFmtId="0" fontId="1" fillId="0" borderId="5" xfId="0" applyFont="1" applyBorder="1"/>
    <xf numFmtId="14" fontId="30" fillId="2" borderId="28" xfId="0" applyNumberFormat="1" applyFont="1" applyFill="1" applyBorder="1" applyAlignment="1">
      <alignment horizontal="left" vertical="center" wrapText="1"/>
    </xf>
    <xf numFmtId="0" fontId="97" fillId="0" borderId="0" xfId="4" applyFont="1" applyAlignment="1">
      <alignment horizontal="center" vertical="center"/>
    </xf>
    <xf numFmtId="0" fontId="98" fillId="15" borderId="0" xfId="4" applyFont="1" applyFill="1" applyAlignment="1">
      <alignment horizontal="center" vertical="center" wrapText="1"/>
    </xf>
    <xf numFmtId="0" fontId="0" fillId="13" borderId="5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6" borderId="7" xfId="0" applyFill="1" applyBorder="1" applyAlignment="1">
      <alignment horizontal="center"/>
    </xf>
    <xf numFmtId="0" fontId="13" fillId="6" borderId="28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49" fontId="16" fillId="6" borderId="0" xfId="0" applyNumberFormat="1" applyFont="1" applyFill="1" applyAlignment="1">
      <alignment vertical="top" shrinkToFit="1"/>
    </xf>
    <xf numFmtId="14" fontId="22" fillId="6" borderId="6" xfId="0" applyNumberFormat="1" applyFont="1" applyFill="1" applyBorder="1" applyAlignment="1">
      <alignment horizontal="left" vertical="center"/>
    </xf>
    <xf numFmtId="49" fontId="0" fillId="13" borderId="5" xfId="0" applyNumberForma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0" fontId="77" fillId="6" borderId="7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</cellXfs>
  <cellStyles count="5">
    <cellStyle name="Hivatkozás" xfId="1" builtinId="8"/>
    <cellStyle name="Normál" xfId="0" builtinId="0"/>
    <cellStyle name="Normál 2" xfId="2"/>
    <cellStyle name="Normál 3" xfId="4"/>
    <cellStyle name="Pénznem" xfId="3" builtinId="4"/>
  </cellStyles>
  <dxfs count="145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33" name="Picture 13">
          <a:extLst>
            <a:ext uri="{FF2B5EF4-FFF2-40B4-BE49-F238E27FC236}">
              <a16:creationId xmlns:a16="http://schemas.microsoft.com/office/drawing/2014/main" id="{48907061-ED6E-A4E1-4167-58985D5C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81" name="Picture 1">
          <a:extLst>
            <a:ext uri="{FF2B5EF4-FFF2-40B4-BE49-F238E27FC236}">
              <a16:creationId xmlns:a16="http://schemas.microsoft.com/office/drawing/2014/main" id="{A67A90E8-69FE-8EFD-80FD-74EAF60E3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605" name="Picture 1">
          <a:extLst>
            <a:ext uri="{FF2B5EF4-FFF2-40B4-BE49-F238E27FC236}">
              <a16:creationId xmlns:a16="http://schemas.microsoft.com/office/drawing/2014/main" id="{E36D7748-0F6B-949F-AE11-0E29B51EA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20" name="Picture 3">
          <a:extLst>
            <a:ext uri="{FF2B5EF4-FFF2-40B4-BE49-F238E27FC236}">
              <a16:creationId xmlns:a16="http://schemas.microsoft.com/office/drawing/2014/main" id="{3C491CB0-B21A-DFB4-B7A0-3BEAF082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42A7C31F-D916-20B7-18D6-BA015F175F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C9B29F1C-9527-1836-85EC-C2741459F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83" name="Picture 21">
          <a:extLst>
            <a:ext uri="{FF2B5EF4-FFF2-40B4-BE49-F238E27FC236}">
              <a16:creationId xmlns:a16="http://schemas.microsoft.com/office/drawing/2014/main" id="{99D4D831-B531-A9B3-E6E0-20C46E4D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569DE838-678F-6E65-DCD3-2753CCB2D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44" name="Picture 1">
          <a:extLst>
            <a:ext uri="{FF2B5EF4-FFF2-40B4-BE49-F238E27FC236}">
              <a16:creationId xmlns:a16="http://schemas.microsoft.com/office/drawing/2014/main" id="{F6842574-F2D8-3FDA-3EB8-D3C4980A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9140" name="Picture 1">
          <a:extLst>
            <a:ext uri="{FF2B5EF4-FFF2-40B4-BE49-F238E27FC236}">
              <a16:creationId xmlns:a16="http://schemas.microsoft.com/office/drawing/2014/main" id="{0F239A20-ADB7-10E6-4A6B-3A5A69A64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20" name="Picture 3">
          <a:extLst>
            <a:ext uri="{FF2B5EF4-FFF2-40B4-BE49-F238E27FC236}">
              <a16:creationId xmlns:a16="http://schemas.microsoft.com/office/drawing/2014/main" id="{7D2BD6A9-97A4-F71F-7B31-E58C38E3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95" name="Picture 21">
          <a:extLst>
            <a:ext uri="{FF2B5EF4-FFF2-40B4-BE49-F238E27FC236}">
              <a16:creationId xmlns:a16="http://schemas.microsoft.com/office/drawing/2014/main" id="{C28BF229-DAB0-712A-991E-9BFFA217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8F075DDF-8427-7E61-9FED-8ADBBCF05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84" name="Picture 3">
          <a:extLst>
            <a:ext uri="{FF2B5EF4-FFF2-40B4-BE49-F238E27FC236}">
              <a16:creationId xmlns:a16="http://schemas.microsoft.com/office/drawing/2014/main" id="{DBE41D6C-E1C0-C54F-8638-F0E2B879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6308" name="Picture 1">
          <a:extLst>
            <a:ext uri="{FF2B5EF4-FFF2-40B4-BE49-F238E27FC236}">
              <a16:creationId xmlns:a16="http://schemas.microsoft.com/office/drawing/2014/main" id="{FBBECED5-7AFC-2D29-D8BC-C06C0B4C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49" name="Picture 23">
          <a:extLst>
            <a:ext uri="{FF2B5EF4-FFF2-40B4-BE49-F238E27FC236}">
              <a16:creationId xmlns:a16="http://schemas.microsoft.com/office/drawing/2014/main" id="{E3D4C447-84F5-21D7-F112-CBDF2950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A3B7C49C-FBAB-9F71-BDC7-0EED7B733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56" name="Picture 1">
          <a:extLst>
            <a:ext uri="{FF2B5EF4-FFF2-40B4-BE49-F238E27FC236}">
              <a16:creationId xmlns:a16="http://schemas.microsoft.com/office/drawing/2014/main" id="{8809D646-7BD9-CF9F-301E-407AAFD4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380" name="Picture 1">
          <a:extLst>
            <a:ext uri="{FF2B5EF4-FFF2-40B4-BE49-F238E27FC236}">
              <a16:creationId xmlns:a16="http://schemas.microsoft.com/office/drawing/2014/main" id="{AA756B5F-673A-239C-ACFE-9C4CADCC1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2519" name="Picture 3">
          <a:extLst>
            <a:ext uri="{FF2B5EF4-FFF2-40B4-BE49-F238E27FC236}">
              <a16:creationId xmlns:a16="http://schemas.microsoft.com/office/drawing/2014/main" id="{5CF7CA08-60D5-A852-4DE1-D8965D14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702465" name="Button 1" hidden="1">
              <a:extLst>
                <a:ext uri="{63B3BB69-23CF-44E3-9099-C40C66FF867C}">
                  <a14:compatExt spid="_x0000_s702465"/>
                </a:ext>
                <a:ext uri="{FF2B5EF4-FFF2-40B4-BE49-F238E27FC236}">
                  <a16:creationId xmlns:a16="http://schemas.microsoft.com/office/drawing/2014/main" id="{622BF632-E21E-7172-A7C5-55ABD9209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702466" name="Button 2" hidden="1">
              <a:extLst>
                <a:ext uri="{63B3BB69-23CF-44E3-9099-C40C66FF867C}">
                  <a14:compatExt spid="_x0000_s702466"/>
                </a:ext>
                <a:ext uri="{FF2B5EF4-FFF2-40B4-BE49-F238E27FC236}">
                  <a16:creationId xmlns:a16="http://schemas.microsoft.com/office/drawing/2014/main" id="{E05A1335-4CE8-B2E6-894D-A8DA57A50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37" name="Picture 21">
          <a:extLst>
            <a:ext uri="{FF2B5EF4-FFF2-40B4-BE49-F238E27FC236}">
              <a16:creationId xmlns:a16="http://schemas.microsoft.com/office/drawing/2014/main" id="{B406F6FF-1CD0-8CBB-6B43-2D7B86E7A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4752B91B-C4D4-1C5A-08B6-557E107C3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300147" name="Picture 1">
          <a:extLst>
            <a:ext uri="{FF2B5EF4-FFF2-40B4-BE49-F238E27FC236}">
              <a16:creationId xmlns:a16="http://schemas.microsoft.com/office/drawing/2014/main" id="{163BDEB4-A437-7261-76F5-8220C791D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24" name="Picture 1">
          <a:extLst>
            <a:ext uri="{FF2B5EF4-FFF2-40B4-BE49-F238E27FC236}">
              <a16:creationId xmlns:a16="http://schemas.microsoft.com/office/drawing/2014/main" id="{F4BE5832-E78E-E319-7620-1FF5F87E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75" name="Picture 1">
          <a:extLst>
            <a:ext uri="{FF2B5EF4-FFF2-40B4-BE49-F238E27FC236}">
              <a16:creationId xmlns:a16="http://schemas.microsoft.com/office/drawing/2014/main" id="{8BC871EF-7277-7813-BC3F-2AC5DCF8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96" name="Picture 21">
          <a:extLst>
            <a:ext uri="{FF2B5EF4-FFF2-40B4-BE49-F238E27FC236}">
              <a16:creationId xmlns:a16="http://schemas.microsoft.com/office/drawing/2014/main" id="{E075F3E3-77D8-426F-C125-2235C90E0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832403C3-64E5-FED9-E42E-FC8D9DA7B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09" name="Picture 3">
          <a:extLst>
            <a:ext uri="{FF2B5EF4-FFF2-40B4-BE49-F238E27FC236}">
              <a16:creationId xmlns:a16="http://schemas.microsoft.com/office/drawing/2014/main" id="{6828DDC7-A9DD-2EBA-BC6A-B6F8DD0E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0533" name="Picture 1">
          <a:extLst>
            <a:ext uri="{FF2B5EF4-FFF2-40B4-BE49-F238E27FC236}">
              <a16:creationId xmlns:a16="http://schemas.microsoft.com/office/drawing/2014/main" id="{F70446E9-CFEA-C28A-F77D-4B88A451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4.xml"/><Relationship Id="rId4" Type="http://schemas.openxmlformats.org/officeDocument/2006/relationships/ctrlProp" Target="../ctrlProps/ctrlProp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5.xml"/><Relationship Id="rId4" Type="http://schemas.openxmlformats.org/officeDocument/2006/relationships/ctrlProp" Target="../ctrlProps/ctrlProp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6" Type="http://schemas.openxmlformats.org/officeDocument/2006/relationships/comments" Target="../comments6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G10" sqref="G10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166" t="s">
        <v>101</v>
      </c>
      <c r="B1" s="3"/>
      <c r="C1" s="3"/>
      <c r="D1" s="167"/>
      <c r="E1" s="4"/>
      <c r="F1" s="5"/>
      <c r="G1" s="5"/>
    </row>
    <row r="2" spans="1:7" s="6" customFormat="1" ht="36.75" customHeight="1" thickBot="1" x14ac:dyDescent="0.25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197" t="s">
        <v>19</v>
      </c>
      <c r="B5" s="21"/>
      <c r="C5" s="21"/>
      <c r="D5" s="21"/>
      <c r="E5" s="393"/>
      <c r="F5" s="22"/>
      <c r="G5" s="23"/>
    </row>
    <row r="6" spans="1:7" s="2" customFormat="1" ht="26.25" x14ac:dyDescent="0.2">
      <c r="A6" s="440" t="s">
        <v>124</v>
      </c>
      <c r="B6" s="394"/>
      <c r="C6" s="24"/>
      <c r="D6" s="25"/>
      <c r="E6" s="26"/>
      <c r="F6" s="5"/>
      <c r="G6" s="5"/>
    </row>
    <row r="7" spans="1:7" s="18" customFormat="1" ht="15" customHeight="1" x14ac:dyDescent="0.2">
      <c r="A7" s="369" t="s">
        <v>102</v>
      </c>
      <c r="B7" s="369" t="s">
        <v>103</v>
      </c>
      <c r="C7" s="369" t="s">
        <v>104</v>
      </c>
      <c r="D7" s="369" t="s">
        <v>105</v>
      </c>
      <c r="E7" s="369" t="s">
        <v>106</v>
      </c>
      <c r="F7" s="22"/>
      <c r="G7" s="23"/>
    </row>
    <row r="8" spans="1:7" s="2" customFormat="1" ht="16.5" customHeight="1" x14ac:dyDescent="0.2">
      <c r="A8" s="221" t="s">
        <v>125</v>
      </c>
      <c r="B8" s="221" t="s">
        <v>126</v>
      </c>
      <c r="C8" s="221" t="s">
        <v>127</v>
      </c>
      <c r="D8" s="221" t="s">
        <v>128</v>
      </c>
      <c r="E8" s="221"/>
      <c r="F8" s="5"/>
      <c r="G8" s="5"/>
    </row>
    <row r="9" spans="1:7" s="2" customFormat="1" ht="15" customHeight="1" x14ac:dyDescent="0.2">
      <c r="A9" s="197" t="s">
        <v>20</v>
      </c>
      <c r="B9" s="21"/>
      <c r="C9" s="198" t="s">
        <v>21</v>
      </c>
      <c r="D9" s="198"/>
      <c r="E9" s="199" t="s">
        <v>22</v>
      </c>
      <c r="F9" s="5"/>
      <c r="G9" s="5"/>
    </row>
    <row r="10" spans="1:7" s="2" customFormat="1" x14ac:dyDescent="0.2">
      <c r="A10" s="29" t="s">
        <v>119</v>
      </c>
      <c r="B10" s="30"/>
      <c r="C10" s="31" t="s">
        <v>120</v>
      </c>
      <c r="D10" s="198" t="s">
        <v>63</v>
      </c>
      <c r="E10" s="375" t="s">
        <v>121</v>
      </c>
      <c r="F10" s="5"/>
      <c r="G10" s="5"/>
    </row>
    <row r="11" spans="1:7" x14ac:dyDescent="0.2">
      <c r="A11" s="20"/>
      <c r="B11" s="21"/>
      <c r="C11" s="215" t="s">
        <v>61</v>
      </c>
      <c r="D11" s="215" t="s">
        <v>98</v>
      </c>
      <c r="E11" s="215" t="s">
        <v>99</v>
      </c>
      <c r="F11" s="33"/>
      <c r="G11" s="33"/>
    </row>
    <row r="12" spans="1:7" s="2" customFormat="1" x14ac:dyDescent="0.2">
      <c r="A12" s="168"/>
      <c r="B12" s="5"/>
      <c r="C12" s="222"/>
      <c r="D12" s="222" t="s">
        <v>123</v>
      </c>
      <c r="E12" s="222" t="s">
        <v>122</v>
      </c>
      <c r="F12" s="5"/>
      <c r="G12" s="5"/>
    </row>
    <row r="13" spans="1:7" ht="7.5" customHeight="1" x14ac:dyDescent="0.2">
      <c r="A13" s="33"/>
      <c r="B13" s="33"/>
      <c r="C13" s="33"/>
      <c r="D13" s="33"/>
      <c r="E13" s="37"/>
      <c r="F13" s="33"/>
      <c r="G13" s="33"/>
    </row>
    <row r="14" spans="1:7" ht="112.5" customHeight="1" x14ac:dyDescent="0.2">
      <c r="A14" s="33"/>
      <c r="B14" s="33"/>
      <c r="C14" s="33"/>
      <c r="D14" s="33"/>
      <c r="E14" s="37"/>
      <c r="F14" s="33"/>
      <c r="G14" s="33"/>
    </row>
    <row r="15" spans="1:7" ht="18.75" customHeight="1" x14ac:dyDescent="0.2">
      <c r="A15" s="32"/>
      <c r="B15" s="32"/>
      <c r="C15" s="32"/>
      <c r="D15" s="32"/>
      <c r="E15" s="37"/>
      <c r="F15" s="33"/>
      <c r="G15" s="33"/>
    </row>
    <row r="16" spans="1:7" ht="17.25" customHeight="1" x14ac:dyDescent="0.2">
      <c r="A16" s="32"/>
      <c r="B16" s="32"/>
      <c r="C16" s="32"/>
      <c r="D16" s="32"/>
      <c r="E16" s="38"/>
      <c r="F16" s="33"/>
      <c r="G16" s="33"/>
    </row>
    <row r="17" spans="1:7" ht="12.75" customHeight="1" x14ac:dyDescent="0.2">
      <c r="A17" s="39"/>
      <c r="B17" s="368"/>
      <c r="C17" s="169"/>
      <c r="D17" s="40"/>
      <c r="E17" s="37"/>
      <c r="F17" s="33"/>
      <c r="G17" s="33"/>
    </row>
    <row r="18" spans="1:7" x14ac:dyDescent="0.2">
      <c r="A18" s="33"/>
      <c r="B18" s="33"/>
      <c r="C18" s="33"/>
      <c r="D18" s="33"/>
      <c r="E18" s="37"/>
      <c r="F18" s="33"/>
      <c r="G18" s="33"/>
    </row>
  </sheetData>
  <phoneticPr fontId="64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indexed="11"/>
  </sheetPr>
  <dimension ref="A1:AK43"/>
  <sheetViews>
    <sheetView workbookViewId="0">
      <selection activeCell="N15" sqref="N15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Altalanos!$B$8</f>
        <v>2 lány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/>
      <c r="M3" s="52" t="s">
        <v>30</v>
      </c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374"/>
      <c r="M4" s="242" t="str">
        <f>Altalanos!$E$10</f>
        <v>Rákóczi Andrea</v>
      </c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2</v>
      </c>
      <c r="C7" s="347">
        <f>IF($B7="","",VLOOKUP($B7,'Lány 2B ELO'!$A$7:$O$22,5))</f>
        <v>0</v>
      </c>
      <c r="D7" s="347">
        <f>IF($B7="","",VLOOKUP($B7,'Lány 2B ELO'!$A$7:$O$22,15))</f>
        <v>0</v>
      </c>
      <c r="E7" s="503" t="str">
        <f>UPPER(IF($B7="","",VLOOKUP($B7,'Lány 2B ELO'!$A$7:$O$22,2)))</f>
        <v xml:space="preserve">NAGY </v>
      </c>
      <c r="F7" s="503"/>
      <c r="G7" s="503" t="str">
        <f>IF($B7="","",VLOOKUP($B7,'Lány 2B ELO'!$A$7:$O$22,3))</f>
        <v>Nóra</v>
      </c>
      <c r="H7" s="503"/>
      <c r="I7" s="348" t="str">
        <f>IF($B7="","",VLOOKUP($B7,'Lány 2B ELO'!$A$7:$O$22,4))</f>
        <v>Orosháza Vörösmarty</v>
      </c>
      <c r="J7" s="276"/>
      <c r="K7" s="477" t="s">
        <v>522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49"/>
      <c r="D8" s="349"/>
      <c r="E8" s="349"/>
      <c r="F8" s="349"/>
      <c r="G8" s="349"/>
      <c r="H8" s="349"/>
      <c r="I8" s="349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10</v>
      </c>
      <c r="C9" s="347">
        <f>IF($B9="","",VLOOKUP($B9,'Lány 2B ELO'!$A$7:$O$22,5))</f>
        <v>0</v>
      </c>
      <c r="D9" s="347">
        <f>IF($B9="","",VLOOKUP($B9,'Lány 2B ELO'!$A$7:$O$22,15))</f>
        <v>0</v>
      </c>
      <c r="E9" s="503" t="str">
        <f>UPPER(IF($B9="","",VLOOKUP($B9,'Lány 2B ELO'!$A$7:$O$22,2)))</f>
        <v>SZÉKELY</v>
      </c>
      <c r="F9" s="503"/>
      <c r="G9" s="503" t="str">
        <f>IF($B9="","",VLOOKUP($B9,'Lány 2B ELO'!$A$7:$O$22,3))</f>
        <v>Alina</v>
      </c>
      <c r="H9" s="503"/>
      <c r="I9" s="348" t="str">
        <f>IF($B9="","",VLOOKUP($B9,'Lány 2B ELO'!$A$7:$O$22,4))</f>
        <v>Szent István Sport Általános Iskola és Gimnázium</v>
      </c>
      <c r="J9" s="276"/>
      <c r="K9" s="385"/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49"/>
      <c r="D10" s="349"/>
      <c r="E10" s="349"/>
      <c r="F10" s="349"/>
      <c r="G10" s="349"/>
      <c r="H10" s="349"/>
      <c r="I10" s="349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5</v>
      </c>
      <c r="C11" s="347">
        <f>IF($B11="","",VLOOKUP($B11,'Lány 2B ELO'!$A$7:$O$22,5))</f>
        <v>0</v>
      </c>
      <c r="D11" s="347">
        <f>IF($B11="","",VLOOKUP($B11,'Lány 2B ELO'!$A$7:$O$22,15))</f>
        <v>0</v>
      </c>
      <c r="E11" s="503" t="str">
        <f>UPPER(IF($B11="","",VLOOKUP($B11,'Lány 2B ELO'!$A$7:$O$22,2)))</f>
        <v>ADAMCSIK</v>
      </c>
      <c r="F11" s="503"/>
      <c r="G11" s="503" t="str">
        <f>IF($B11="","",VLOOKUP($B11,'Lány 2B ELO'!$A$7:$O$22,3))</f>
        <v>Boglárka</v>
      </c>
      <c r="H11" s="503"/>
      <c r="I11" s="348" t="str">
        <f>IF($B11="","",VLOOKUP($B11,'Lány 2B ELO'!$A$7:$O$22,4))</f>
        <v>Berettyóújfalui József Attila Általános Iskola és Alapfokú Művészeti Iskola</v>
      </c>
      <c r="J11" s="276"/>
      <c r="K11" s="385"/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314"/>
      <c r="B12" s="346"/>
      <c r="C12" s="349"/>
      <c r="D12" s="349"/>
      <c r="E12" s="349"/>
      <c r="F12" s="349"/>
      <c r="G12" s="349"/>
      <c r="H12" s="349"/>
      <c r="I12" s="349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14" t="s">
        <v>71</v>
      </c>
      <c r="B13" s="345">
        <v>13</v>
      </c>
      <c r="C13" s="347">
        <f>IF($B13="","",VLOOKUP($B13,'Lány 2B ELO'!$A$7:$O$22,5))</f>
        <v>0</v>
      </c>
      <c r="D13" s="347">
        <f>IF($B13="","",VLOOKUP($B13,'Lány 2B ELO'!$A$7:$O$22,15))</f>
        <v>0</v>
      </c>
      <c r="E13" s="503" t="str">
        <f>UPPER(IF($B13="","",VLOOKUP($B13,'Lány 2B ELO'!$A$7:$O$22,2)))</f>
        <v>BALOGH</v>
      </c>
      <c r="F13" s="503"/>
      <c r="G13" s="503" t="str">
        <f>IF($B13="","",VLOOKUP($B13,'Lány 2B ELO'!$A$7:$O$22,3))</f>
        <v>Fanni Leila</v>
      </c>
      <c r="H13" s="503"/>
      <c r="I13" s="348" t="str">
        <f>IF($B13="","",VLOOKUP($B13,'Lány 2B ELO'!$A$7:$O$22,4))</f>
        <v>Balatonlelle Ált Isk</v>
      </c>
      <c r="J13" s="276"/>
      <c r="K13" s="385"/>
      <c r="L13" s="373"/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 xml:space="preserve">NAGY </v>
      </c>
      <c r="E18" s="487"/>
      <c r="F18" s="487" t="str">
        <f>E9</f>
        <v>SZÉKELY</v>
      </c>
      <c r="G18" s="487"/>
      <c r="H18" s="487" t="str">
        <f>E11</f>
        <v>ADAMCSIK</v>
      </c>
      <c r="I18" s="487"/>
      <c r="J18" s="487" t="str">
        <f>E13</f>
        <v>BALOGH</v>
      </c>
      <c r="K18" s="487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 xml:space="preserve">NAGY </v>
      </c>
      <c r="C19" s="483"/>
      <c r="D19" s="494"/>
      <c r="E19" s="494"/>
      <c r="F19" s="495" t="s">
        <v>447</v>
      </c>
      <c r="G19" s="496"/>
      <c r="H19" s="495" t="s">
        <v>439</v>
      </c>
      <c r="I19" s="496"/>
      <c r="J19" s="497" t="s">
        <v>435</v>
      </c>
      <c r="K19" s="498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>SZÉKELY</v>
      </c>
      <c r="C20" s="483"/>
      <c r="D20" s="495" t="s">
        <v>448</v>
      </c>
      <c r="E20" s="496"/>
      <c r="F20" s="494"/>
      <c r="G20" s="494"/>
      <c r="H20" s="495" t="s">
        <v>437</v>
      </c>
      <c r="I20" s="496"/>
      <c r="J20" s="495" t="s">
        <v>442</v>
      </c>
      <c r="K20" s="49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>ADAMCSIK</v>
      </c>
      <c r="C21" s="483"/>
      <c r="D21" s="495" t="s">
        <v>440</v>
      </c>
      <c r="E21" s="496"/>
      <c r="F21" s="495" t="s">
        <v>438</v>
      </c>
      <c r="G21" s="496"/>
      <c r="H21" s="494"/>
      <c r="I21" s="494"/>
      <c r="J21" s="495" t="s">
        <v>449</v>
      </c>
      <c r="K21" s="49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350" t="s">
        <v>71</v>
      </c>
      <c r="B22" s="483" t="str">
        <f>E13</f>
        <v>BALOGH</v>
      </c>
      <c r="C22" s="483"/>
      <c r="D22" s="495" t="s">
        <v>436</v>
      </c>
      <c r="E22" s="496"/>
      <c r="F22" s="495" t="s">
        <v>441</v>
      </c>
      <c r="G22" s="496"/>
      <c r="H22" s="497" t="s">
        <v>450</v>
      </c>
      <c r="I22" s="498"/>
      <c r="J22" s="494"/>
      <c r="K22" s="494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76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341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26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M4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96" priority="2" stopIfTrue="1" operator="equal">
      <formula>"Bye"</formula>
    </cfRule>
  </conditionalFormatting>
  <conditionalFormatting sqref="R41">
    <cfRule type="expression" dxfId="9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indexed="11"/>
  </sheetPr>
  <dimension ref="A1:AK49"/>
  <sheetViews>
    <sheetView topLeftCell="A10" workbookViewId="0">
      <selection activeCell="M30" sqref="M30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5" width="11.42578125" customWidth="1"/>
    <col min="16" max="17" width="8.42578125" customWidth="1"/>
    <col min="18" max="18" width="10.85546875" customWidth="1"/>
    <col min="19" max="21" width="8.42578125" customWidth="1"/>
    <col min="25" max="37" width="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Altalanos!$B$8</f>
        <v>2 lány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59" t="s">
        <v>78</v>
      </c>
      <c r="P5" s="360" t="s">
        <v>84</v>
      </c>
      <c r="Q5" s="307"/>
      <c r="R5" s="359" t="s">
        <v>78</v>
      </c>
      <c r="S5" s="429" t="s">
        <v>110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61" t="s">
        <v>85</v>
      </c>
      <c r="P6" s="362" t="s">
        <v>80</v>
      </c>
      <c r="Q6" s="307"/>
      <c r="R6" s="361" t="s">
        <v>85</v>
      </c>
      <c r="S6" s="430" t="s">
        <v>111</v>
      </c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3</v>
      </c>
      <c r="C7" s="301">
        <f>IF($B7="","",VLOOKUP($B7,'Lány 2B ELO'!$A$7:$O$22,5))</f>
        <v>0</v>
      </c>
      <c r="D7" s="301">
        <f>IF($B7="","",VLOOKUP($B7,'Lány 2B ELO'!$A$7:$O$22,15))</f>
        <v>0</v>
      </c>
      <c r="E7" s="297" t="str">
        <f>UPPER(IF($B7="","",VLOOKUP($B7,'Lány 2B ELO'!$A$7:$O$22,2)))</f>
        <v>BEDE</v>
      </c>
      <c r="F7" s="300"/>
      <c r="G7" s="297" t="str">
        <f>IF($B7="","",VLOOKUP($B7,'Lány 2B ELO'!$A$7:$O$22,3))</f>
        <v>Lara</v>
      </c>
      <c r="H7" s="300"/>
      <c r="I7" s="297" t="str">
        <f>IF($B7="","",VLOOKUP($B7,'Lány 2B ELO'!$A$7:$O$22,4))</f>
        <v>Kazincbarcikai Pollack Mihály Általános Iskola</v>
      </c>
      <c r="J7" s="276"/>
      <c r="K7" s="385"/>
      <c r="L7" s="373" t="str">
        <f>IF(K7="","",CONCATENATE(VLOOKUP($Y$3,$AB$1:$AK$1,K7)," pont"))</f>
        <v/>
      </c>
      <c r="M7" s="386"/>
      <c r="N7" s="307"/>
      <c r="O7" s="363" t="s">
        <v>86</v>
      </c>
      <c r="P7" s="364" t="s">
        <v>82</v>
      </c>
      <c r="Q7" s="307"/>
      <c r="R7" s="363" t="s">
        <v>86</v>
      </c>
      <c r="S7" s="431" t="s">
        <v>87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6</v>
      </c>
      <c r="C9" s="301">
        <f>IF($B9="","",VLOOKUP($B9,'Lány 2B ELO'!$A$7:$O$22,5))</f>
        <v>0</v>
      </c>
      <c r="D9" s="301">
        <f>IF($B9="","",VLOOKUP($B9,'Lány 2B ELO'!$A$7:$O$22,15))</f>
        <v>0</v>
      </c>
      <c r="E9" s="296" t="str">
        <f>UPPER(IF($B9="","",VLOOKUP($B9,'Lány 2B ELO'!$A$7:$O$22,2)))</f>
        <v>KÁNYÁSI</v>
      </c>
      <c r="F9" s="302"/>
      <c r="G9" s="296" t="str">
        <f>IF($B9="","",VLOOKUP($B9,'Lány 2B ELO'!$A$7:$O$22,3))</f>
        <v>Amina</v>
      </c>
      <c r="H9" s="302"/>
      <c r="I9" s="296" t="str">
        <f>IF($B9="","",VLOOKUP($B9,'Lány 2B ELO'!$A$7:$O$22,4))</f>
        <v>Debreceni Hatvani István Általános Iskola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>
        <v>15</v>
      </c>
      <c r="C11" s="301">
        <f>IF($B11="","",VLOOKUP($B11,'Lány 2B ELO'!$A$7:$O$22,5))</f>
        <v>0</v>
      </c>
      <c r="D11" s="301">
        <f>IF($B11="","",VLOOKUP($B11,'Lány 2B ELO'!$A$7:$O$22,15))</f>
        <v>0</v>
      </c>
      <c r="E11" s="296" t="str">
        <f>UPPER(IF($B11="","",VLOOKUP($B11,'Lány 2B ELO'!$A$7:$O$22,2)))</f>
        <v>NÉMETH</v>
      </c>
      <c r="F11" s="302"/>
      <c r="G11" s="296" t="str">
        <f>IF($B11="","",VLOOKUP($B11,'Lány 2B ELO'!$A$7:$O$22,3))</f>
        <v>Emma</v>
      </c>
      <c r="H11" s="302"/>
      <c r="I11" s="296" t="str">
        <f>IF($B11="","",VLOOKUP($B11,'Lány 2B ELO'!$A$7:$O$22,4))</f>
        <v xml:space="preserve">Paksi Rákóczi Ferenc 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51" t="s">
        <v>71</v>
      </c>
      <c r="B13" s="365">
        <v>4</v>
      </c>
      <c r="C13" s="301">
        <f>IF($B13="","",VLOOKUP($B13,'Lány 2B ELO'!$A$7:$O$22,5))</f>
        <v>0</v>
      </c>
      <c r="D13" s="301">
        <f>IF($B13="","",VLOOKUP($B13,'Lány 2B ELO'!$A$7:$O$22,15))</f>
        <v>0</v>
      </c>
      <c r="E13" s="297" t="str">
        <f>UPPER(IF($B13="","",VLOOKUP($B13,'Lány 2B ELO'!$A$7:$O$22,2)))</f>
        <v>NAGY</v>
      </c>
      <c r="F13" s="300"/>
      <c r="G13" s="297" t="str">
        <f>IF($B13="","",VLOOKUP($B13,'Lány 2B ELO'!$A$7:$O$22,3))</f>
        <v>Zora</v>
      </c>
      <c r="H13" s="300"/>
      <c r="I13" s="297" t="str">
        <f>IF($B13="","",VLOOKUP($B13,'Lány 2B ELO'!$A$7:$O$22,4))</f>
        <v>Kazincbarcikai Pollack Mihály Általános Iskola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14" t="s">
        <v>72</v>
      </c>
      <c r="B15" s="367"/>
      <c r="C15" s="301">
        <v>0</v>
      </c>
      <c r="D15" s="301">
        <v>0</v>
      </c>
      <c r="E15" s="456" t="s">
        <v>297</v>
      </c>
      <c r="F15" s="302"/>
      <c r="G15" s="456" t="s">
        <v>298</v>
      </c>
      <c r="H15" s="302"/>
      <c r="I15" s="456" t="s">
        <v>299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>
        <v>8</v>
      </c>
      <c r="C17" s="301">
        <f>IF($B17="","",VLOOKUP($B17,'Lány 2B ELO'!$A$7:$O$22,5))</f>
        <v>0</v>
      </c>
      <c r="D17" s="301">
        <f>IF($B17="","",VLOOKUP($B17,'Lány 2B ELO'!$A$7:$O$22,15))</f>
        <v>0</v>
      </c>
      <c r="E17" s="296" t="str">
        <f>UPPER(IF($B17="","",VLOOKUP($B17,'Lány 2B ELO'!$A$7:$O$22,2)))</f>
        <v>KÖDMÖN</v>
      </c>
      <c r="F17" s="302"/>
      <c r="G17" s="296" t="str">
        <f>IF($B17="","",VLOOKUP($B17,'Lány 2B ELO'!$A$7:$O$22,3))</f>
        <v>Kincső Judit</v>
      </c>
      <c r="H17" s="302"/>
      <c r="I17" s="296" t="str">
        <f>IF($B17="","",VLOOKUP($B17,'Lány 2B ELO'!$A$7:$O$22,4))</f>
        <v>Hatvani Kossuth Lajos Általános Iskola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x14ac:dyDescent="0.2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276"/>
      <c r="B22" s="491"/>
      <c r="C22" s="491"/>
      <c r="D22" s="487" t="str">
        <f>E7</f>
        <v>BEDE</v>
      </c>
      <c r="E22" s="487"/>
      <c r="F22" s="487" t="str">
        <f>E9</f>
        <v>KÁNYÁSI</v>
      </c>
      <c r="G22" s="487"/>
      <c r="H22" s="487" t="str">
        <f>E11</f>
        <v>NÉMETH</v>
      </c>
      <c r="I22" s="487"/>
      <c r="J22" s="276"/>
      <c r="K22" s="276"/>
      <c r="L22" s="276"/>
      <c r="M22" s="352" t="s">
        <v>68</v>
      </c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ht="18.75" customHeight="1" x14ac:dyDescent="0.2">
      <c r="A23" s="350" t="s">
        <v>64</v>
      </c>
      <c r="B23" s="483" t="str">
        <f>E7</f>
        <v>BEDE</v>
      </c>
      <c r="C23" s="483"/>
      <c r="D23" s="494"/>
      <c r="E23" s="494"/>
      <c r="F23" s="495" t="s">
        <v>453</v>
      </c>
      <c r="G23" s="496"/>
      <c r="H23" s="495" t="s">
        <v>444</v>
      </c>
      <c r="I23" s="496"/>
      <c r="J23" s="276"/>
      <c r="K23" s="276"/>
      <c r="L23" s="276"/>
      <c r="M23" s="354">
        <v>2</v>
      </c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ht="18.75" customHeight="1" x14ac:dyDescent="0.2">
      <c r="A24" s="350" t="s">
        <v>65</v>
      </c>
      <c r="B24" s="483" t="str">
        <f>E9</f>
        <v>KÁNYÁSI</v>
      </c>
      <c r="C24" s="483"/>
      <c r="D24" s="495" t="s">
        <v>454</v>
      </c>
      <c r="E24" s="496"/>
      <c r="F24" s="494"/>
      <c r="G24" s="494"/>
      <c r="H24" s="495" t="s">
        <v>456</v>
      </c>
      <c r="I24" s="496"/>
      <c r="J24" s="276"/>
      <c r="K24" s="276"/>
      <c r="L24" s="276"/>
      <c r="M24" s="354">
        <v>3</v>
      </c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ht="18.75" customHeight="1" x14ac:dyDescent="0.2">
      <c r="A25" s="350" t="s">
        <v>66</v>
      </c>
      <c r="B25" s="483" t="str">
        <f>E11</f>
        <v>NÉMETH</v>
      </c>
      <c r="C25" s="483"/>
      <c r="D25" s="495" t="s">
        <v>443</v>
      </c>
      <c r="E25" s="496"/>
      <c r="F25" s="495" t="s">
        <v>455</v>
      </c>
      <c r="G25" s="496"/>
      <c r="H25" s="494"/>
      <c r="I25" s="494"/>
      <c r="J25" s="276"/>
      <c r="K25" s="276"/>
      <c r="L25" s="276"/>
      <c r="M25" s="354">
        <v>1</v>
      </c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472"/>
      <c r="E26" s="472"/>
      <c r="F26" s="472"/>
      <c r="G26" s="472"/>
      <c r="H26" s="472"/>
      <c r="I26" s="472"/>
      <c r="J26" s="276"/>
      <c r="K26" s="276"/>
      <c r="L26" s="276"/>
      <c r="M26" s="355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ht="18.75" customHeight="1" x14ac:dyDescent="0.2">
      <c r="A27" s="276"/>
      <c r="B27" s="491"/>
      <c r="C27" s="491"/>
      <c r="D27" s="498" t="str">
        <f>E13</f>
        <v>NAGY</v>
      </c>
      <c r="E27" s="498"/>
      <c r="F27" s="498" t="str">
        <f>E15</f>
        <v>KATONA</v>
      </c>
      <c r="G27" s="498"/>
      <c r="H27" s="498" t="str">
        <f>E17</f>
        <v>KÖDMÖN</v>
      </c>
      <c r="I27" s="498"/>
      <c r="J27" s="276"/>
      <c r="K27" s="276"/>
      <c r="L27" s="276"/>
      <c r="M27" s="355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350" t="s">
        <v>71</v>
      </c>
      <c r="B28" s="483" t="str">
        <f>E13</f>
        <v>NAGY</v>
      </c>
      <c r="C28" s="483"/>
      <c r="D28" s="494"/>
      <c r="E28" s="494"/>
      <c r="F28" s="495" t="s">
        <v>458</v>
      </c>
      <c r="G28" s="496"/>
      <c r="H28" s="495" t="s">
        <v>445</v>
      </c>
      <c r="I28" s="496"/>
      <c r="J28" s="276"/>
      <c r="K28" s="276"/>
      <c r="L28" s="276"/>
      <c r="M28" s="354">
        <v>2</v>
      </c>
    </row>
    <row r="29" spans="1:37" ht="18.75" customHeight="1" x14ac:dyDescent="0.2">
      <c r="A29" s="350" t="s">
        <v>72</v>
      </c>
      <c r="B29" s="483" t="str">
        <f>E15</f>
        <v>KATONA</v>
      </c>
      <c r="C29" s="483"/>
      <c r="D29" s="495" t="s">
        <v>457</v>
      </c>
      <c r="E29" s="496"/>
      <c r="F29" s="494"/>
      <c r="G29" s="494"/>
      <c r="H29" s="495" t="s">
        <v>433</v>
      </c>
      <c r="I29" s="496"/>
      <c r="J29" s="276"/>
      <c r="K29" s="276"/>
      <c r="L29" s="276"/>
      <c r="M29" s="354">
        <v>1</v>
      </c>
    </row>
    <row r="30" spans="1:37" ht="18.75" customHeight="1" x14ac:dyDescent="0.2">
      <c r="A30" s="350" t="s">
        <v>73</v>
      </c>
      <c r="B30" s="483" t="str">
        <f>E17</f>
        <v>KÖDMÖN</v>
      </c>
      <c r="C30" s="483"/>
      <c r="D30" s="495" t="s">
        <v>446</v>
      </c>
      <c r="E30" s="496"/>
      <c r="F30" s="495" t="s">
        <v>434</v>
      </c>
      <c r="G30" s="496"/>
      <c r="H30" s="494"/>
      <c r="I30" s="494"/>
      <c r="J30" s="276"/>
      <c r="K30" s="276"/>
      <c r="L30" s="276"/>
      <c r="M30" s="354">
        <v>3</v>
      </c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 t="s">
        <v>58</v>
      </c>
      <c r="B32" s="276"/>
      <c r="C32" s="488" t="str">
        <f>IF(M23=1,B23,IF(M24=1,B24,IF(M25=1,B25,"")))</f>
        <v>NÉMETH</v>
      </c>
      <c r="D32" s="488"/>
      <c r="E32" s="314" t="s">
        <v>75</v>
      </c>
      <c r="F32" s="488" t="str">
        <f>IF(M28=1,B28,IF(M29=1,B29,IF(M30=1,B30,"")))</f>
        <v>KATONA</v>
      </c>
      <c r="G32" s="488"/>
      <c r="H32" s="276"/>
      <c r="I32" s="254"/>
      <c r="J32" s="276"/>
      <c r="K32" s="276"/>
      <c r="L32" s="276"/>
      <c r="M32" s="276"/>
    </row>
    <row r="33" spans="1:19" x14ac:dyDescent="0.2">
      <c r="A33" s="276"/>
      <c r="B33" s="276"/>
      <c r="C33" s="276"/>
      <c r="D33" s="276"/>
      <c r="E33" s="276"/>
      <c r="F33" s="314"/>
      <c r="G33" s="314"/>
      <c r="H33" s="276"/>
      <c r="I33" s="276"/>
      <c r="J33" s="276"/>
      <c r="K33" s="276"/>
      <c r="L33" s="276"/>
      <c r="M33" s="276"/>
    </row>
    <row r="34" spans="1:19" x14ac:dyDescent="0.2">
      <c r="A34" s="276" t="s">
        <v>74</v>
      </c>
      <c r="B34" s="276"/>
      <c r="C34" s="488" t="str">
        <f>IF(M23=2,B23,IF(M24=2,B24,IF(M25=2,B25,"")))</f>
        <v>BEDE</v>
      </c>
      <c r="D34" s="488"/>
      <c r="E34" s="314" t="s">
        <v>75</v>
      </c>
      <c r="F34" s="488" t="str">
        <f>IF(M28=2,B28,IF(M29=2,B29,IF(M30=2,B30,"")))</f>
        <v>NAGY</v>
      </c>
      <c r="G34" s="488"/>
      <c r="H34" s="276"/>
      <c r="I34" s="254"/>
      <c r="J34" s="276"/>
      <c r="K34" s="276"/>
      <c r="L34" s="276"/>
      <c r="M34" s="276"/>
    </row>
    <row r="35" spans="1:19" x14ac:dyDescent="0.2">
      <c r="A35" s="276"/>
      <c r="B35" s="276"/>
      <c r="C35" s="353"/>
      <c r="D35" s="353"/>
      <c r="E35" s="314"/>
      <c r="F35" s="353"/>
      <c r="G35" s="353"/>
      <c r="H35" s="276"/>
      <c r="I35" s="276"/>
      <c r="J35" s="276"/>
      <c r="K35" s="276"/>
      <c r="L35" s="276"/>
      <c r="M35" s="276"/>
    </row>
    <row r="36" spans="1:19" x14ac:dyDescent="0.2">
      <c r="A36" s="276" t="s">
        <v>76</v>
      </c>
      <c r="B36" s="276"/>
      <c r="C36" s="488" t="str">
        <f>IF(M23=3,B23,IF(M24=3,B24,IF(M25=3,B25,"")))</f>
        <v>KÁNYÁSI</v>
      </c>
      <c r="D36" s="488"/>
      <c r="E36" s="314" t="s">
        <v>75</v>
      </c>
      <c r="F36" s="488" t="str">
        <f>IF(M28=3,B28,IF(M29=3,B29,IF(M30=3,B30,"")))</f>
        <v>KÖDMÖN</v>
      </c>
      <c r="G36" s="488"/>
      <c r="H36" s="276"/>
      <c r="I36" s="254"/>
      <c r="J36" s="276"/>
      <c r="K36" s="276"/>
      <c r="L36" s="276"/>
      <c r="M36" s="276"/>
    </row>
    <row r="37" spans="1:19" x14ac:dyDescent="0.2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9" x14ac:dyDescent="0.2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54"/>
      <c r="M38" s="276"/>
      <c r="O38" s="307"/>
      <c r="P38" s="307"/>
      <c r="Q38" s="307"/>
      <c r="R38" s="307"/>
      <c r="S38" s="307"/>
    </row>
    <row r="39" spans="1:19" x14ac:dyDescent="0.2">
      <c r="A39" s="138" t="s">
        <v>43</v>
      </c>
      <c r="B39" s="139"/>
      <c r="C39" s="211"/>
      <c r="D39" s="322" t="s">
        <v>4</v>
      </c>
      <c r="E39" s="323" t="s">
        <v>45</v>
      </c>
      <c r="F39" s="341"/>
      <c r="G39" s="322" t="s">
        <v>4</v>
      </c>
      <c r="H39" s="323" t="s">
        <v>54</v>
      </c>
      <c r="I39" s="161"/>
      <c r="J39" s="323" t="s">
        <v>55</v>
      </c>
      <c r="K39" s="160" t="s">
        <v>56</v>
      </c>
      <c r="L39" s="33"/>
      <c r="M39" s="341"/>
      <c r="O39" s="307"/>
      <c r="P39" s="316"/>
      <c r="Q39" s="316"/>
      <c r="R39" s="317"/>
      <c r="S39" s="307"/>
    </row>
    <row r="40" spans="1:19" x14ac:dyDescent="0.2">
      <c r="A40" s="287" t="s">
        <v>44</v>
      </c>
      <c r="B40" s="288"/>
      <c r="C40" s="290"/>
      <c r="D40" s="324">
        <v>1</v>
      </c>
      <c r="E40" s="489" t="str">
        <f>IF(D40&gt;$R$47,,UPPER(VLOOKUP(D40,'Lány 2B ELO'!$A$7:$Q$134,2)))</f>
        <v>HOTTÓ</v>
      </c>
      <c r="F40" s="489"/>
      <c r="G40" s="335" t="s">
        <v>5</v>
      </c>
      <c r="H40" s="288"/>
      <c r="I40" s="325"/>
      <c r="J40" s="336"/>
      <c r="K40" s="282" t="s">
        <v>46</v>
      </c>
      <c r="L40" s="342"/>
      <c r="M40" s="326"/>
      <c r="O40" s="307"/>
      <c r="P40" s="318"/>
      <c r="Q40" s="318"/>
      <c r="R40" s="319"/>
      <c r="S40" s="307"/>
    </row>
    <row r="41" spans="1:19" x14ac:dyDescent="0.2">
      <c r="A41" s="291" t="s">
        <v>53</v>
      </c>
      <c r="B41" s="159"/>
      <c r="C41" s="293"/>
      <c r="D41" s="327">
        <v>2</v>
      </c>
      <c r="E41" s="490" t="str">
        <f>IF(D41&gt;$R$47,,UPPER(VLOOKUP(D41,'Lány 2B ELO'!$A$7:$Q$134,2)))</f>
        <v xml:space="preserve">NAGY </v>
      </c>
      <c r="F41" s="490"/>
      <c r="G41" s="337" t="s">
        <v>6</v>
      </c>
      <c r="H41" s="328"/>
      <c r="I41" s="329"/>
      <c r="J41" s="85"/>
      <c r="K41" s="339"/>
      <c r="L41" s="254"/>
      <c r="M41" s="334"/>
      <c r="O41" s="307"/>
      <c r="P41" s="319"/>
      <c r="Q41" s="320"/>
      <c r="R41" s="319"/>
      <c r="S41" s="307"/>
    </row>
    <row r="42" spans="1:19" x14ac:dyDescent="0.2">
      <c r="A42" s="174"/>
      <c r="B42" s="175"/>
      <c r="C42" s="176"/>
      <c r="D42" s="327"/>
      <c r="E42" s="331"/>
      <c r="F42" s="332"/>
      <c r="G42" s="337" t="s">
        <v>7</v>
      </c>
      <c r="H42" s="328"/>
      <c r="I42" s="329"/>
      <c r="J42" s="85"/>
      <c r="K42" s="282" t="s">
        <v>47</v>
      </c>
      <c r="L42" s="342"/>
      <c r="M42" s="326"/>
      <c r="O42" s="307"/>
      <c r="P42" s="318"/>
      <c r="Q42" s="318"/>
      <c r="R42" s="319"/>
      <c r="S42" s="307"/>
    </row>
    <row r="43" spans="1:19" x14ac:dyDescent="0.2">
      <c r="A43" s="150"/>
      <c r="B43" s="206"/>
      <c r="C43" s="151"/>
      <c r="D43" s="327"/>
      <c r="E43" s="331"/>
      <c r="F43" s="332"/>
      <c r="G43" s="337" t="s">
        <v>8</v>
      </c>
      <c r="H43" s="328"/>
      <c r="I43" s="329"/>
      <c r="J43" s="85"/>
      <c r="K43" s="340"/>
      <c r="L43" s="332"/>
      <c r="M43" s="330"/>
      <c r="O43" s="307"/>
      <c r="P43" s="319"/>
      <c r="Q43" s="320"/>
      <c r="R43" s="319"/>
      <c r="S43" s="307"/>
    </row>
    <row r="44" spans="1:19" x14ac:dyDescent="0.2">
      <c r="A44" s="163"/>
      <c r="B44" s="177"/>
      <c r="C44" s="210"/>
      <c r="D44" s="327"/>
      <c r="E44" s="331"/>
      <c r="F44" s="332"/>
      <c r="G44" s="337" t="s">
        <v>9</v>
      </c>
      <c r="H44" s="328"/>
      <c r="I44" s="329"/>
      <c r="J44" s="85"/>
      <c r="K44" s="291"/>
      <c r="L44" s="254"/>
      <c r="M44" s="334"/>
      <c r="O44" s="307"/>
      <c r="P44" s="319"/>
      <c r="Q44" s="320"/>
      <c r="R44" s="319"/>
      <c r="S44" s="307"/>
    </row>
    <row r="45" spans="1:19" x14ac:dyDescent="0.2">
      <c r="A45" s="164"/>
      <c r="B45" s="180"/>
      <c r="C45" s="151"/>
      <c r="D45" s="327"/>
      <c r="E45" s="331"/>
      <c r="F45" s="332"/>
      <c r="G45" s="337" t="s">
        <v>10</v>
      </c>
      <c r="H45" s="328"/>
      <c r="I45" s="329"/>
      <c r="J45" s="85"/>
      <c r="K45" s="282" t="s">
        <v>33</v>
      </c>
      <c r="L45" s="342"/>
      <c r="M45" s="326"/>
      <c r="O45" s="307"/>
      <c r="P45" s="318"/>
      <c r="Q45" s="318"/>
      <c r="R45" s="319"/>
      <c r="S45" s="307"/>
    </row>
    <row r="46" spans="1:19" x14ac:dyDescent="0.2">
      <c r="A46" s="164"/>
      <c r="B46" s="180"/>
      <c r="C46" s="172"/>
      <c r="D46" s="327"/>
      <c r="E46" s="331"/>
      <c r="F46" s="332"/>
      <c r="G46" s="337" t="s">
        <v>11</v>
      </c>
      <c r="H46" s="328"/>
      <c r="I46" s="329"/>
      <c r="J46" s="85"/>
      <c r="K46" s="340"/>
      <c r="L46" s="332"/>
      <c r="M46" s="330"/>
      <c r="O46" s="307"/>
      <c r="P46" s="319"/>
      <c r="Q46" s="320"/>
      <c r="R46" s="319"/>
      <c r="S46" s="307"/>
    </row>
    <row r="47" spans="1:19" x14ac:dyDescent="0.2">
      <c r="A47" s="165"/>
      <c r="B47" s="162"/>
      <c r="C47" s="173"/>
      <c r="D47" s="333"/>
      <c r="E47" s="152"/>
      <c r="F47" s="254"/>
      <c r="G47" s="338" t="s">
        <v>12</v>
      </c>
      <c r="H47" s="159"/>
      <c r="I47" s="284"/>
      <c r="J47" s="154"/>
      <c r="K47" s="291" t="str">
        <f>L4</f>
        <v>Rákóczi Andrea</v>
      </c>
      <c r="L47" s="254"/>
      <c r="M47" s="334"/>
      <c r="O47" s="307"/>
      <c r="P47" s="319"/>
      <c r="Q47" s="320"/>
      <c r="R47" s="321">
        <f>MIN(4,'Lány 2B ELO'!Q5)</f>
        <v>4</v>
      </c>
      <c r="S47" s="307"/>
    </row>
    <row r="48" spans="1:19" x14ac:dyDescent="0.2">
      <c r="O48" s="307"/>
      <c r="P48" s="307"/>
      <c r="Q48" s="307"/>
      <c r="R48" s="307"/>
      <c r="S48" s="307"/>
    </row>
    <row r="49" spans="15:19" x14ac:dyDescent="0.2">
      <c r="O49" s="307"/>
      <c r="P49" s="307"/>
      <c r="Q49" s="307"/>
      <c r="R49" s="307"/>
      <c r="S49" s="307"/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R47">
    <cfRule type="expression" dxfId="94" priority="2" stopIfTrue="1">
      <formula>$O$1="CU"</formula>
    </cfRule>
  </conditionalFormatting>
  <conditionalFormatting sqref="E7 E9 E11 E13 E15 E17">
    <cfRule type="cellIs" dxfId="9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indexed="11"/>
  </sheetPr>
  <dimension ref="A1:AK51"/>
  <sheetViews>
    <sheetView topLeftCell="A14" workbookViewId="0">
      <selection activeCell="M23" sqref="M23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Altalanos!$B$8</f>
        <v>2 lány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12</v>
      </c>
      <c r="C7" s="301">
        <f>IF($B7="","",VLOOKUP($B7,'Lány 2B ELO'!$A$7:$O$22,5))</f>
        <v>0</v>
      </c>
      <c r="D7" s="301">
        <f>IF($B7="","",VLOOKUP($B7,'Lány 2B ELO'!$A$7:$O$22,15))</f>
        <v>0</v>
      </c>
      <c r="E7" s="297" t="str">
        <f>UPPER(IF($B7="","",VLOOKUP($B7,'Lány 2B ELO'!$A$7:$O$22,2)))</f>
        <v>FARKAS</v>
      </c>
      <c r="F7" s="300"/>
      <c r="G7" s="297" t="str">
        <f>IF($B7="","",VLOOKUP($B7,'Lány 2B ELO'!$A$7:$O$22,3))</f>
        <v>Zoé</v>
      </c>
      <c r="H7" s="300"/>
      <c r="I7" s="297" t="str">
        <f>IF($B7="","",VLOOKUP($B7,'Lány 2B ELO'!$A$7:$O$22,4))</f>
        <v>Százhalombattai 1. Számú Ált. Isk.</v>
      </c>
      <c r="J7" s="276"/>
      <c r="K7" s="385"/>
      <c r="L7" s="373" t="str">
        <f>IF(K7="","",CONCATENATE(VLOOKUP($Y$3,$AB$1:$AK$1,K7)," pont"))</f>
        <v/>
      </c>
      <c r="M7" s="386"/>
      <c r="N7" s="307"/>
      <c r="O7" s="307"/>
      <c r="P7" s="307"/>
      <c r="Q7" s="359" t="s">
        <v>78</v>
      </c>
      <c r="R7" s="429" t="s">
        <v>110</v>
      </c>
      <c r="S7" s="429" t="s">
        <v>112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61" t="s">
        <v>85</v>
      </c>
      <c r="R8" s="430" t="s">
        <v>111</v>
      </c>
      <c r="S8" s="430" t="s">
        <v>113</v>
      </c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9</v>
      </c>
      <c r="C9" s="301">
        <f>IF($B9="","",VLOOKUP($B9,'Lány 2B ELO'!$A$7:$O$22,5))</f>
        <v>0</v>
      </c>
      <c r="D9" s="301">
        <f>IF($B9="","",VLOOKUP($B9,'Lány 2B ELO'!$A$7:$O$22,15))</f>
        <v>0</v>
      </c>
      <c r="E9" s="296" t="str">
        <f>UPPER(IF($B9="","",VLOOKUP($B9,'Lány 2B ELO'!$A$7:$O$22,2)))</f>
        <v>SZABÓ</v>
      </c>
      <c r="F9" s="302"/>
      <c r="G9" s="296" t="str">
        <f>IF($B9="","",VLOOKUP($B9,'Lány 2B ELO'!$A$7:$O$22,3))</f>
        <v>Anna</v>
      </c>
      <c r="H9" s="302"/>
      <c r="I9" s="296" t="str">
        <f>IF($B9="","",VLOOKUP($B9,'Lány 2B ELO'!$A$7:$O$22,4))</f>
        <v>Bercsényi Miklós Általános Iskola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63" t="s">
        <v>86</v>
      </c>
      <c r="R9" s="431" t="s">
        <v>87</v>
      </c>
      <c r="S9" s="431" t="s">
        <v>114</v>
      </c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/>
      <c r="C11" s="301">
        <v>0</v>
      </c>
      <c r="D11" s="301">
        <v>0</v>
      </c>
      <c r="E11" s="456" t="s">
        <v>300</v>
      </c>
      <c r="F11" s="302"/>
      <c r="G11" s="456" t="s">
        <v>292</v>
      </c>
      <c r="H11" s="302"/>
      <c r="I11" s="456" t="s">
        <v>301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51" t="s">
        <v>71</v>
      </c>
      <c r="B13" s="365">
        <v>16</v>
      </c>
      <c r="C13" s="301">
        <f>IF($B13="","",VLOOKUP($B13,'Lány 2B ELO'!$A$7:$O$22,5))</f>
        <v>0</v>
      </c>
      <c r="D13" s="301">
        <f>IF($B13="","",VLOOKUP($B13,'Lány 2B ELO'!$A$7:$O$22,15))</f>
        <v>0</v>
      </c>
      <c r="E13" s="297" t="str">
        <f>UPPER(IF($B13="","",VLOOKUP($B13,'Lány 2B ELO'!$A$7:$O$22,2)))</f>
        <v xml:space="preserve">PINCZÉS </v>
      </c>
      <c r="F13" s="300"/>
      <c r="G13" s="297" t="str">
        <f>IF($B13="","",VLOOKUP($B13,'Lány 2B ELO'!$A$7:$O$22,3))</f>
        <v>Réka</v>
      </c>
      <c r="H13" s="300"/>
      <c r="I13" s="297" t="str">
        <f>IF($B13="","",VLOOKUP($B13,'Lány 2B ELO'!$A$7:$O$22,4))</f>
        <v>Dunaföldvári Beszédes József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14" t="s">
        <v>72</v>
      </c>
      <c r="B15" s="367">
        <v>11</v>
      </c>
      <c r="C15" s="301">
        <f>IF($B15="","",VLOOKUP($B15,'Lány 2B ELO'!$A$7:$O$22,5))</f>
        <v>0</v>
      </c>
      <c r="D15" s="301">
        <f>IF($B15="","",VLOOKUP($B15,'Lány 2B ELO'!$A$7:$O$22,15))</f>
        <v>0</v>
      </c>
      <c r="E15" s="296" t="str">
        <f>UPPER(IF($B15="","",VLOOKUP($B15,'Lány 2B ELO'!$A$7:$O$22,2)))</f>
        <v>JANCSÓ</v>
      </c>
      <c r="F15" s="302"/>
      <c r="G15" s="296" t="str">
        <f>IF($B15="","",VLOOKUP($B15,'Lány 2B ELO'!$A$7:$O$22,3))</f>
        <v>Olívia</v>
      </c>
      <c r="H15" s="302"/>
      <c r="I15" s="296" t="str">
        <f>IF($B15="","",VLOOKUP($B15,'Lány 2B ELO'!$A$7:$O$22,4))</f>
        <v>Érdligeti Ált. Isk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/>
      <c r="C17" s="301">
        <v>0</v>
      </c>
      <c r="D17" s="301">
        <v>0</v>
      </c>
      <c r="E17" s="456" t="s">
        <v>302</v>
      </c>
      <c r="F17" s="302"/>
      <c r="G17" s="456" t="s">
        <v>295</v>
      </c>
      <c r="H17" s="302"/>
      <c r="I17" s="456" t="s">
        <v>303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314"/>
      <c r="B18" s="366"/>
      <c r="C18" s="315"/>
      <c r="D18" s="315"/>
      <c r="E18" s="315"/>
      <c r="F18" s="315"/>
      <c r="G18" s="315"/>
      <c r="H18" s="315"/>
      <c r="I18" s="315"/>
      <c r="J18" s="276"/>
      <c r="K18" s="314"/>
      <c r="L18" s="314"/>
      <c r="M18" s="387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314" t="s">
        <v>73</v>
      </c>
      <c r="B19" s="367"/>
      <c r="C19" s="301">
        <v>0</v>
      </c>
      <c r="D19" s="301">
        <v>0</v>
      </c>
      <c r="E19" s="456" t="s">
        <v>315</v>
      </c>
      <c r="F19" s="302"/>
      <c r="G19" s="456" t="s">
        <v>310</v>
      </c>
      <c r="H19" s="302"/>
      <c r="I19" s="459" t="s">
        <v>311</v>
      </c>
      <c r="J19" s="276"/>
      <c r="K19" s="385"/>
      <c r="L19" s="373" t="str">
        <f>IF(K19="","",CONCATENATE(VLOOKUP($Y$3,$AB$1:$AK$1,K19)," pont"))</f>
        <v/>
      </c>
      <c r="M19" s="38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x14ac:dyDescent="0.2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276"/>
      <c r="B22" s="491"/>
      <c r="C22" s="491"/>
      <c r="D22" s="487" t="str">
        <f>E7</f>
        <v>FARKAS</v>
      </c>
      <c r="E22" s="487"/>
      <c r="F22" s="487" t="str">
        <f>E9</f>
        <v>SZABÓ</v>
      </c>
      <c r="G22" s="487"/>
      <c r="H22" s="487" t="str">
        <f>E11</f>
        <v>BUDAI</v>
      </c>
      <c r="I22" s="487"/>
      <c r="J22" s="276"/>
      <c r="K22" s="276"/>
      <c r="L22" s="276"/>
      <c r="M22" s="352" t="s">
        <v>68</v>
      </c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ht="18.75" customHeight="1" x14ac:dyDescent="0.2">
      <c r="A23" s="350" t="s">
        <v>64</v>
      </c>
      <c r="B23" s="483" t="str">
        <f>E7</f>
        <v>FARKAS</v>
      </c>
      <c r="C23" s="483"/>
      <c r="D23" s="494"/>
      <c r="E23" s="494"/>
      <c r="F23" s="495" t="s">
        <v>460</v>
      </c>
      <c r="G23" s="496"/>
      <c r="H23" s="495" t="s">
        <v>463</v>
      </c>
      <c r="I23" s="496"/>
      <c r="J23" s="472"/>
      <c r="K23" s="472"/>
      <c r="L23" s="276"/>
      <c r="M23" s="354">
        <v>2</v>
      </c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ht="18.75" customHeight="1" x14ac:dyDescent="0.2">
      <c r="A24" s="350" t="s">
        <v>65</v>
      </c>
      <c r="B24" s="483" t="str">
        <f>E9</f>
        <v>SZABÓ</v>
      </c>
      <c r="C24" s="483"/>
      <c r="D24" s="495" t="s">
        <v>459</v>
      </c>
      <c r="E24" s="496"/>
      <c r="F24" s="494"/>
      <c r="G24" s="494"/>
      <c r="H24" s="495" t="s">
        <v>461</v>
      </c>
      <c r="I24" s="496"/>
      <c r="J24" s="472"/>
      <c r="K24" s="472"/>
      <c r="L24" s="276"/>
      <c r="M24" s="354">
        <v>1</v>
      </c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ht="18.75" customHeight="1" x14ac:dyDescent="0.2">
      <c r="A25" s="350" t="s">
        <v>66</v>
      </c>
      <c r="B25" s="483" t="str">
        <f>E11</f>
        <v>BUDAI</v>
      </c>
      <c r="C25" s="483"/>
      <c r="D25" s="495" t="s">
        <v>464</v>
      </c>
      <c r="E25" s="496"/>
      <c r="F25" s="495" t="s">
        <v>462</v>
      </c>
      <c r="G25" s="496"/>
      <c r="H25" s="494"/>
      <c r="I25" s="494"/>
      <c r="J25" s="472"/>
      <c r="K25" s="472"/>
      <c r="L25" s="276"/>
      <c r="M25" s="354">
        <v>3</v>
      </c>
      <c r="R25" s="473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472"/>
      <c r="E26" s="472"/>
      <c r="F26" s="472"/>
      <c r="G26" s="472"/>
      <c r="H26" s="472"/>
      <c r="I26" s="472"/>
      <c r="J26" s="472"/>
      <c r="K26" s="472"/>
      <c r="L26" s="276"/>
      <c r="M26" s="355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ht="18.75" customHeight="1" x14ac:dyDescent="0.2">
      <c r="A27" s="276"/>
      <c r="B27" s="491"/>
      <c r="C27" s="491"/>
      <c r="D27" s="498" t="str">
        <f>E13</f>
        <v xml:space="preserve">PINCZÉS </v>
      </c>
      <c r="E27" s="498"/>
      <c r="F27" s="498" t="str">
        <f>E15</f>
        <v>JANCSÓ</v>
      </c>
      <c r="G27" s="498"/>
      <c r="H27" s="498" t="str">
        <f>E17</f>
        <v>MOLNÁR</v>
      </c>
      <c r="I27" s="498"/>
      <c r="J27" s="498" t="str">
        <f>E19</f>
        <v>JUHÁSZ</v>
      </c>
      <c r="K27" s="498"/>
      <c r="L27" s="276"/>
      <c r="M27" s="355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350" t="s">
        <v>71</v>
      </c>
      <c r="B28" s="483" t="str">
        <f>E13</f>
        <v xml:space="preserve">PINCZÉS </v>
      </c>
      <c r="C28" s="483"/>
      <c r="D28" s="494"/>
      <c r="E28" s="494"/>
      <c r="F28" s="495" t="s">
        <v>452</v>
      </c>
      <c r="G28" s="496"/>
      <c r="H28" s="495" t="s">
        <v>452</v>
      </c>
      <c r="I28" s="496"/>
      <c r="J28" s="497" t="s">
        <v>530</v>
      </c>
      <c r="K28" s="498"/>
      <c r="L28" s="276"/>
      <c r="M28" s="354">
        <v>4</v>
      </c>
    </row>
    <row r="29" spans="1:37" ht="18.75" customHeight="1" x14ac:dyDescent="0.2">
      <c r="A29" s="350" t="s">
        <v>72</v>
      </c>
      <c r="B29" s="483" t="str">
        <f>E15</f>
        <v>JANCSÓ</v>
      </c>
      <c r="C29" s="483"/>
      <c r="D29" s="495" t="s">
        <v>451</v>
      </c>
      <c r="E29" s="496"/>
      <c r="F29" s="494"/>
      <c r="G29" s="494"/>
      <c r="H29" s="495" t="s">
        <v>534</v>
      </c>
      <c r="I29" s="496"/>
      <c r="J29" s="495" t="s">
        <v>532</v>
      </c>
      <c r="K29" s="496"/>
      <c r="L29" s="276"/>
      <c r="M29" s="354">
        <v>1</v>
      </c>
    </row>
    <row r="30" spans="1:37" ht="18.75" customHeight="1" x14ac:dyDescent="0.2">
      <c r="A30" s="350" t="s">
        <v>73</v>
      </c>
      <c r="B30" s="483" t="str">
        <f>E17</f>
        <v>MOLNÁR</v>
      </c>
      <c r="C30" s="483"/>
      <c r="D30" s="495" t="s">
        <v>531</v>
      </c>
      <c r="E30" s="496"/>
      <c r="F30" s="495" t="s">
        <v>535</v>
      </c>
      <c r="G30" s="496"/>
      <c r="H30" s="494"/>
      <c r="I30" s="494"/>
      <c r="J30" s="495" t="s">
        <v>478</v>
      </c>
      <c r="K30" s="496"/>
      <c r="L30" s="276"/>
      <c r="M30" s="354">
        <v>2</v>
      </c>
    </row>
    <row r="31" spans="1:37" ht="18.75" customHeight="1" x14ac:dyDescent="0.2">
      <c r="A31" s="350" t="s">
        <v>77</v>
      </c>
      <c r="B31" s="483" t="str">
        <f>E19</f>
        <v>JUHÁSZ</v>
      </c>
      <c r="C31" s="483"/>
      <c r="D31" s="495" t="s">
        <v>529</v>
      </c>
      <c r="E31" s="496"/>
      <c r="F31" s="495" t="s">
        <v>533</v>
      </c>
      <c r="G31" s="496"/>
      <c r="H31" s="497" t="s">
        <v>479</v>
      </c>
      <c r="I31" s="498"/>
      <c r="J31" s="494"/>
      <c r="K31" s="494"/>
      <c r="L31" s="276"/>
      <c r="M31" s="354">
        <v>3</v>
      </c>
    </row>
    <row r="32" spans="1:37" ht="18.75" customHeight="1" x14ac:dyDescent="0.2">
      <c r="A32" s="356"/>
      <c r="B32" s="357"/>
      <c r="C32" s="357"/>
      <c r="D32" s="356"/>
      <c r="E32" s="356"/>
      <c r="F32" s="356"/>
      <c r="G32" s="356"/>
      <c r="H32" s="356"/>
      <c r="I32" s="356"/>
      <c r="J32" s="276"/>
      <c r="K32" s="276"/>
      <c r="L32" s="276"/>
      <c r="M32" s="358"/>
    </row>
    <row r="33" spans="1:19" x14ac:dyDescent="0.2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9" x14ac:dyDescent="0.2">
      <c r="A34" s="276" t="s">
        <v>58</v>
      </c>
      <c r="B34" s="276"/>
      <c r="C34" s="488" t="str">
        <f>IF(M23=1,B23,IF(M24=1,B24,IF(M25=1,B25,"")))</f>
        <v>SZABÓ</v>
      </c>
      <c r="D34" s="488"/>
      <c r="E34" s="314" t="s">
        <v>75</v>
      </c>
      <c r="F34" s="488" t="str">
        <f>IF(M28=1,B28,IF(M29=1,B29,IF(M30=1,B30,IF(M31=1,B31,""))))</f>
        <v>JANCSÓ</v>
      </c>
      <c r="G34" s="488"/>
      <c r="H34" s="276"/>
      <c r="I34" s="254"/>
      <c r="J34" s="276"/>
      <c r="K34" s="276"/>
      <c r="L34" s="276"/>
      <c r="M34" s="276"/>
    </row>
    <row r="35" spans="1:19" x14ac:dyDescent="0.2">
      <c r="A35" s="276"/>
      <c r="B35" s="276"/>
      <c r="C35" s="276"/>
      <c r="D35" s="276"/>
      <c r="E35" s="276"/>
      <c r="F35" s="314"/>
      <c r="G35" s="314"/>
      <c r="H35" s="276"/>
      <c r="I35" s="276"/>
      <c r="J35" s="276"/>
      <c r="K35" s="276"/>
      <c r="L35" s="276"/>
      <c r="M35" s="276"/>
    </row>
    <row r="36" spans="1:19" x14ac:dyDescent="0.2">
      <c r="A36" s="276" t="s">
        <v>74</v>
      </c>
      <c r="B36" s="276"/>
      <c r="C36" s="488" t="str">
        <f>IF(M23=2,B23,IF(M24=2,B24,IF(M25=2,B25,"")))</f>
        <v>FARKAS</v>
      </c>
      <c r="D36" s="488"/>
      <c r="E36" s="314" t="s">
        <v>75</v>
      </c>
      <c r="F36" s="488" t="str">
        <f>IF(M28=2,B28,IF(M29=2,B29,IF(M30=2,B30,IF(M31=2,B31,""))))</f>
        <v>MOLNÁR</v>
      </c>
      <c r="G36" s="488"/>
      <c r="H36" s="276"/>
      <c r="I36" s="254"/>
      <c r="J36" s="276"/>
      <c r="K36" s="276"/>
      <c r="L36" s="276"/>
      <c r="M36" s="276"/>
    </row>
    <row r="37" spans="1:19" x14ac:dyDescent="0.2">
      <c r="A37" s="276"/>
      <c r="B37" s="276"/>
      <c r="C37" s="353"/>
      <c r="D37" s="353"/>
      <c r="E37" s="314"/>
      <c r="F37" s="353"/>
      <c r="G37" s="353"/>
      <c r="H37" s="276"/>
      <c r="I37" s="276"/>
      <c r="J37" s="276"/>
      <c r="K37" s="276"/>
      <c r="L37" s="276"/>
      <c r="M37" s="276"/>
    </row>
    <row r="38" spans="1:19" x14ac:dyDescent="0.2">
      <c r="A38" s="276" t="s">
        <v>76</v>
      </c>
      <c r="B38" s="276"/>
      <c r="C38" s="488" t="str">
        <f>IF(M23=3,B23,IF(M24=3,B24,IF(M25=3,B25,"")))</f>
        <v>BUDAI</v>
      </c>
      <c r="D38" s="488"/>
      <c r="E38" s="314" t="s">
        <v>75</v>
      </c>
      <c r="F38" s="488" t="str">
        <f>IF(M28=3,B28,IF(M29=3,B29,IF(M30=3,B30,IF(M31=3,B31,""))))</f>
        <v>JUHÁSZ</v>
      </c>
      <c r="G38" s="488"/>
      <c r="H38" s="276"/>
      <c r="I38" s="254"/>
      <c r="J38" s="276"/>
      <c r="K38" s="276"/>
      <c r="L38" s="276"/>
      <c r="M38" s="276"/>
    </row>
    <row r="39" spans="1:19" x14ac:dyDescent="0.2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</row>
    <row r="40" spans="1:19" x14ac:dyDescent="0.2">
      <c r="A40" s="276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54"/>
      <c r="M40" s="276"/>
      <c r="O40" s="307"/>
      <c r="P40" s="307"/>
      <c r="Q40" s="307"/>
      <c r="R40" s="307"/>
      <c r="S40" s="307"/>
    </row>
    <row r="41" spans="1:19" x14ac:dyDescent="0.2">
      <c r="A41" s="138" t="s">
        <v>43</v>
      </c>
      <c r="B41" s="139"/>
      <c r="C41" s="211"/>
      <c r="D41" s="322" t="s">
        <v>4</v>
      </c>
      <c r="E41" s="323" t="s">
        <v>45</v>
      </c>
      <c r="F41" s="341"/>
      <c r="G41" s="322" t="s">
        <v>4</v>
      </c>
      <c r="H41" s="323" t="s">
        <v>54</v>
      </c>
      <c r="I41" s="161"/>
      <c r="J41" s="323" t="s">
        <v>55</v>
      </c>
      <c r="K41" s="160" t="s">
        <v>56</v>
      </c>
      <c r="L41" s="33"/>
      <c r="M41" s="341"/>
      <c r="O41" s="307"/>
      <c r="P41" s="316"/>
      <c r="Q41" s="316"/>
      <c r="R41" s="317"/>
      <c r="S41" s="307"/>
    </row>
    <row r="42" spans="1:19" x14ac:dyDescent="0.2">
      <c r="A42" s="287" t="s">
        <v>44</v>
      </c>
      <c r="B42" s="288"/>
      <c r="C42" s="290"/>
      <c r="D42" s="324">
        <v>1</v>
      </c>
      <c r="E42" s="489" t="str">
        <f>IF(D42&gt;$R$44,,UPPER(VLOOKUP(D42,'Lány 2B ELO'!$A$7:$Q$134,2)))</f>
        <v>HOTTÓ</v>
      </c>
      <c r="F42" s="489"/>
      <c r="G42" s="335" t="s">
        <v>5</v>
      </c>
      <c r="H42" s="288"/>
      <c r="I42" s="325"/>
      <c r="J42" s="336"/>
      <c r="K42" s="282" t="s">
        <v>46</v>
      </c>
      <c r="L42" s="342"/>
      <c r="M42" s="326"/>
      <c r="O42" s="307"/>
      <c r="P42" s="318"/>
      <c r="Q42" s="318"/>
      <c r="R42" s="319"/>
      <c r="S42" s="307"/>
    </row>
    <row r="43" spans="1:19" x14ac:dyDescent="0.2">
      <c r="A43" s="291" t="s">
        <v>53</v>
      </c>
      <c r="B43" s="159"/>
      <c r="C43" s="293"/>
      <c r="D43" s="327">
        <v>2</v>
      </c>
      <c r="E43" s="490" t="str">
        <f>IF(D43&gt;$R$44,,UPPER(VLOOKUP(D43,'Lány 2B ELO'!$A$7:$Q$134,2)))</f>
        <v xml:space="preserve">NAGY </v>
      </c>
      <c r="F43" s="490"/>
      <c r="G43" s="337" t="s">
        <v>6</v>
      </c>
      <c r="H43" s="328"/>
      <c r="I43" s="329"/>
      <c r="J43" s="85"/>
      <c r="K43" s="339"/>
      <c r="L43" s="254"/>
      <c r="M43" s="334"/>
      <c r="O43" s="307"/>
      <c r="P43" s="319"/>
      <c r="Q43" s="320"/>
      <c r="R43" s="319"/>
      <c r="S43" s="307"/>
    </row>
    <row r="44" spans="1:19" x14ac:dyDescent="0.2">
      <c r="A44" s="174"/>
      <c r="B44" s="175"/>
      <c r="C44" s="176"/>
      <c r="D44" s="327"/>
      <c r="E44" s="331"/>
      <c r="F44" s="332"/>
      <c r="G44" s="337" t="s">
        <v>7</v>
      </c>
      <c r="H44" s="328"/>
      <c r="I44" s="329"/>
      <c r="J44" s="85"/>
      <c r="K44" s="282" t="s">
        <v>47</v>
      </c>
      <c r="L44" s="342"/>
      <c r="M44" s="326"/>
      <c r="O44" s="307"/>
      <c r="P44" s="318"/>
      <c r="Q44" s="318"/>
      <c r="R44" s="321">
        <f>MIN(4,'Lány 2B ELO'!Q2)</f>
        <v>4</v>
      </c>
      <c r="S44" s="307"/>
    </row>
    <row r="45" spans="1:19" x14ac:dyDescent="0.2">
      <c r="A45" s="150"/>
      <c r="B45" s="206"/>
      <c r="C45" s="151"/>
      <c r="D45" s="327"/>
      <c r="E45" s="331"/>
      <c r="F45" s="332"/>
      <c r="G45" s="337" t="s">
        <v>8</v>
      </c>
      <c r="H45" s="328"/>
      <c r="I45" s="329"/>
      <c r="J45" s="85"/>
      <c r="K45" s="340"/>
      <c r="L45" s="332"/>
      <c r="M45" s="330"/>
      <c r="O45" s="307"/>
      <c r="P45" s="319"/>
      <c r="Q45" s="320"/>
      <c r="R45" s="319"/>
      <c r="S45" s="307"/>
    </row>
    <row r="46" spans="1:19" x14ac:dyDescent="0.2">
      <c r="A46" s="163"/>
      <c r="B46" s="177"/>
      <c r="C46" s="210"/>
      <c r="D46" s="327"/>
      <c r="E46" s="331"/>
      <c r="F46" s="332"/>
      <c r="G46" s="337" t="s">
        <v>9</v>
      </c>
      <c r="H46" s="328"/>
      <c r="I46" s="329"/>
      <c r="J46" s="85"/>
      <c r="K46" s="291"/>
      <c r="L46" s="254"/>
      <c r="M46" s="334"/>
      <c r="O46" s="307"/>
      <c r="P46" s="319"/>
      <c r="Q46" s="320"/>
      <c r="R46" s="319"/>
      <c r="S46" s="307"/>
    </row>
    <row r="47" spans="1:19" x14ac:dyDescent="0.2">
      <c r="A47" s="164"/>
      <c r="B47" s="180"/>
      <c r="C47" s="151"/>
      <c r="D47" s="327"/>
      <c r="E47" s="331"/>
      <c r="F47" s="332"/>
      <c r="G47" s="337" t="s">
        <v>10</v>
      </c>
      <c r="H47" s="328"/>
      <c r="I47" s="329"/>
      <c r="J47" s="85"/>
      <c r="K47" s="282" t="s">
        <v>33</v>
      </c>
      <c r="L47" s="342"/>
      <c r="M47" s="326"/>
      <c r="O47" s="307"/>
      <c r="P47" s="318"/>
      <c r="Q47" s="318"/>
      <c r="R47" s="319"/>
      <c r="S47" s="307"/>
    </row>
    <row r="48" spans="1:19" x14ac:dyDescent="0.2">
      <c r="A48" s="164"/>
      <c r="B48" s="180"/>
      <c r="C48" s="172"/>
      <c r="D48" s="327"/>
      <c r="E48" s="331"/>
      <c r="F48" s="332"/>
      <c r="G48" s="337" t="s">
        <v>11</v>
      </c>
      <c r="H48" s="328"/>
      <c r="I48" s="329"/>
      <c r="J48" s="85"/>
      <c r="K48" s="340"/>
      <c r="L48" s="332"/>
      <c r="M48" s="330"/>
      <c r="O48" s="307"/>
      <c r="P48" s="319"/>
      <c r="Q48" s="320"/>
      <c r="R48" s="319"/>
      <c r="S48" s="307"/>
    </row>
    <row r="49" spans="1:19" x14ac:dyDescent="0.2">
      <c r="A49" s="165"/>
      <c r="B49" s="162"/>
      <c r="C49" s="173"/>
      <c r="D49" s="333"/>
      <c r="E49" s="152"/>
      <c r="F49" s="254"/>
      <c r="G49" s="338" t="s">
        <v>12</v>
      </c>
      <c r="H49" s="159"/>
      <c r="I49" s="284"/>
      <c r="J49" s="154"/>
      <c r="K49" s="291" t="str">
        <f>L4</f>
        <v>Rákóczi Andrea</v>
      </c>
      <c r="L49" s="254"/>
      <c r="M49" s="334"/>
      <c r="O49" s="307"/>
      <c r="P49" s="319"/>
      <c r="Q49" s="320"/>
      <c r="R49" s="321"/>
      <c r="S49" s="307"/>
    </row>
    <row r="50" spans="1:19" x14ac:dyDescent="0.2">
      <c r="O50" s="307"/>
      <c r="P50" s="307"/>
      <c r="Q50" s="307"/>
      <c r="R50" s="307"/>
      <c r="S50" s="307"/>
    </row>
    <row r="51" spans="1:19" x14ac:dyDescent="0.2">
      <c r="O51" s="307"/>
      <c r="P51" s="307"/>
      <c r="Q51" s="307"/>
      <c r="R51" s="307"/>
      <c r="S51" s="307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R49 R44">
    <cfRule type="expression" dxfId="92" priority="2" stopIfTrue="1">
      <formula>$O$1="CU"</formula>
    </cfRule>
  </conditionalFormatting>
  <conditionalFormatting sqref="E7 E9 E11 E13 E15 E17 E19">
    <cfRule type="cellIs" dxfId="91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7">
    <tabColor indexed="11"/>
  </sheetPr>
  <dimension ref="A1:AS140"/>
  <sheetViews>
    <sheetView workbookViewId="0">
      <selection activeCell="Q24" sqref="Q24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4" customWidth="1"/>
    <col min="11" max="11" width="10.7109375" customWidth="1"/>
    <col min="12" max="12" width="1.7109375" style="114" customWidth="1"/>
    <col min="13" max="13" width="10.7109375" customWidth="1"/>
    <col min="14" max="14" width="1.7109375" style="115" customWidth="1"/>
    <col min="15" max="15" width="10.7109375" customWidth="1"/>
    <col min="16" max="16" width="1.7109375" style="114" customWidth="1"/>
    <col min="17" max="17" width="10.7109375" customWidth="1"/>
    <col min="18" max="18" width="1.7109375" style="115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392" customWidth="1"/>
  </cols>
  <sheetData>
    <row r="1" spans="1:45" s="116" customFormat="1" ht="21.75" customHeight="1" x14ac:dyDescent="0.2">
      <c r="A1" s="224" t="str">
        <f>Altalanos!$A$6</f>
        <v>Diákolimpia</v>
      </c>
      <c r="B1" s="224"/>
      <c r="C1" s="225"/>
      <c r="D1" s="225"/>
      <c r="E1" s="225"/>
      <c r="F1" s="225"/>
      <c r="G1" s="225"/>
      <c r="H1" s="224"/>
      <c r="I1" s="226"/>
      <c r="J1" s="227"/>
      <c r="K1" s="228" t="s">
        <v>52</v>
      </c>
      <c r="L1" s="229"/>
      <c r="M1" s="230"/>
      <c r="N1" s="227"/>
      <c r="O1" s="227" t="s">
        <v>13</v>
      </c>
      <c r="P1" s="227"/>
      <c r="Q1" s="225"/>
      <c r="R1" s="227"/>
      <c r="T1" s="277"/>
      <c r="U1" s="277"/>
      <c r="V1" s="277"/>
      <c r="W1" s="277"/>
      <c r="X1" s="277"/>
      <c r="Y1" s="277"/>
      <c r="Z1" s="277"/>
      <c r="AA1" s="277"/>
      <c r="AB1" s="384" t="e">
        <f>IF($Y$5=1,CONCATENATE(VLOOKUP($Y$3,$AA$2:$AH$14,2)),CONCATENATE(VLOOKUP($Y$3,$AA$16:$AH$25,2)))</f>
        <v>#N/A</v>
      </c>
      <c r="AC1" s="384" t="e">
        <f>IF($Y$5=1,CONCATENATE(VLOOKUP($Y$3,$AA$2:$AH$14,3)),CONCATENATE(VLOOKUP($Y$3,$AA$16:$AH$25,3)))</f>
        <v>#N/A</v>
      </c>
      <c r="AD1" s="384" t="e">
        <f>IF($Y$5=1,CONCATENATE(VLOOKUP($Y$3,$AA$2:$AH$14,4)),CONCATENATE(VLOOKUP($Y$3,$AA$16:$AH$25,4)))</f>
        <v>#N/A</v>
      </c>
      <c r="AE1" s="384" t="e">
        <f>IF($Y$5=1,CONCATENATE(VLOOKUP($Y$3,$AA$2:$AH$14,5)),CONCATENATE(VLOOKUP($Y$3,$AA$16:$AH$25,5)))</f>
        <v>#N/A</v>
      </c>
      <c r="AF1" s="384" t="e">
        <f>IF($Y$5=1,CONCATENATE(VLOOKUP($Y$3,$AA$2:$AH$14,6)),CONCATENATE(VLOOKUP($Y$3,$AA$16:$AH$25,6)))</f>
        <v>#N/A</v>
      </c>
      <c r="AG1" s="384" t="e">
        <f>IF($Y$5=1,CONCATENATE(VLOOKUP($Y$3,$AA$2:$AH$14,7)),CONCATENATE(VLOOKUP($Y$3,$AA$16:$AH$25,7)))</f>
        <v>#N/A</v>
      </c>
      <c r="AH1" s="384" t="e">
        <f>IF($Y$5=1,CONCATENATE(VLOOKUP($Y$3,$AA$2:$AH$14,8)),CONCATENATE(VLOOKUP($Y$3,$AA$16:$AH$25,8)))</f>
        <v>#N/A</v>
      </c>
      <c r="AI1" s="389"/>
      <c r="AJ1" s="389"/>
      <c r="AK1" s="389"/>
    </row>
    <row r="2" spans="1:45" s="97" customFormat="1" x14ac:dyDescent="0.2">
      <c r="A2" s="231" t="s">
        <v>51</v>
      </c>
      <c r="B2" s="232"/>
      <c r="C2" s="232"/>
      <c r="D2" s="232"/>
      <c r="E2" s="438" t="str">
        <f>Altalanos!$B$8</f>
        <v>2 lány B elo</v>
      </c>
      <c r="F2" s="232"/>
      <c r="G2" s="233"/>
      <c r="H2" s="234"/>
      <c r="I2" s="234"/>
      <c r="J2" s="235"/>
      <c r="K2" s="229"/>
      <c r="L2" s="229"/>
      <c r="M2" s="229"/>
      <c r="N2" s="235"/>
      <c r="O2" s="234"/>
      <c r="P2" s="235"/>
      <c r="Q2" s="234"/>
      <c r="R2" s="235"/>
      <c r="T2" s="270"/>
      <c r="U2" s="270"/>
      <c r="V2" s="270"/>
      <c r="W2" s="270"/>
      <c r="X2" s="270"/>
      <c r="Y2" s="372"/>
      <c r="Z2" s="371"/>
      <c r="AA2" s="371" t="s">
        <v>64</v>
      </c>
      <c r="AB2" s="382">
        <v>300</v>
      </c>
      <c r="AC2" s="382">
        <v>250</v>
      </c>
      <c r="AD2" s="382">
        <v>200</v>
      </c>
      <c r="AE2" s="382">
        <v>150</v>
      </c>
      <c r="AF2" s="382">
        <v>120</v>
      </c>
      <c r="AG2" s="382">
        <v>90</v>
      </c>
      <c r="AH2" s="382">
        <v>40</v>
      </c>
      <c r="AI2" s="343"/>
      <c r="AJ2" s="343"/>
      <c r="AK2" s="343"/>
      <c r="AL2" s="270"/>
      <c r="AM2" s="270"/>
      <c r="AN2" s="270"/>
      <c r="AO2" s="270"/>
      <c r="AP2" s="270"/>
      <c r="AQ2" s="270"/>
      <c r="AR2" s="270"/>
      <c r="AS2" s="270"/>
    </row>
    <row r="3" spans="1:45" s="19" customFormat="1" ht="11.25" customHeight="1" x14ac:dyDescent="0.2">
      <c r="A3" s="51" t="s">
        <v>24</v>
      </c>
      <c r="B3" s="51"/>
      <c r="C3" s="51"/>
      <c r="D3" s="51"/>
      <c r="E3" s="439"/>
      <c r="F3" s="51"/>
      <c r="G3" s="51" t="s">
        <v>21</v>
      </c>
      <c r="H3" s="51"/>
      <c r="I3" s="51"/>
      <c r="J3" s="117"/>
      <c r="K3" s="51" t="s">
        <v>29</v>
      </c>
      <c r="L3" s="117"/>
      <c r="M3" s="51"/>
      <c r="N3" s="117"/>
      <c r="O3" s="51"/>
      <c r="P3" s="117"/>
      <c r="Q3" s="51"/>
      <c r="R3" s="52" t="s">
        <v>30</v>
      </c>
      <c r="T3" s="271"/>
      <c r="U3" s="271"/>
      <c r="V3" s="271"/>
      <c r="W3" s="271"/>
      <c r="X3" s="271"/>
      <c r="Y3" s="371" t="str">
        <f>IF(K4="OB","A",IF(K4="IX","W",IF(K4="","",K4)))</f>
        <v/>
      </c>
      <c r="Z3" s="371"/>
      <c r="AA3" s="371" t="s">
        <v>65</v>
      </c>
      <c r="AB3" s="382">
        <v>280</v>
      </c>
      <c r="AC3" s="382">
        <v>230</v>
      </c>
      <c r="AD3" s="382">
        <v>180</v>
      </c>
      <c r="AE3" s="382">
        <v>140</v>
      </c>
      <c r="AF3" s="382">
        <v>80</v>
      </c>
      <c r="AG3" s="382">
        <v>0</v>
      </c>
      <c r="AH3" s="382">
        <v>0</v>
      </c>
      <c r="AI3" s="343"/>
      <c r="AJ3" s="343"/>
      <c r="AK3" s="343"/>
      <c r="AL3" s="271"/>
      <c r="AM3" s="271"/>
      <c r="AN3" s="271"/>
      <c r="AO3" s="271"/>
      <c r="AP3" s="271"/>
      <c r="AQ3" s="271"/>
      <c r="AR3" s="271"/>
      <c r="AS3" s="271"/>
    </row>
    <row r="4" spans="1:45" s="28" customFormat="1" ht="11.25" customHeight="1" thickBot="1" x14ac:dyDescent="0.25">
      <c r="A4" s="493" t="str">
        <f>Altalanos!$A$10</f>
        <v>2024.05.27-06.01.</v>
      </c>
      <c r="B4" s="493"/>
      <c r="C4" s="493"/>
      <c r="D4" s="236"/>
      <c r="E4" s="237"/>
      <c r="F4" s="237"/>
      <c r="G4" s="237" t="str">
        <f>Altalanos!$C$10</f>
        <v>Balatonboglár</v>
      </c>
      <c r="H4" s="238"/>
      <c r="I4" s="237"/>
      <c r="J4" s="239"/>
      <c r="K4" s="240"/>
      <c r="L4" s="239"/>
      <c r="M4" s="241"/>
      <c r="N4" s="239"/>
      <c r="O4" s="237"/>
      <c r="P4" s="239"/>
      <c r="Q4" s="237"/>
      <c r="R4" s="242" t="str">
        <f>Altalanos!$E$10</f>
        <v>Rákóczi Andrea</v>
      </c>
      <c r="T4" s="272"/>
      <c r="U4" s="272"/>
      <c r="V4" s="272"/>
      <c r="W4" s="272"/>
      <c r="X4" s="272"/>
      <c r="Y4" s="371"/>
      <c r="Z4" s="371"/>
      <c r="AA4" s="371" t="s">
        <v>88</v>
      </c>
      <c r="AB4" s="382">
        <v>250</v>
      </c>
      <c r="AC4" s="382">
        <v>200</v>
      </c>
      <c r="AD4" s="382">
        <v>150</v>
      </c>
      <c r="AE4" s="382">
        <v>120</v>
      </c>
      <c r="AF4" s="382">
        <v>90</v>
      </c>
      <c r="AG4" s="382">
        <v>60</v>
      </c>
      <c r="AH4" s="382">
        <v>25</v>
      </c>
      <c r="AI4" s="343"/>
      <c r="AJ4" s="343"/>
      <c r="AK4" s="343"/>
      <c r="AL4" s="272"/>
      <c r="AM4" s="272"/>
      <c r="AN4" s="272"/>
      <c r="AO4" s="272"/>
      <c r="AP4" s="272"/>
      <c r="AQ4" s="272"/>
      <c r="AR4" s="272"/>
      <c r="AS4" s="272"/>
    </row>
    <row r="5" spans="1:45" s="19" customFormat="1" x14ac:dyDescent="0.2">
      <c r="A5" s="118"/>
      <c r="B5" s="119" t="s">
        <v>3</v>
      </c>
      <c r="C5" s="214" t="s">
        <v>43</v>
      </c>
      <c r="D5" s="119" t="s">
        <v>42</v>
      </c>
      <c r="E5" s="119" t="s">
        <v>40</v>
      </c>
      <c r="F5" s="120" t="s">
        <v>27</v>
      </c>
      <c r="G5" s="120" t="s">
        <v>28</v>
      </c>
      <c r="H5" s="120"/>
      <c r="I5" s="120" t="s">
        <v>31</v>
      </c>
      <c r="J5" s="120"/>
      <c r="K5" s="119" t="s">
        <v>41</v>
      </c>
      <c r="L5" s="121"/>
      <c r="M5" s="119" t="s">
        <v>58</v>
      </c>
      <c r="N5" s="121"/>
      <c r="O5" s="119" t="s">
        <v>57</v>
      </c>
      <c r="P5" s="121"/>
      <c r="Q5" s="119"/>
      <c r="R5" s="122"/>
      <c r="T5" s="271"/>
      <c r="U5" s="271"/>
      <c r="V5" s="271"/>
      <c r="W5" s="271"/>
      <c r="X5" s="271"/>
      <c r="Y5" s="371">
        <f>IF(OR(Altalanos!$A$8="F1",Altalanos!$A$8="F2",Altalanos!$A$8="N1",Altalanos!$A$8="N2"),1,2)</f>
        <v>2</v>
      </c>
      <c r="Z5" s="371"/>
      <c r="AA5" s="371" t="s">
        <v>89</v>
      </c>
      <c r="AB5" s="382">
        <v>200</v>
      </c>
      <c r="AC5" s="382">
        <v>150</v>
      </c>
      <c r="AD5" s="382">
        <v>120</v>
      </c>
      <c r="AE5" s="382">
        <v>90</v>
      </c>
      <c r="AF5" s="382">
        <v>60</v>
      </c>
      <c r="AG5" s="382">
        <v>40</v>
      </c>
      <c r="AH5" s="382">
        <v>15</v>
      </c>
      <c r="AI5" s="343"/>
      <c r="AJ5" s="343"/>
      <c r="AK5" s="343"/>
      <c r="AL5" s="271"/>
      <c r="AM5" s="271"/>
      <c r="AN5" s="271"/>
      <c r="AO5" s="271"/>
      <c r="AP5" s="271"/>
      <c r="AQ5" s="271"/>
      <c r="AR5" s="271"/>
      <c r="AS5" s="271"/>
    </row>
    <row r="6" spans="1:45" s="19" customFormat="1" ht="11.1" customHeight="1" thickBot="1" x14ac:dyDescent="0.25">
      <c r="A6" s="376"/>
      <c r="B6" s="377"/>
      <c r="C6" s="377"/>
      <c r="D6" s="377"/>
      <c r="E6" s="377"/>
      <c r="F6" s="376" t="str">
        <f>IF(Y3="","",CONCATENATE(VLOOKUP(Y3,AB1:AH1,4)," pont"))</f>
        <v/>
      </c>
      <c r="G6" s="378"/>
      <c r="H6" s="379"/>
      <c r="I6" s="378"/>
      <c r="J6" s="380"/>
      <c r="K6" s="377" t="str">
        <f>IF(Y3="","",CONCATENATE(VLOOKUP(Y3,AB1:AH1,3)," pont"))</f>
        <v/>
      </c>
      <c r="L6" s="380"/>
      <c r="M6" s="377" t="str">
        <f>IF(Y3="","",CONCATENATE(VLOOKUP(Y3,AB1:AH1,2)," pont"))</f>
        <v/>
      </c>
      <c r="N6" s="380"/>
      <c r="O6" s="377" t="str">
        <f>IF(Y3="","",CONCATENATE(VLOOKUP(Y3,AB1:AH1,1)," pont"))</f>
        <v/>
      </c>
      <c r="P6" s="380"/>
      <c r="Q6" s="377"/>
      <c r="R6" s="381"/>
      <c r="T6" s="271"/>
      <c r="U6" s="271"/>
      <c r="V6" s="271"/>
      <c r="W6" s="271"/>
      <c r="X6" s="271"/>
      <c r="Y6" s="371"/>
      <c r="Z6" s="371"/>
      <c r="AA6" s="371" t="s">
        <v>90</v>
      </c>
      <c r="AB6" s="382">
        <v>150</v>
      </c>
      <c r="AC6" s="382">
        <v>120</v>
      </c>
      <c r="AD6" s="382">
        <v>90</v>
      </c>
      <c r="AE6" s="382">
        <v>60</v>
      </c>
      <c r="AF6" s="382">
        <v>40</v>
      </c>
      <c r="AG6" s="382">
        <v>25</v>
      </c>
      <c r="AH6" s="382">
        <v>10</v>
      </c>
      <c r="AI6" s="343"/>
      <c r="AJ6" s="343"/>
      <c r="AK6" s="343"/>
      <c r="AL6" s="271"/>
      <c r="AM6" s="271"/>
      <c r="AN6" s="271"/>
      <c r="AO6" s="271"/>
      <c r="AP6" s="271"/>
      <c r="AQ6" s="271"/>
      <c r="AR6" s="271"/>
      <c r="AS6" s="271"/>
    </row>
    <row r="7" spans="1:45" s="34" customFormat="1" ht="12.95" customHeight="1" x14ac:dyDescent="0.2">
      <c r="A7" s="123">
        <v>1</v>
      </c>
      <c r="B7" s="243" t="str">
        <f>IF($E7="","",VLOOKUP($E7,'Lány 2B ELO'!$A$7:$O$22,14))</f>
        <v/>
      </c>
      <c r="C7" s="244" t="str">
        <f>IF($E7="","",VLOOKUP($E7,'Lány 2B ELO'!$A$7:$O$22,15))</f>
        <v/>
      </c>
      <c r="D7" s="244" t="str">
        <f>IF($E7="","",VLOOKUP($E7,'Lány 2B ELO'!$A$7:$O$22,5))</f>
        <v/>
      </c>
      <c r="E7" s="245"/>
      <c r="F7" s="246" t="str">
        <f>UPPER(IF($E7="","",VLOOKUP($E7,'Lány 2B ELO'!$A$7:$O$22,2)))</f>
        <v/>
      </c>
      <c r="G7" s="246" t="str">
        <f>IF($E7="","",VLOOKUP($E7,'Lány 2B ELO'!$A$7:$O$22,3))</f>
        <v/>
      </c>
      <c r="H7" s="246"/>
      <c r="I7" s="246" t="str">
        <f>IF($E7="","",VLOOKUP($E7,'Lány 2B ELO'!$A$7:$O$22,4))</f>
        <v/>
      </c>
      <c r="J7" s="247"/>
      <c r="K7" s="248"/>
      <c r="L7" s="248"/>
      <c r="M7" s="248"/>
      <c r="N7" s="248"/>
      <c r="O7" s="124"/>
      <c r="P7" s="125"/>
      <c r="Q7" s="126"/>
      <c r="R7" s="127"/>
      <c r="S7" s="128"/>
      <c r="T7" s="128"/>
      <c r="U7" s="273" t="str">
        <f>Birók!P21</f>
        <v>Bíró</v>
      </c>
      <c r="V7" s="128"/>
      <c r="W7" s="128"/>
      <c r="X7" s="128"/>
      <c r="Y7" s="371"/>
      <c r="Z7" s="371"/>
      <c r="AA7" s="371" t="s">
        <v>91</v>
      </c>
      <c r="AB7" s="382">
        <v>120</v>
      </c>
      <c r="AC7" s="382">
        <v>90</v>
      </c>
      <c r="AD7" s="382">
        <v>60</v>
      </c>
      <c r="AE7" s="382">
        <v>40</v>
      </c>
      <c r="AF7" s="382">
        <v>25</v>
      </c>
      <c r="AG7" s="382">
        <v>10</v>
      </c>
      <c r="AH7" s="382">
        <v>5</v>
      </c>
      <c r="AI7" s="343"/>
      <c r="AJ7" s="343"/>
      <c r="AK7" s="343"/>
      <c r="AL7" s="128"/>
      <c r="AM7" s="128"/>
      <c r="AN7" s="128"/>
      <c r="AO7" s="128"/>
      <c r="AP7" s="128"/>
      <c r="AQ7" s="128"/>
      <c r="AR7" s="128"/>
      <c r="AS7" s="128"/>
    </row>
    <row r="8" spans="1:45" s="34" customFormat="1" ht="12.95" customHeight="1" x14ac:dyDescent="0.2">
      <c r="A8" s="129"/>
      <c r="B8" s="249"/>
      <c r="C8" s="250"/>
      <c r="D8" s="250"/>
      <c r="E8" s="157"/>
      <c r="F8" s="251"/>
      <c r="G8" s="251"/>
      <c r="H8" s="252"/>
      <c r="I8" s="420" t="s">
        <v>0</v>
      </c>
      <c r="J8" s="130" t="s">
        <v>467</v>
      </c>
      <c r="K8" s="253" t="str">
        <f>UPPER(IF(OR(J8="a",J8="as"),F7,IF(OR(J8="b",J8="bs"),F9,)))</f>
        <v>JANCSÓ</v>
      </c>
      <c r="L8" s="253"/>
      <c r="M8" s="248"/>
      <c r="N8" s="248"/>
      <c r="O8" s="124"/>
      <c r="P8" s="125"/>
      <c r="Q8" s="126"/>
      <c r="R8" s="127"/>
      <c r="S8" s="128"/>
      <c r="T8" s="128"/>
      <c r="U8" s="274" t="str">
        <f>Birók!P22</f>
        <v xml:space="preserve"> </v>
      </c>
      <c r="V8" s="128"/>
      <c r="W8" s="128"/>
      <c r="X8" s="128"/>
      <c r="Y8" s="371"/>
      <c r="Z8" s="371"/>
      <c r="AA8" s="371" t="s">
        <v>92</v>
      </c>
      <c r="AB8" s="382">
        <v>90</v>
      </c>
      <c r="AC8" s="382">
        <v>60</v>
      </c>
      <c r="AD8" s="382">
        <v>40</v>
      </c>
      <c r="AE8" s="382">
        <v>25</v>
      </c>
      <c r="AF8" s="382">
        <v>10</v>
      </c>
      <c r="AG8" s="382">
        <v>5</v>
      </c>
      <c r="AH8" s="382">
        <v>2</v>
      </c>
      <c r="AI8" s="343"/>
      <c r="AJ8" s="343"/>
      <c r="AK8" s="343"/>
      <c r="AL8" s="128"/>
      <c r="AM8" s="128"/>
      <c r="AN8" s="128"/>
      <c r="AO8" s="128"/>
      <c r="AP8" s="128"/>
      <c r="AQ8" s="128"/>
      <c r="AR8" s="128"/>
      <c r="AS8" s="128"/>
    </row>
    <row r="9" spans="1:45" s="34" customFormat="1" ht="12.95" customHeight="1" x14ac:dyDescent="0.2">
      <c r="A9" s="129">
        <v>2</v>
      </c>
      <c r="B9" s="243">
        <f>IF($E9="","",VLOOKUP($E9,'Lány 2B ELO'!$A$7:$O$22,14))</f>
        <v>0</v>
      </c>
      <c r="C9" s="244">
        <f>IF($E9="","",VLOOKUP($E9,'Lány 2B ELO'!$A$7:$O$22,15))</f>
        <v>0</v>
      </c>
      <c r="D9" s="244">
        <f>IF($E9="","",VLOOKUP($E9,'Lány 2B ELO'!$A$7:$O$22,5))</f>
        <v>0</v>
      </c>
      <c r="E9" s="410">
        <v>11</v>
      </c>
      <c r="F9" s="296" t="str">
        <f>UPPER(IF($E9="","",VLOOKUP($E9,'Lány 2B ELO'!$A$7:$O$22,2)))</f>
        <v>JANCSÓ</v>
      </c>
      <c r="G9" s="296" t="str">
        <f>IF($E9="","",VLOOKUP($E9,'Lány 2B ELO'!$A$7:$O$22,3))</f>
        <v>Olívia</v>
      </c>
      <c r="H9" s="296"/>
      <c r="I9" s="296" t="str">
        <f>IF($E9="","",VLOOKUP($E9,'Lány 2B ELO'!$A$7:$O$22,4))</f>
        <v>Érdligeti Ált. Isk</v>
      </c>
      <c r="J9" s="255"/>
      <c r="K9" s="248"/>
      <c r="L9" s="256"/>
      <c r="M9" s="248"/>
      <c r="N9" s="248"/>
      <c r="O9" s="124"/>
      <c r="P9" s="125"/>
      <c r="Q9" s="126"/>
      <c r="R9" s="127"/>
      <c r="S9" s="128"/>
      <c r="T9" s="128"/>
      <c r="U9" s="274" t="str">
        <f>Birók!P23</f>
        <v xml:space="preserve"> </v>
      </c>
      <c r="V9" s="128"/>
      <c r="W9" s="128"/>
      <c r="X9" s="128"/>
      <c r="Y9" s="371"/>
      <c r="Z9" s="371"/>
      <c r="AA9" s="371" t="s">
        <v>93</v>
      </c>
      <c r="AB9" s="382">
        <v>60</v>
      </c>
      <c r="AC9" s="382">
        <v>40</v>
      </c>
      <c r="AD9" s="382">
        <v>25</v>
      </c>
      <c r="AE9" s="382">
        <v>10</v>
      </c>
      <c r="AF9" s="382">
        <v>5</v>
      </c>
      <c r="AG9" s="382">
        <v>2</v>
      </c>
      <c r="AH9" s="382">
        <v>1</v>
      </c>
      <c r="AI9" s="343"/>
      <c r="AJ9" s="343"/>
      <c r="AK9" s="343"/>
      <c r="AL9" s="128"/>
      <c r="AM9" s="128"/>
      <c r="AN9" s="128"/>
      <c r="AO9" s="128"/>
      <c r="AP9" s="128"/>
      <c r="AQ9" s="128"/>
      <c r="AR9" s="128"/>
      <c r="AS9" s="128"/>
    </row>
    <row r="10" spans="1:45" s="34" customFormat="1" ht="12.95" customHeight="1" x14ac:dyDescent="0.2">
      <c r="A10" s="129"/>
      <c r="B10" s="249"/>
      <c r="C10" s="250"/>
      <c r="D10" s="250"/>
      <c r="E10" s="411"/>
      <c r="F10" s="412"/>
      <c r="G10" s="412"/>
      <c r="H10" s="413"/>
      <c r="I10" s="412"/>
      <c r="J10" s="257"/>
      <c r="K10" s="420" t="s">
        <v>0</v>
      </c>
      <c r="L10" s="131" t="s">
        <v>467</v>
      </c>
      <c r="M10" s="253" t="str">
        <f>UPPER(IF(OR(L10="a",L10="as"),K8,IF(OR(L10="b",L10="bs"),K12,)))</f>
        <v xml:space="preserve">NAGY </v>
      </c>
      <c r="N10" s="258"/>
      <c r="O10" s="259"/>
      <c r="P10" s="259"/>
      <c r="Q10" s="126"/>
      <c r="R10" s="127"/>
      <c r="S10" s="128"/>
      <c r="T10" s="128"/>
      <c r="U10" s="274" t="str">
        <f>Birók!P24</f>
        <v xml:space="preserve"> </v>
      </c>
      <c r="V10" s="128"/>
      <c r="W10" s="128"/>
      <c r="X10" s="128"/>
      <c r="Y10" s="371"/>
      <c r="Z10" s="371"/>
      <c r="AA10" s="371" t="s">
        <v>94</v>
      </c>
      <c r="AB10" s="382">
        <v>40</v>
      </c>
      <c r="AC10" s="382">
        <v>25</v>
      </c>
      <c r="AD10" s="382">
        <v>15</v>
      </c>
      <c r="AE10" s="382">
        <v>7</v>
      </c>
      <c r="AF10" s="382">
        <v>4</v>
      </c>
      <c r="AG10" s="382">
        <v>1</v>
      </c>
      <c r="AH10" s="382">
        <v>0</v>
      </c>
      <c r="AI10" s="343"/>
      <c r="AJ10" s="343"/>
      <c r="AK10" s="343"/>
      <c r="AL10" s="128"/>
      <c r="AM10" s="128"/>
      <c r="AN10" s="128"/>
      <c r="AO10" s="128"/>
      <c r="AP10" s="128"/>
      <c r="AQ10" s="128"/>
      <c r="AR10" s="128"/>
      <c r="AS10" s="128"/>
    </row>
    <row r="11" spans="1:45" s="34" customFormat="1" ht="12.95" customHeight="1" x14ac:dyDescent="0.2">
      <c r="A11" s="129">
        <v>3</v>
      </c>
      <c r="B11" s="243">
        <f>IF($E11="","",VLOOKUP($E11,'Lány 2B ELO'!$A$7:$O$22,14))</f>
        <v>0</v>
      </c>
      <c r="C11" s="244">
        <f>IF($E11="","",VLOOKUP($E11,'Lány 2B ELO'!$A$7:$O$22,15))</f>
        <v>0</v>
      </c>
      <c r="D11" s="244">
        <f>IF($E11="","",VLOOKUP($E11,'Lány 2B ELO'!$A$7:$O$22,5))</f>
        <v>0</v>
      </c>
      <c r="E11" s="410">
        <v>2</v>
      </c>
      <c r="F11" s="296" t="str">
        <f>UPPER(IF($E11="","",VLOOKUP($E11,'Lány 2B ELO'!$A$7:$O$22,2)))</f>
        <v xml:space="preserve">NAGY </v>
      </c>
      <c r="G11" s="296" t="str">
        <f>IF($E11="","",VLOOKUP($E11,'Lány 2B ELO'!$A$7:$O$22,3))</f>
        <v>Nóra</v>
      </c>
      <c r="H11" s="296"/>
      <c r="I11" s="296" t="str">
        <f>IF($E11="","",VLOOKUP($E11,'Lány 2B ELO'!$A$7:$O$22,4))</f>
        <v>Orosháza Vörösmarty</v>
      </c>
      <c r="J11" s="247"/>
      <c r="K11" s="248"/>
      <c r="L11" s="260"/>
      <c r="M11" s="248" t="s">
        <v>480</v>
      </c>
      <c r="N11" s="261"/>
      <c r="O11" s="259"/>
      <c r="P11" s="259"/>
      <c r="Q11" s="126"/>
      <c r="R11" s="127"/>
      <c r="S11" s="128"/>
      <c r="T11" s="128"/>
      <c r="U11" s="274" t="str">
        <f>Birók!P25</f>
        <v xml:space="preserve"> </v>
      </c>
      <c r="V11" s="128"/>
      <c r="W11" s="128"/>
      <c r="X11" s="128"/>
      <c r="Y11" s="371"/>
      <c r="Z11" s="371"/>
      <c r="AA11" s="371" t="s">
        <v>95</v>
      </c>
      <c r="AB11" s="382">
        <v>25</v>
      </c>
      <c r="AC11" s="382">
        <v>15</v>
      </c>
      <c r="AD11" s="382">
        <v>10</v>
      </c>
      <c r="AE11" s="382">
        <v>6</v>
      </c>
      <c r="AF11" s="382">
        <v>3</v>
      </c>
      <c r="AG11" s="382">
        <v>1</v>
      </c>
      <c r="AH11" s="382">
        <v>0</v>
      </c>
      <c r="AI11" s="343"/>
      <c r="AJ11" s="343"/>
      <c r="AK11" s="343"/>
      <c r="AL11" s="128"/>
      <c r="AM11" s="128"/>
      <c r="AN11" s="128"/>
      <c r="AO11" s="128"/>
      <c r="AP11" s="128"/>
      <c r="AQ11" s="128"/>
      <c r="AR11" s="128"/>
      <c r="AS11" s="128"/>
    </row>
    <row r="12" spans="1:45" s="34" customFormat="1" ht="12.95" customHeight="1" x14ac:dyDescent="0.2">
      <c r="A12" s="129"/>
      <c r="B12" s="249"/>
      <c r="C12" s="250"/>
      <c r="D12" s="250"/>
      <c r="E12" s="411"/>
      <c r="F12" s="412"/>
      <c r="G12" s="412"/>
      <c r="H12" s="413"/>
      <c r="I12" s="420" t="s">
        <v>0</v>
      </c>
      <c r="J12" s="130" t="s">
        <v>468</v>
      </c>
      <c r="K12" s="253" t="str">
        <f>UPPER(IF(OR(J12="a",J12="as"),F11,IF(OR(J12="b",J12="bs"),F13,)))</f>
        <v xml:space="preserve">NAGY </v>
      </c>
      <c r="L12" s="262"/>
      <c r="M12" s="248"/>
      <c r="N12" s="261"/>
      <c r="O12" s="259"/>
      <c r="P12" s="259"/>
      <c r="Q12" s="126"/>
      <c r="R12" s="127"/>
      <c r="S12" s="128"/>
      <c r="T12" s="128"/>
      <c r="U12" s="274" t="str">
        <f>Birók!P26</f>
        <v xml:space="preserve"> </v>
      </c>
      <c r="V12" s="128"/>
      <c r="W12" s="128"/>
      <c r="X12" s="128"/>
      <c r="Y12" s="371"/>
      <c r="Z12" s="371"/>
      <c r="AA12" s="371" t="s">
        <v>100</v>
      </c>
      <c r="AB12" s="382">
        <v>15</v>
      </c>
      <c r="AC12" s="382">
        <v>10</v>
      </c>
      <c r="AD12" s="382">
        <v>6</v>
      </c>
      <c r="AE12" s="382">
        <v>3</v>
      </c>
      <c r="AF12" s="382">
        <v>1</v>
      </c>
      <c r="AG12" s="382">
        <v>0</v>
      </c>
      <c r="AH12" s="382">
        <v>0</v>
      </c>
      <c r="AI12" s="343"/>
      <c r="AJ12" s="343"/>
      <c r="AK12" s="343"/>
      <c r="AL12" s="128"/>
      <c r="AM12" s="128"/>
      <c r="AN12" s="128"/>
      <c r="AO12" s="128"/>
      <c r="AP12" s="128"/>
      <c r="AQ12" s="128"/>
      <c r="AR12" s="128"/>
      <c r="AS12" s="128"/>
    </row>
    <row r="13" spans="1:45" s="34" customFormat="1" ht="12.95" customHeight="1" x14ac:dyDescent="0.2">
      <c r="A13" s="129">
        <v>4</v>
      </c>
      <c r="B13" s="243">
        <f>IF($E13="","",VLOOKUP($E13,'Lány 2B ELO'!$A$7:$O$22,14))</f>
        <v>0</v>
      </c>
      <c r="C13" s="244">
        <f>IF($E13="","",VLOOKUP($E13,'Lány 2B ELO'!$A$7:$O$22,15))</f>
        <v>0</v>
      </c>
      <c r="D13" s="244">
        <f>IF($E13="","",VLOOKUP($E13,'Lány 2B ELO'!$A$7:$O$22,5))</f>
        <v>0</v>
      </c>
      <c r="E13" s="410">
        <v>15</v>
      </c>
      <c r="F13" s="296" t="str">
        <f>UPPER(IF($E13="","",VLOOKUP($E13,'Lány 2B ELO'!$A$7:$O$22,2)))</f>
        <v>NÉMETH</v>
      </c>
      <c r="G13" s="296" t="str">
        <f>IF($E13="","",VLOOKUP($E13,'Lány 2B ELO'!$A$7:$O$22,3))</f>
        <v>Emma</v>
      </c>
      <c r="H13" s="296"/>
      <c r="I13" s="296" t="str">
        <f>IF($E13="","",VLOOKUP($E13,'Lány 2B ELO'!$A$7:$O$22,4))</f>
        <v xml:space="preserve">Paksi Rákóczi Ferenc </v>
      </c>
      <c r="J13" s="263"/>
      <c r="K13" s="248" t="s">
        <v>469</v>
      </c>
      <c r="L13" s="248"/>
      <c r="M13" s="248"/>
      <c r="N13" s="261"/>
      <c r="O13" s="259"/>
      <c r="P13" s="259"/>
      <c r="Q13" s="126"/>
      <c r="R13" s="127"/>
      <c r="S13" s="128"/>
      <c r="T13" s="128"/>
      <c r="U13" s="274" t="str">
        <f>Birók!P27</f>
        <v xml:space="preserve"> </v>
      </c>
      <c r="V13" s="128"/>
      <c r="W13" s="128"/>
      <c r="X13" s="128"/>
      <c r="Y13" s="371"/>
      <c r="Z13" s="371"/>
      <c r="AA13" s="371" t="s">
        <v>96</v>
      </c>
      <c r="AB13" s="382">
        <v>10</v>
      </c>
      <c r="AC13" s="382">
        <v>6</v>
      </c>
      <c r="AD13" s="382">
        <v>3</v>
      </c>
      <c r="AE13" s="382">
        <v>1</v>
      </c>
      <c r="AF13" s="382">
        <v>0</v>
      </c>
      <c r="AG13" s="382">
        <v>0</v>
      </c>
      <c r="AH13" s="382">
        <v>0</v>
      </c>
      <c r="AI13" s="343"/>
      <c r="AJ13" s="343"/>
      <c r="AK13" s="343"/>
      <c r="AL13" s="128"/>
      <c r="AM13" s="128"/>
      <c r="AN13" s="128"/>
      <c r="AO13" s="128"/>
      <c r="AP13" s="128"/>
      <c r="AQ13" s="128"/>
      <c r="AR13" s="128"/>
      <c r="AS13" s="128"/>
    </row>
    <row r="14" spans="1:45" s="34" customFormat="1" ht="12.95" customHeight="1" x14ac:dyDescent="0.2">
      <c r="A14" s="129"/>
      <c r="B14" s="249"/>
      <c r="C14" s="250"/>
      <c r="D14" s="250"/>
      <c r="E14" s="411"/>
      <c r="F14" s="412"/>
      <c r="G14" s="412"/>
      <c r="H14" s="413"/>
      <c r="I14" s="412"/>
      <c r="J14" s="257"/>
      <c r="K14" s="248"/>
      <c r="L14" s="248"/>
      <c r="M14" s="420" t="s">
        <v>0</v>
      </c>
      <c r="N14" s="131" t="s">
        <v>468</v>
      </c>
      <c r="O14" s="253" t="str">
        <f>UPPER(IF(OR(N14="a",N14="as"),M10,IF(OR(N14="b",N14="bs"),M18,)))</f>
        <v xml:space="preserve">NAGY </v>
      </c>
      <c r="P14" s="258"/>
      <c r="Q14" s="126"/>
      <c r="R14" s="127"/>
      <c r="S14" s="128"/>
      <c r="T14" s="128"/>
      <c r="U14" s="274" t="str">
        <f>Birók!P28</f>
        <v xml:space="preserve"> </v>
      </c>
      <c r="V14" s="128"/>
      <c r="W14" s="128"/>
      <c r="X14" s="128"/>
      <c r="Y14" s="371"/>
      <c r="Z14" s="371"/>
      <c r="AA14" s="371" t="s">
        <v>97</v>
      </c>
      <c r="AB14" s="382">
        <v>3</v>
      </c>
      <c r="AC14" s="382">
        <v>2</v>
      </c>
      <c r="AD14" s="382">
        <v>1</v>
      </c>
      <c r="AE14" s="382">
        <v>0</v>
      </c>
      <c r="AF14" s="382">
        <v>0</v>
      </c>
      <c r="AG14" s="382">
        <v>0</v>
      </c>
      <c r="AH14" s="382">
        <v>0</v>
      </c>
      <c r="AI14" s="343"/>
      <c r="AJ14" s="343"/>
      <c r="AK14" s="343"/>
      <c r="AL14" s="128"/>
      <c r="AM14" s="128"/>
      <c r="AN14" s="128"/>
      <c r="AO14" s="128"/>
      <c r="AP14" s="128"/>
      <c r="AQ14" s="128"/>
      <c r="AR14" s="128"/>
      <c r="AS14" s="128"/>
    </row>
    <row r="15" spans="1:45" s="34" customFormat="1" ht="12.95" customHeight="1" x14ac:dyDescent="0.2">
      <c r="A15" s="295">
        <v>5</v>
      </c>
      <c r="B15" s="243">
        <f>IF($E15="","",VLOOKUP($E15,'Lány 2B ELO'!$A$7:$O$22,14))</f>
        <v>0</v>
      </c>
      <c r="C15" s="244">
        <f>IF($E15="","",VLOOKUP($E15,'Lány 2B ELO'!$A$7:$O$22,15))</f>
        <v>0</v>
      </c>
      <c r="D15" s="244">
        <f>IF($E15="","",VLOOKUP($E15,'Lány 2B ELO'!$A$7:$O$22,5))</f>
        <v>0</v>
      </c>
      <c r="E15" s="410">
        <v>14</v>
      </c>
      <c r="F15" s="296" t="str">
        <f>UPPER(IF($E15="","",VLOOKUP($E15,'Lány 2B ELO'!$A$7:$O$22,2)))</f>
        <v>TÓTH</v>
      </c>
      <c r="G15" s="296" t="str">
        <f>IF($E15="","",VLOOKUP($E15,'Lány 2B ELO'!$A$7:$O$22,3))</f>
        <v>Szabina</v>
      </c>
      <c r="H15" s="296"/>
      <c r="I15" s="296" t="str">
        <f>IF($E15="","",VLOOKUP($E15,'Lány 2B ELO'!$A$7:$O$22,4))</f>
        <v>Balatonlelle Ált Isk</v>
      </c>
      <c r="J15" s="265"/>
      <c r="K15" s="248"/>
      <c r="L15" s="248"/>
      <c r="M15" s="248"/>
      <c r="N15" s="261"/>
      <c r="O15" s="248" t="s">
        <v>478</v>
      </c>
      <c r="P15" s="294"/>
      <c r="Q15" s="184"/>
      <c r="R15" s="127"/>
      <c r="S15" s="128"/>
      <c r="T15" s="128"/>
      <c r="U15" s="274" t="str">
        <f>Birók!P29</f>
        <v xml:space="preserve"> </v>
      </c>
      <c r="V15" s="128"/>
      <c r="W15" s="128"/>
      <c r="X15" s="128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43"/>
      <c r="AJ15" s="343"/>
      <c r="AK15" s="343"/>
      <c r="AL15" s="128"/>
      <c r="AM15" s="128"/>
      <c r="AN15" s="128"/>
      <c r="AO15" s="128"/>
      <c r="AP15" s="128"/>
      <c r="AQ15" s="128"/>
      <c r="AR15" s="128"/>
      <c r="AS15" s="128"/>
    </row>
    <row r="16" spans="1:45" s="34" customFormat="1" ht="12.95" customHeight="1" thickBot="1" x14ac:dyDescent="0.25">
      <c r="A16" s="129"/>
      <c r="B16" s="249"/>
      <c r="C16" s="250"/>
      <c r="D16" s="250"/>
      <c r="E16" s="411"/>
      <c r="F16" s="412"/>
      <c r="G16" s="412"/>
      <c r="H16" s="413"/>
      <c r="I16" s="420" t="s">
        <v>0</v>
      </c>
      <c r="J16" s="130" t="s">
        <v>467</v>
      </c>
      <c r="K16" s="253" t="str">
        <f>UPPER(IF(OR(J16="a",J16="as"),F15,IF(OR(J16="b",J16="bs"),F17,)))</f>
        <v>KATONA</v>
      </c>
      <c r="L16" s="253"/>
      <c r="M16" s="248"/>
      <c r="N16" s="261"/>
      <c r="O16" s="420"/>
      <c r="P16" s="294"/>
      <c r="Q16" s="184"/>
      <c r="R16" s="127"/>
      <c r="S16" s="128"/>
      <c r="T16" s="128"/>
      <c r="U16" s="275" t="str">
        <f>Birók!P30</f>
        <v>Egyik sem</v>
      </c>
      <c r="V16" s="128"/>
      <c r="W16" s="128"/>
      <c r="X16" s="128"/>
      <c r="Y16" s="371"/>
      <c r="Z16" s="371"/>
      <c r="AA16" s="371" t="s">
        <v>64</v>
      </c>
      <c r="AB16" s="382">
        <v>150</v>
      </c>
      <c r="AC16" s="382">
        <v>120</v>
      </c>
      <c r="AD16" s="382">
        <v>90</v>
      </c>
      <c r="AE16" s="382">
        <v>60</v>
      </c>
      <c r="AF16" s="382">
        <v>40</v>
      </c>
      <c r="AG16" s="382">
        <v>25</v>
      </c>
      <c r="AH16" s="382">
        <v>15</v>
      </c>
      <c r="AI16" s="343"/>
      <c r="AJ16" s="343"/>
      <c r="AK16" s="343"/>
      <c r="AL16" s="128"/>
      <c r="AM16" s="128"/>
      <c r="AN16" s="128"/>
      <c r="AO16" s="128"/>
      <c r="AP16" s="128"/>
      <c r="AQ16" s="128"/>
      <c r="AR16" s="128"/>
      <c r="AS16" s="128"/>
    </row>
    <row r="17" spans="1:45" s="34" customFormat="1" ht="12.95" customHeight="1" x14ac:dyDescent="0.25">
      <c r="A17" s="129">
        <v>6</v>
      </c>
      <c r="B17" s="243">
        <v>0</v>
      </c>
      <c r="C17" s="244">
        <v>0</v>
      </c>
      <c r="D17" s="244">
        <v>0</v>
      </c>
      <c r="E17" s="410"/>
      <c r="F17" s="456" t="s">
        <v>297</v>
      </c>
      <c r="G17" s="456" t="s">
        <v>290</v>
      </c>
      <c r="H17" s="296"/>
      <c r="I17" s="475" t="s">
        <v>214</v>
      </c>
      <c r="J17" s="255"/>
      <c r="K17" s="474">
        <v>72108</v>
      </c>
      <c r="L17" s="256"/>
      <c r="M17" s="248"/>
      <c r="N17" s="261"/>
      <c r="O17" s="259"/>
      <c r="P17" s="294"/>
      <c r="Q17" s="184"/>
      <c r="R17" s="127"/>
      <c r="S17" s="128"/>
      <c r="T17" s="128"/>
      <c r="U17" s="128"/>
      <c r="V17" s="128"/>
      <c r="W17" s="128"/>
      <c r="X17" s="128"/>
      <c r="Y17" s="371"/>
      <c r="Z17" s="371"/>
      <c r="AA17" s="371" t="s">
        <v>88</v>
      </c>
      <c r="AB17" s="382">
        <v>120</v>
      </c>
      <c r="AC17" s="382">
        <v>90</v>
      </c>
      <c r="AD17" s="382">
        <v>60</v>
      </c>
      <c r="AE17" s="382">
        <v>40</v>
      </c>
      <c r="AF17" s="382">
        <v>25</v>
      </c>
      <c r="AG17" s="382">
        <v>15</v>
      </c>
      <c r="AH17" s="382">
        <v>8</v>
      </c>
      <c r="AI17" s="343"/>
      <c r="AJ17" s="343"/>
      <c r="AK17" s="343"/>
      <c r="AL17" s="128"/>
      <c r="AM17" s="128"/>
      <c r="AN17" s="128"/>
      <c r="AO17" s="128"/>
      <c r="AP17" s="128"/>
      <c r="AQ17" s="128"/>
      <c r="AR17" s="128"/>
      <c r="AS17" s="128"/>
    </row>
    <row r="18" spans="1:45" s="34" customFormat="1" ht="12.95" customHeight="1" x14ac:dyDescent="0.2">
      <c r="A18" s="129"/>
      <c r="B18" s="249"/>
      <c r="C18" s="250"/>
      <c r="D18" s="250"/>
      <c r="E18" s="411"/>
      <c r="F18" s="412"/>
      <c r="G18" s="412"/>
      <c r="H18" s="413"/>
      <c r="I18" s="412"/>
      <c r="J18" s="257"/>
      <c r="K18" s="420" t="s">
        <v>0</v>
      </c>
      <c r="L18" s="131" t="s">
        <v>467</v>
      </c>
      <c r="M18" s="253" t="str">
        <f>UPPER(IF(OR(L18="a",L18="as"),K16,IF(OR(L18="b",L18="bs"),K20,)))</f>
        <v>SZABÓ</v>
      </c>
      <c r="N18" s="266"/>
      <c r="O18" s="259"/>
      <c r="P18" s="294"/>
      <c r="Q18" s="184"/>
      <c r="R18" s="127"/>
      <c r="S18" s="128"/>
      <c r="T18" s="128"/>
      <c r="U18" s="128"/>
      <c r="V18" s="128"/>
      <c r="W18" s="128"/>
      <c r="X18" s="128"/>
      <c r="Y18" s="371"/>
      <c r="Z18" s="371"/>
      <c r="AA18" s="371" t="s">
        <v>89</v>
      </c>
      <c r="AB18" s="382">
        <v>90</v>
      </c>
      <c r="AC18" s="382">
        <v>60</v>
      </c>
      <c r="AD18" s="382">
        <v>40</v>
      </c>
      <c r="AE18" s="382">
        <v>25</v>
      </c>
      <c r="AF18" s="382">
        <v>15</v>
      </c>
      <c r="AG18" s="382">
        <v>8</v>
      </c>
      <c r="AH18" s="382">
        <v>4</v>
      </c>
      <c r="AI18" s="343"/>
      <c r="AJ18" s="343"/>
      <c r="AK18" s="343"/>
      <c r="AL18" s="128"/>
      <c r="AM18" s="128"/>
      <c r="AN18" s="128"/>
      <c r="AO18" s="128"/>
      <c r="AP18" s="128"/>
      <c r="AQ18" s="128"/>
      <c r="AR18" s="128"/>
      <c r="AS18" s="128"/>
    </row>
    <row r="19" spans="1:45" s="34" customFormat="1" ht="12.95" customHeight="1" x14ac:dyDescent="0.2">
      <c r="A19" s="129">
        <v>7</v>
      </c>
      <c r="B19" s="243" t="str">
        <f>IF($E19="","",VLOOKUP($E19,'Lány 2B ELO'!$A$7:$O$22,14))</f>
        <v/>
      </c>
      <c r="C19" s="244" t="str">
        <f>IF($E19="","",VLOOKUP($E19,'Lány 2B ELO'!$A$7:$O$22,15))</f>
        <v/>
      </c>
      <c r="D19" s="244" t="str">
        <f>IF($E19="","",VLOOKUP($E19,'Lány 2B ELO'!$A$7:$O$22,5))</f>
        <v/>
      </c>
      <c r="E19" s="410"/>
      <c r="F19" s="296" t="str">
        <f>UPPER(IF($E19="","",VLOOKUP($E19,'Lány 2B ELO'!$A$7:$O$22,2)))</f>
        <v/>
      </c>
      <c r="G19" s="296" t="str">
        <f>IF($E19="","",VLOOKUP($E19,'Lány 2B ELO'!$A$7:$O$22,3))</f>
        <v/>
      </c>
      <c r="H19" s="296"/>
      <c r="I19" s="296" t="str">
        <f>IF($E19="","",VLOOKUP($E19,'Lány 2B ELO'!$A$7:$O$22,4))</f>
        <v/>
      </c>
      <c r="J19" s="247"/>
      <c r="K19" s="248"/>
      <c r="L19" s="260"/>
      <c r="M19" s="248" t="s">
        <v>433</v>
      </c>
      <c r="N19" s="259"/>
      <c r="O19" s="259"/>
      <c r="P19" s="294"/>
      <c r="Q19" s="184"/>
      <c r="R19" s="127"/>
      <c r="S19" s="128"/>
      <c r="T19" s="128"/>
      <c r="U19" s="128"/>
      <c r="V19" s="128"/>
      <c r="W19" s="128"/>
      <c r="X19" s="128"/>
      <c r="Y19" s="371"/>
      <c r="Z19" s="371"/>
      <c r="AA19" s="371" t="s">
        <v>90</v>
      </c>
      <c r="AB19" s="382">
        <v>60</v>
      </c>
      <c r="AC19" s="382">
        <v>40</v>
      </c>
      <c r="AD19" s="382">
        <v>25</v>
      </c>
      <c r="AE19" s="382">
        <v>15</v>
      </c>
      <c r="AF19" s="382">
        <v>8</v>
      </c>
      <c r="AG19" s="382">
        <v>4</v>
      </c>
      <c r="AH19" s="382">
        <v>2</v>
      </c>
      <c r="AI19" s="343"/>
      <c r="AJ19" s="343"/>
      <c r="AK19" s="343"/>
      <c r="AL19" s="128"/>
      <c r="AM19" s="128"/>
      <c r="AN19" s="128"/>
      <c r="AO19" s="128"/>
      <c r="AP19" s="128"/>
      <c r="AQ19" s="128"/>
      <c r="AR19" s="128"/>
      <c r="AS19" s="128"/>
    </row>
    <row r="20" spans="1:45" s="34" customFormat="1" ht="12.95" customHeight="1" x14ac:dyDescent="0.2">
      <c r="A20" s="129"/>
      <c r="B20" s="249"/>
      <c r="C20" s="250"/>
      <c r="D20" s="250"/>
      <c r="E20" s="157"/>
      <c r="F20" s="251"/>
      <c r="G20" s="251"/>
      <c r="H20" s="252"/>
      <c r="I20" s="420" t="s">
        <v>0</v>
      </c>
      <c r="J20" s="130" t="s">
        <v>467</v>
      </c>
      <c r="K20" s="253" t="str">
        <f>UPPER(IF(OR(J20="a",J20="as"),F19,IF(OR(J20="b",J20="bs"),F21,)))</f>
        <v>SZABÓ</v>
      </c>
      <c r="L20" s="262"/>
      <c r="M20" s="248"/>
      <c r="N20" s="259"/>
      <c r="O20" s="259"/>
      <c r="P20" s="294"/>
      <c r="Q20" s="184"/>
      <c r="R20" s="127"/>
      <c r="S20" s="128"/>
      <c r="T20" s="128"/>
      <c r="U20" s="128"/>
      <c r="V20" s="128"/>
      <c r="W20" s="128"/>
      <c r="X20" s="128"/>
      <c r="Y20" s="371"/>
      <c r="Z20" s="371"/>
      <c r="AA20" s="371" t="s">
        <v>91</v>
      </c>
      <c r="AB20" s="382">
        <v>40</v>
      </c>
      <c r="AC20" s="382">
        <v>25</v>
      </c>
      <c r="AD20" s="382">
        <v>15</v>
      </c>
      <c r="AE20" s="382">
        <v>8</v>
      </c>
      <c r="AF20" s="382">
        <v>4</v>
      </c>
      <c r="AG20" s="382">
        <v>2</v>
      </c>
      <c r="AH20" s="382">
        <v>1</v>
      </c>
      <c r="AI20" s="343"/>
      <c r="AJ20" s="343"/>
      <c r="AK20" s="343"/>
      <c r="AL20" s="128"/>
      <c r="AM20" s="128"/>
      <c r="AN20" s="128"/>
      <c r="AO20" s="128"/>
      <c r="AP20" s="128"/>
      <c r="AQ20" s="128"/>
      <c r="AR20" s="128"/>
      <c r="AS20" s="128"/>
    </row>
    <row r="21" spans="1:45" s="34" customFormat="1" ht="12.95" customHeight="1" x14ac:dyDescent="0.2">
      <c r="A21" s="298">
        <v>8</v>
      </c>
      <c r="B21" s="243">
        <f>IF($E21="","",VLOOKUP($E21,'Lány 2B ELO'!$A$7:$O$22,14))</f>
        <v>0</v>
      </c>
      <c r="C21" s="244">
        <f>IF($E21="","",VLOOKUP($E21,'Lány 2B ELO'!$A$7:$O$22,15))</f>
        <v>0</v>
      </c>
      <c r="D21" s="244">
        <f>IF($E21="","",VLOOKUP($E21,'Lány 2B ELO'!$A$7:$O$22,5))</f>
        <v>0</v>
      </c>
      <c r="E21" s="245">
        <v>9</v>
      </c>
      <c r="F21" s="297" t="str">
        <f>UPPER(IF($E21="","",VLOOKUP($E21,'Lány 2B ELO'!$A$7:$O$22,2)))</f>
        <v>SZABÓ</v>
      </c>
      <c r="G21" s="297" t="str">
        <f>IF($E21="","",VLOOKUP($E21,'Lány 2B ELO'!$A$7:$O$22,3))</f>
        <v>Anna</v>
      </c>
      <c r="H21" s="297"/>
      <c r="I21" s="297" t="str">
        <f>IF($E21="","",VLOOKUP($E21,'Lány 2B ELO'!$A$7:$O$22,4))</f>
        <v>Bercsényi Miklós Általános Iskola</v>
      </c>
      <c r="J21" s="263"/>
      <c r="K21" s="248"/>
      <c r="L21" s="248"/>
      <c r="M21" s="248"/>
      <c r="N21" s="259"/>
      <c r="O21" s="259"/>
      <c r="P21" s="294"/>
      <c r="Q21" s="184"/>
      <c r="R21" s="127"/>
      <c r="S21" s="128"/>
      <c r="T21" s="128"/>
      <c r="U21" s="128"/>
      <c r="V21" s="128"/>
      <c r="W21" s="128"/>
      <c r="X21" s="128"/>
      <c r="Y21" s="371"/>
      <c r="Z21" s="371"/>
      <c r="AA21" s="371" t="s">
        <v>92</v>
      </c>
      <c r="AB21" s="382">
        <v>25</v>
      </c>
      <c r="AC21" s="382">
        <v>15</v>
      </c>
      <c r="AD21" s="382">
        <v>10</v>
      </c>
      <c r="AE21" s="382">
        <v>6</v>
      </c>
      <c r="AF21" s="382">
        <v>3</v>
      </c>
      <c r="AG21" s="382">
        <v>1</v>
      </c>
      <c r="AH21" s="382">
        <v>0</v>
      </c>
      <c r="AI21" s="343"/>
      <c r="AJ21" s="343"/>
      <c r="AK21" s="343"/>
      <c r="AL21" s="128"/>
      <c r="AM21" s="128"/>
      <c r="AN21" s="128"/>
      <c r="AO21" s="128"/>
      <c r="AP21" s="128"/>
      <c r="AQ21" s="128"/>
      <c r="AR21" s="128"/>
      <c r="AS21" s="128"/>
    </row>
    <row r="22" spans="1:45" s="34" customFormat="1" ht="9.6" customHeight="1" x14ac:dyDescent="0.2">
      <c r="A22" s="278"/>
      <c r="B22" s="124"/>
      <c r="C22" s="124"/>
      <c r="D22" s="124"/>
      <c r="E22" s="157"/>
      <c r="F22" s="124"/>
      <c r="G22" s="124"/>
      <c r="H22" s="124"/>
      <c r="I22" s="124"/>
      <c r="J22" s="157"/>
      <c r="K22" s="124"/>
      <c r="L22" s="124"/>
      <c r="M22" s="124"/>
      <c r="N22" s="126"/>
      <c r="O22" s="126"/>
      <c r="P22" s="126"/>
      <c r="Q22" s="126"/>
      <c r="R22" s="127"/>
      <c r="S22" s="128"/>
      <c r="T22" s="128"/>
      <c r="U22" s="128"/>
      <c r="V22" s="128"/>
      <c r="W22" s="128"/>
      <c r="X22" s="128"/>
      <c r="Y22" s="371"/>
      <c r="Z22" s="371"/>
      <c r="AA22" s="371" t="s">
        <v>93</v>
      </c>
      <c r="AB22" s="382">
        <v>15</v>
      </c>
      <c r="AC22" s="382">
        <v>10</v>
      </c>
      <c r="AD22" s="382">
        <v>6</v>
      </c>
      <c r="AE22" s="382">
        <v>3</v>
      </c>
      <c r="AF22" s="382">
        <v>1</v>
      </c>
      <c r="AG22" s="382">
        <v>0</v>
      </c>
      <c r="AH22" s="382">
        <v>0</v>
      </c>
      <c r="AI22" s="343"/>
      <c r="AJ22" s="343"/>
      <c r="AK22" s="343"/>
      <c r="AL22" s="128"/>
      <c r="AM22" s="128"/>
      <c r="AN22" s="128"/>
      <c r="AO22" s="128"/>
      <c r="AP22" s="128"/>
      <c r="AQ22" s="128"/>
      <c r="AR22" s="128"/>
      <c r="AS22" s="128"/>
    </row>
    <row r="23" spans="1:45" s="34" customFormat="1" ht="9.6" customHeight="1" x14ac:dyDescent="0.2">
      <c r="A23" s="158"/>
      <c r="B23" s="157"/>
      <c r="C23" s="157"/>
      <c r="D23" s="157"/>
      <c r="E23" s="157"/>
      <c r="F23" s="124"/>
      <c r="G23" s="124"/>
      <c r="H23" s="128"/>
      <c r="I23" s="268"/>
      <c r="J23" s="157"/>
      <c r="K23" s="124"/>
      <c r="L23" s="124"/>
      <c r="M23" s="124"/>
      <c r="N23" s="126"/>
      <c r="O23" s="126"/>
      <c r="P23" s="126"/>
      <c r="Q23" s="126"/>
      <c r="R23" s="127"/>
      <c r="S23" s="128"/>
      <c r="T23" s="128"/>
      <c r="U23" s="128"/>
      <c r="V23" s="128"/>
      <c r="W23" s="128"/>
      <c r="X23" s="128"/>
      <c r="Y23" s="371"/>
      <c r="Z23" s="371"/>
      <c r="AA23" s="371" t="s">
        <v>94</v>
      </c>
      <c r="AB23" s="382">
        <v>10</v>
      </c>
      <c r="AC23" s="382">
        <v>6</v>
      </c>
      <c r="AD23" s="382">
        <v>3</v>
      </c>
      <c r="AE23" s="382">
        <v>1</v>
      </c>
      <c r="AF23" s="382">
        <v>0</v>
      </c>
      <c r="AG23" s="382">
        <v>0</v>
      </c>
      <c r="AH23" s="382">
        <v>0</v>
      </c>
      <c r="AI23" s="343"/>
      <c r="AJ23" s="343"/>
      <c r="AK23" s="343"/>
      <c r="AL23" s="128"/>
      <c r="AM23" s="128"/>
      <c r="AN23" s="128"/>
      <c r="AO23" s="128"/>
      <c r="AP23" s="128"/>
      <c r="AQ23" s="128"/>
      <c r="AR23" s="128"/>
      <c r="AS23" s="128"/>
    </row>
    <row r="24" spans="1:45" s="34" customFormat="1" ht="9.6" customHeight="1" x14ac:dyDescent="0.2">
      <c r="A24" s="158"/>
      <c r="B24" s="124"/>
      <c r="C24" s="124"/>
      <c r="D24" s="124"/>
      <c r="E24" s="157"/>
      <c r="F24" s="124"/>
      <c r="G24" s="124"/>
      <c r="H24" s="124"/>
      <c r="I24" s="124"/>
      <c r="J24" s="157"/>
      <c r="K24" s="124"/>
      <c r="L24" s="269"/>
      <c r="M24" s="124"/>
      <c r="N24" s="126"/>
      <c r="O24" s="126"/>
      <c r="P24" s="126"/>
      <c r="Q24" s="126"/>
      <c r="R24" s="127"/>
      <c r="S24" s="128"/>
      <c r="T24" s="128"/>
      <c r="U24" s="128"/>
      <c r="V24" s="128"/>
      <c r="W24" s="128"/>
      <c r="X24" s="128"/>
      <c r="Y24" s="371"/>
      <c r="Z24" s="371"/>
      <c r="AA24" s="371" t="s">
        <v>95</v>
      </c>
      <c r="AB24" s="382">
        <v>6</v>
      </c>
      <c r="AC24" s="382">
        <v>3</v>
      </c>
      <c r="AD24" s="382">
        <v>1</v>
      </c>
      <c r="AE24" s="382">
        <v>0</v>
      </c>
      <c r="AF24" s="382">
        <v>0</v>
      </c>
      <c r="AG24" s="382">
        <v>0</v>
      </c>
      <c r="AH24" s="382">
        <v>0</v>
      </c>
      <c r="AI24" s="343"/>
      <c r="AJ24" s="343"/>
      <c r="AK24" s="343"/>
      <c r="AL24" s="128"/>
      <c r="AM24" s="128"/>
      <c r="AN24" s="128"/>
      <c r="AO24" s="128"/>
      <c r="AP24" s="128"/>
      <c r="AQ24" s="128"/>
      <c r="AR24" s="128"/>
      <c r="AS24" s="128"/>
    </row>
    <row r="25" spans="1:45" s="34" customFormat="1" ht="9.6" customHeight="1" x14ac:dyDescent="0.2">
      <c r="A25" s="158"/>
      <c r="B25" s="157"/>
      <c r="C25" s="157"/>
      <c r="D25" s="157"/>
      <c r="E25" s="157"/>
      <c r="F25" s="124"/>
      <c r="G25" s="124"/>
      <c r="H25" s="128"/>
      <c r="I25" s="124"/>
      <c r="J25" s="157"/>
      <c r="K25" s="268"/>
      <c r="L25" s="157"/>
      <c r="M25" s="124"/>
      <c r="N25" s="126"/>
      <c r="O25" s="126"/>
      <c r="P25" s="126"/>
      <c r="Q25" s="126"/>
      <c r="R25" s="127"/>
      <c r="S25" s="128"/>
      <c r="T25" s="128"/>
      <c r="U25" s="128"/>
      <c r="V25" s="128"/>
      <c r="W25" s="128"/>
      <c r="X25" s="128"/>
      <c r="Y25" s="371"/>
      <c r="Z25" s="371"/>
      <c r="AA25" s="371" t="s">
        <v>100</v>
      </c>
      <c r="AB25" s="382">
        <v>3</v>
      </c>
      <c r="AC25" s="382">
        <v>2</v>
      </c>
      <c r="AD25" s="382">
        <v>1</v>
      </c>
      <c r="AE25" s="382">
        <v>0</v>
      </c>
      <c r="AF25" s="382">
        <v>0</v>
      </c>
      <c r="AG25" s="382">
        <v>0</v>
      </c>
      <c r="AH25" s="382">
        <v>0</v>
      </c>
      <c r="AI25" s="343"/>
      <c r="AJ25" s="343"/>
      <c r="AK25" s="343"/>
      <c r="AL25" s="128"/>
      <c r="AM25" s="128"/>
      <c r="AN25" s="128"/>
      <c r="AO25" s="128"/>
      <c r="AP25" s="128"/>
      <c r="AQ25" s="128"/>
      <c r="AR25" s="128"/>
      <c r="AS25" s="128"/>
    </row>
    <row r="26" spans="1:45" s="34" customFormat="1" ht="9.6" customHeight="1" x14ac:dyDescent="0.2">
      <c r="A26" s="158"/>
      <c r="B26" s="124"/>
      <c r="C26" s="124"/>
      <c r="D26" s="124"/>
      <c r="E26" s="157"/>
      <c r="F26" s="124"/>
      <c r="G26" s="124"/>
      <c r="H26" s="124"/>
      <c r="I26" s="124"/>
      <c r="J26" s="157"/>
      <c r="K26" s="124"/>
      <c r="L26" s="124"/>
      <c r="M26" s="124"/>
      <c r="N26" s="126"/>
      <c r="O26" s="126"/>
      <c r="P26" s="126"/>
      <c r="Q26" s="126"/>
      <c r="R26" s="127"/>
      <c r="S26" s="132"/>
      <c r="T26" s="128"/>
      <c r="U26" s="128"/>
      <c r="V26" s="128"/>
      <c r="W26" s="128"/>
      <c r="X26" s="128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43"/>
      <c r="AJ26" s="343"/>
      <c r="AK26" s="343"/>
      <c r="AL26" s="128"/>
      <c r="AM26" s="128"/>
      <c r="AN26" s="128"/>
      <c r="AO26" s="128"/>
      <c r="AP26" s="128"/>
      <c r="AQ26" s="128"/>
      <c r="AR26" s="128"/>
      <c r="AS26" s="128"/>
    </row>
    <row r="27" spans="1:45" s="34" customFormat="1" ht="9.6" customHeight="1" x14ac:dyDescent="0.2">
      <c r="A27" s="158"/>
      <c r="B27" s="157"/>
      <c r="C27" s="157"/>
      <c r="D27" s="157"/>
      <c r="E27" s="157"/>
      <c r="F27" s="124"/>
      <c r="G27" s="124"/>
      <c r="H27" s="128"/>
      <c r="I27" s="268"/>
      <c r="J27" s="157"/>
      <c r="K27" s="124"/>
      <c r="L27" s="124"/>
      <c r="M27" s="124"/>
      <c r="N27" s="126"/>
      <c r="O27" s="126"/>
      <c r="P27" s="126"/>
      <c r="Q27" s="126"/>
      <c r="R27" s="127"/>
      <c r="S27" s="128"/>
      <c r="T27" s="128"/>
      <c r="U27" s="128"/>
      <c r="V27" s="128"/>
      <c r="W27" s="128"/>
      <c r="X27" s="128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43"/>
      <c r="AJ27" s="343"/>
      <c r="AK27" s="343"/>
      <c r="AL27" s="128"/>
      <c r="AM27" s="128"/>
      <c r="AN27" s="128"/>
      <c r="AO27" s="128"/>
      <c r="AP27" s="128"/>
      <c r="AQ27" s="128"/>
      <c r="AR27" s="128"/>
      <c r="AS27" s="128"/>
    </row>
    <row r="28" spans="1:45" s="34" customFormat="1" ht="9.6" customHeight="1" x14ac:dyDescent="0.2">
      <c r="A28" s="158"/>
      <c r="B28" s="124"/>
      <c r="C28" s="124"/>
      <c r="D28" s="124"/>
      <c r="E28" s="157"/>
      <c r="F28" s="124"/>
      <c r="G28" s="124"/>
      <c r="H28" s="124"/>
      <c r="I28" s="124"/>
      <c r="J28" s="157"/>
      <c r="K28" s="124"/>
      <c r="L28" s="124"/>
      <c r="M28" s="124"/>
      <c r="N28" s="126"/>
      <c r="O28" s="126"/>
      <c r="P28" s="126"/>
      <c r="Q28" s="126"/>
      <c r="R28" s="127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390"/>
      <c r="AJ28" s="390"/>
      <c r="AK28" s="390"/>
      <c r="AL28" s="128"/>
      <c r="AM28" s="128"/>
      <c r="AN28" s="128"/>
      <c r="AO28" s="128"/>
      <c r="AP28" s="128"/>
      <c r="AQ28" s="128"/>
      <c r="AR28" s="128"/>
      <c r="AS28" s="128"/>
    </row>
    <row r="29" spans="1:45" s="34" customFormat="1" ht="9.6" customHeight="1" x14ac:dyDescent="0.2">
      <c r="A29" s="158"/>
      <c r="B29" s="157"/>
      <c r="C29" s="157"/>
      <c r="D29" s="157"/>
      <c r="E29" s="157"/>
      <c r="F29" s="124"/>
      <c r="G29" s="124"/>
      <c r="H29" s="128"/>
      <c r="I29" s="124"/>
      <c r="J29" s="157"/>
      <c r="K29" s="124"/>
      <c r="L29" s="124"/>
      <c r="M29" s="268"/>
      <c r="N29" s="157"/>
      <c r="O29" s="124"/>
      <c r="P29" s="126"/>
      <c r="Q29" s="126"/>
      <c r="R29" s="127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390"/>
      <c r="AJ29" s="390"/>
      <c r="AK29" s="390"/>
      <c r="AL29" s="128"/>
      <c r="AM29" s="128"/>
      <c r="AN29" s="128"/>
      <c r="AO29" s="128"/>
      <c r="AP29" s="128"/>
      <c r="AQ29" s="128"/>
      <c r="AR29" s="128"/>
      <c r="AS29" s="128"/>
    </row>
    <row r="30" spans="1:45" s="34" customFormat="1" ht="9.6" customHeight="1" x14ac:dyDescent="0.2">
      <c r="A30" s="158"/>
      <c r="B30" s="124"/>
      <c r="C30" s="124"/>
      <c r="D30" s="124"/>
      <c r="E30" s="157"/>
      <c r="F30" s="124"/>
      <c r="G30" s="124"/>
      <c r="H30" s="124"/>
      <c r="I30" s="124"/>
      <c r="J30" s="157"/>
      <c r="K30" s="124"/>
      <c r="L30" s="124"/>
      <c r="M30" s="124"/>
      <c r="N30" s="126"/>
      <c r="O30" s="124"/>
      <c r="P30" s="126"/>
      <c r="Q30" s="126"/>
      <c r="R30" s="127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390"/>
      <c r="AJ30" s="390"/>
      <c r="AK30" s="390"/>
      <c r="AL30" s="128"/>
      <c r="AM30" s="128"/>
      <c r="AN30" s="128"/>
      <c r="AO30" s="128"/>
      <c r="AP30" s="128"/>
      <c r="AQ30" s="128"/>
      <c r="AR30" s="128"/>
      <c r="AS30" s="128"/>
    </row>
    <row r="31" spans="1:45" s="34" customFormat="1" ht="9.6" customHeight="1" x14ac:dyDescent="0.2">
      <c r="A31" s="158"/>
      <c r="B31" s="157"/>
      <c r="C31" s="157"/>
      <c r="D31" s="157"/>
      <c r="E31" s="157"/>
      <c r="F31" s="124"/>
      <c r="G31" s="124"/>
      <c r="H31" s="128"/>
      <c r="I31" s="268"/>
      <c r="J31" s="157"/>
      <c r="K31" s="124"/>
      <c r="L31" s="124"/>
      <c r="M31" s="124"/>
      <c r="N31" s="126"/>
      <c r="O31" s="126"/>
      <c r="P31" s="126"/>
      <c r="Q31" s="126"/>
      <c r="R31" s="127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390"/>
      <c r="AJ31" s="390"/>
      <c r="AK31" s="390"/>
      <c r="AL31" s="128"/>
      <c r="AM31" s="128"/>
      <c r="AN31" s="128"/>
      <c r="AO31" s="128"/>
      <c r="AP31" s="128"/>
      <c r="AQ31" s="128"/>
      <c r="AR31" s="128"/>
      <c r="AS31" s="128"/>
    </row>
    <row r="32" spans="1:45" s="34" customFormat="1" ht="9.6" customHeight="1" x14ac:dyDescent="0.2">
      <c r="A32" s="158"/>
      <c r="B32" s="124"/>
      <c r="C32" s="124"/>
      <c r="D32" s="124"/>
      <c r="E32" s="157"/>
      <c r="F32" s="124"/>
      <c r="G32" s="124"/>
      <c r="H32" s="124"/>
      <c r="I32" s="124"/>
      <c r="J32" s="157"/>
      <c r="K32" s="124"/>
      <c r="L32" s="269"/>
      <c r="M32" s="124"/>
      <c r="N32" s="126"/>
      <c r="O32" s="126"/>
      <c r="P32" s="126"/>
      <c r="Q32" s="126"/>
      <c r="R32" s="127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390"/>
      <c r="AJ32" s="390"/>
      <c r="AK32" s="390"/>
      <c r="AL32" s="128"/>
      <c r="AM32" s="128"/>
      <c r="AN32" s="128"/>
      <c r="AO32" s="128"/>
      <c r="AP32" s="128"/>
      <c r="AQ32" s="128"/>
      <c r="AR32" s="128"/>
      <c r="AS32" s="128"/>
    </row>
    <row r="33" spans="1:45" s="34" customFormat="1" ht="9.6" customHeight="1" x14ac:dyDescent="0.2">
      <c r="A33" s="158"/>
      <c r="B33" s="157"/>
      <c r="C33" s="157"/>
      <c r="D33" s="157"/>
      <c r="E33" s="157"/>
      <c r="F33" s="124"/>
      <c r="G33" s="124"/>
      <c r="H33" s="128"/>
      <c r="I33" s="124"/>
      <c r="J33" s="157"/>
      <c r="K33" s="268"/>
      <c r="L33" s="157"/>
      <c r="M33" s="124"/>
      <c r="N33" s="126"/>
      <c r="O33" s="126"/>
      <c r="P33" s="126"/>
      <c r="Q33" s="126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390"/>
      <c r="AJ33" s="390"/>
      <c r="AK33" s="390"/>
      <c r="AL33" s="128"/>
      <c r="AM33" s="128"/>
      <c r="AN33" s="128"/>
      <c r="AO33" s="128"/>
      <c r="AP33" s="128"/>
      <c r="AQ33" s="128"/>
      <c r="AR33" s="128"/>
      <c r="AS33" s="128"/>
    </row>
    <row r="34" spans="1:45" s="34" customFormat="1" ht="9.6" customHeight="1" x14ac:dyDescent="0.2">
      <c r="A34" s="158"/>
      <c r="B34" s="124"/>
      <c r="C34" s="124"/>
      <c r="D34" s="124"/>
      <c r="E34" s="157"/>
      <c r="F34" s="124"/>
      <c r="G34" s="124"/>
      <c r="H34" s="124"/>
      <c r="I34" s="124"/>
      <c r="J34" s="157"/>
      <c r="K34" s="124"/>
      <c r="L34" s="124"/>
      <c r="M34" s="124"/>
      <c r="N34" s="126"/>
      <c r="O34" s="126"/>
      <c r="P34" s="126"/>
      <c r="Q34" s="126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390"/>
      <c r="AJ34" s="390"/>
      <c r="AK34" s="390"/>
      <c r="AL34" s="128"/>
      <c r="AM34" s="128"/>
      <c r="AN34" s="128"/>
      <c r="AO34" s="128"/>
      <c r="AP34" s="128"/>
      <c r="AQ34" s="128"/>
      <c r="AR34" s="128"/>
      <c r="AS34" s="128"/>
    </row>
    <row r="35" spans="1:45" s="34" customFormat="1" ht="9.6" customHeight="1" x14ac:dyDescent="0.2">
      <c r="A35" s="158"/>
      <c r="B35" s="157"/>
      <c r="C35" s="157"/>
      <c r="D35" s="157"/>
      <c r="E35" s="157"/>
      <c r="F35" s="124"/>
      <c r="G35" s="124"/>
      <c r="H35" s="128"/>
      <c r="I35" s="268"/>
      <c r="J35" s="157"/>
      <c r="K35" s="124"/>
      <c r="L35" s="124"/>
      <c r="M35" s="124"/>
      <c r="N35" s="126"/>
      <c r="O35" s="126"/>
      <c r="P35" s="126"/>
      <c r="Q35" s="126"/>
      <c r="R35" s="127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390"/>
      <c r="AJ35" s="390"/>
      <c r="AK35" s="390"/>
      <c r="AL35" s="128"/>
      <c r="AM35" s="128"/>
      <c r="AN35" s="128"/>
      <c r="AO35" s="128"/>
      <c r="AP35" s="128"/>
      <c r="AQ35" s="128"/>
      <c r="AR35" s="128"/>
      <c r="AS35" s="128"/>
    </row>
    <row r="36" spans="1:45" s="34" customFormat="1" ht="9.6" customHeight="1" x14ac:dyDescent="0.2">
      <c r="A36" s="278"/>
      <c r="B36" s="124"/>
      <c r="C36" s="124"/>
      <c r="D36" s="124"/>
      <c r="E36" s="157"/>
      <c r="F36" s="124"/>
      <c r="G36" s="124"/>
      <c r="H36" s="124"/>
      <c r="I36" s="124"/>
      <c r="J36" s="157"/>
      <c r="K36" s="124"/>
      <c r="L36" s="124"/>
      <c r="M36" s="124"/>
      <c r="N36" s="124"/>
      <c r="O36" s="124"/>
      <c r="P36" s="124"/>
      <c r="Q36" s="126"/>
      <c r="R36" s="127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390"/>
      <c r="AJ36" s="390"/>
      <c r="AK36" s="390"/>
      <c r="AL36" s="128"/>
      <c r="AM36" s="128"/>
      <c r="AN36" s="128"/>
      <c r="AO36" s="128"/>
      <c r="AP36" s="128"/>
      <c r="AQ36" s="128"/>
      <c r="AR36" s="128"/>
      <c r="AS36" s="128"/>
    </row>
    <row r="37" spans="1:45" s="34" customFormat="1" ht="9.6" customHeight="1" x14ac:dyDescent="0.2">
      <c r="A37" s="158"/>
      <c r="B37" s="157"/>
      <c r="C37" s="157"/>
      <c r="D37" s="157"/>
      <c r="E37" s="157"/>
      <c r="F37" s="264"/>
      <c r="G37" s="264"/>
      <c r="H37" s="267"/>
      <c r="I37" s="248"/>
      <c r="J37" s="257"/>
      <c r="K37" s="248"/>
      <c r="L37" s="248"/>
      <c r="M37" s="248"/>
      <c r="N37" s="259"/>
      <c r="O37" s="259"/>
      <c r="P37" s="259"/>
      <c r="Q37" s="126"/>
      <c r="R37" s="127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390"/>
      <c r="AJ37" s="390"/>
      <c r="AK37" s="390"/>
      <c r="AL37" s="128"/>
      <c r="AM37" s="128"/>
      <c r="AN37" s="128"/>
      <c r="AO37" s="128"/>
      <c r="AP37" s="128"/>
      <c r="AQ37" s="128"/>
      <c r="AR37" s="128"/>
      <c r="AS37" s="128"/>
    </row>
    <row r="38" spans="1:45" s="34" customFormat="1" ht="9.6" customHeight="1" x14ac:dyDescent="0.2">
      <c r="A38" s="278"/>
      <c r="B38" s="124"/>
      <c r="C38" s="124"/>
      <c r="D38" s="124"/>
      <c r="E38" s="157"/>
      <c r="F38" s="124"/>
      <c r="G38" s="124"/>
      <c r="H38" s="124"/>
      <c r="I38" s="124"/>
      <c r="J38" s="157"/>
      <c r="K38" s="124"/>
      <c r="L38" s="124"/>
      <c r="M38" s="124"/>
      <c r="N38" s="126"/>
      <c r="O38" s="126"/>
      <c r="P38" s="126"/>
      <c r="Q38" s="126"/>
      <c r="R38" s="127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390"/>
      <c r="AJ38" s="390"/>
      <c r="AK38" s="390"/>
      <c r="AL38" s="128"/>
      <c r="AM38" s="128"/>
      <c r="AN38" s="128"/>
      <c r="AO38" s="128"/>
      <c r="AP38" s="128"/>
      <c r="AQ38" s="128"/>
      <c r="AR38" s="128"/>
      <c r="AS38" s="128"/>
    </row>
    <row r="39" spans="1:45" s="34" customFormat="1" ht="9.6" customHeight="1" x14ac:dyDescent="0.2">
      <c r="A39" s="158"/>
      <c r="B39" s="157"/>
      <c r="C39" s="157"/>
      <c r="D39" s="157"/>
      <c r="E39" s="157"/>
      <c r="F39" s="124"/>
      <c r="G39" s="124"/>
      <c r="H39" s="128"/>
      <c r="I39" s="268"/>
      <c r="J39" s="157"/>
      <c r="K39" s="124"/>
      <c r="L39" s="124"/>
      <c r="M39" s="124"/>
      <c r="N39" s="126"/>
      <c r="O39" s="126"/>
      <c r="P39" s="126"/>
      <c r="Q39" s="126"/>
      <c r="R39" s="127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390"/>
      <c r="AJ39" s="390"/>
      <c r="AK39" s="390"/>
      <c r="AL39" s="128"/>
      <c r="AM39" s="128"/>
      <c r="AN39" s="128"/>
      <c r="AO39" s="128"/>
      <c r="AP39" s="128"/>
      <c r="AQ39" s="128"/>
      <c r="AR39" s="128"/>
      <c r="AS39" s="128"/>
    </row>
    <row r="40" spans="1:45" s="34" customFormat="1" ht="9.6" customHeight="1" x14ac:dyDescent="0.2">
      <c r="A40" s="158"/>
      <c r="B40" s="124"/>
      <c r="C40" s="124"/>
      <c r="D40" s="124"/>
      <c r="E40" s="157"/>
      <c r="F40" s="124"/>
      <c r="G40" s="124"/>
      <c r="H40" s="124"/>
      <c r="I40" s="124"/>
      <c r="J40" s="157"/>
      <c r="K40" s="124"/>
      <c r="L40" s="269"/>
      <c r="M40" s="124"/>
      <c r="N40" s="126"/>
      <c r="O40" s="126"/>
      <c r="P40" s="126"/>
      <c r="Q40" s="126"/>
      <c r="R40" s="127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390"/>
      <c r="AJ40" s="390"/>
      <c r="AK40" s="390"/>
      <c r="AL40" s="128"/>
      <c r="AM40" s="128"/>
      <c r="AN40" s="128"/>
      <c r="AO40" s="128"/>
      <c r="AP40" s="128"/>
      <c r="AQ40" s="128"/>
      <c r="AR40" s="128"/>
      <c r="AS40" s="128"/>
    </row>
    <row r="41" spans="1:45" s="34" customFormat="1" ht="9.6" customHeight="1" x14ac:dyDescent="0.2">
      <c r="A41" s="158"/>
      <c r="B41" s="157"/>
      <c r="C41" s="157"/>
      <c r="D41" s="157"/>
      <c r="E41" s="157"/>
      <c r="F41" s="124"/>
      <c r="G41" s="124"/>
      <c r="H41" s="128"/>
      <c r="I41" s="124"/>
      <c r="J41" s="157"/>
      <c r="K41" s="268"/>
      <c r="L41" s="157"/>
      <c r="M41" s="124"/>
      <c r="N41" s="126"/>
      <c r="O41" s="126"/>
      <c r="P41" s="126"/>
      <c r="Q41" s="126"/>
      <c r="R41" s="127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390"/>
      <c r="AJ41" s="390"/>
      <c r="AK41" s="390"/>
      <c r="AL41" s="128"/>
      <c r="AM41" s="128"/>
      <c r="AN41" s="128"/>
      <c r="AO41" s="128"/>
      <c r="AP41" s="128"/>
      <c r="AQ41" s="128"/>
      <c r="AR41" s="128"/>
      <c r="AS41" s="128"/>
    </row>
    <row r="42" spans="1:45" s="34" customFormat="1" ht="9.6" customHeight="1" x14ac:dyDescent="0.2">
      <c r="A42" s="158"/>
      <c r="B42" s="124"/>
      <c r="C42" s="124"/>
      <c r="D42" s="124"/>
      <c r="E42" s="157"/>
      <c r="F42" s="124"/>
      <c r="G42" s="124"/>
      <c r="H42" s="124"/>
      <c r="I42" s="124"/>
      <c r="J42" s="157"/>
      <c r="K42" s="124"/>
      <c r="L42" s="124"/>
      <c r="M42" s="124"/>
      <c r="N42" s="126"/>
      <c r="O42" s="126"/>
      <c r="P42" s="126"/>
      <c r="Q42" s="126"/>
      <c r="R42" s="127"/>
      <c r="S42" s="132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390"/>
      <c r="AJ42" s="390"/>
      <c r="AK42" s="390"/>
      <c r="AL42" s="128"/>
      <c r="AM42" s="128"/>
      <c r="AN42" s="128"/>
      <c r="AO42" s="128"/>
      <c r="AP42" s="128"/>
      <c r="AQ42" s="128"/>
      <c r="AR42" s="128"/>
      <c r="AS42" s="128"/>
    </row>
    <row r="43" spans="1:45" s="34" customFormat="1" ht="9.6" customHeight="1" x14ac:dyDescent="0.2">
      <c r="A43" s="158"/>
      <c r="B43" s="157"/>
      <c r="C43" s="157"/>
      <c r="D43" s="157"/>
      <c r="E43" s="157"/>
      <c r="F43" s="124"/>
      <c r="G43" s="124"/>
      <c r="H43" s="128"/>
      <c r="I43" s="268"/>
      <c r="J43" s="157"/>
      <c r="K43" s="124"/>
      <c r="L43" s="124"/>
      <c r="M43" s="124"/>
      <c r="N43" s="126"/>
      <c r="O43" s="126"/>
      <c r="P43" s="126"/>
      <c r="Q43" s="126"/>
      <c r="R43" s="127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390"/>
      <c r="AJ43" s="390"/>
      <c r="AK43" s="390"/>
      <c r="AL43" s="128"/>
      <c r="AM43" s="128"/>
      <c r="AN43" s="128"/>
      <c r="AO43" s="128"/>
      <c r="AP43" s="128"/>
      <c r="AQ43" s="128"/>
      <c r="AR43" s="128"/>
      <c r="AS43" s="128"/>
    </row>
    <row r="44" spans="1:45" s="34" customFormat="1" ht="9.6" customHeight="1" x14ac:dyDescent="0.2">
      <c r="A44" s="158"/>
      <c r="B44" s="124"/>
      <c r="C44" s="124"/>
      <c r="D44" s="124"/>
      <c r="E44" s="157"/>
      <c r="F44" s="124"/>
      <c r="G44" s="124"/>
      <c r="H44" s="124"/>
      <c r="I44" s="124"/>
      <c r="J44" s="157"/>
      <c r="K44" s="124"/>
      <c r="L44" s="124"/>
      <c r="M44" s="124"/>
      <c r="N44" s="126"/>
      <c r="O44" s="126"/>
      <c r="P44" s="126"/>
      <c r="Q44" s="126"/>
      <c r="R44" s="127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390"/>
      <c r="AJ44" s="390"/>
      <c r="AK44" s="390"/>
      <c r="AL44" s="128"/>
      <c r="AM44" s="128"/>
      <c r="AN44" s="128"/>
      <c r="AO44" s="128"/>
      <c r="AP44" s="128"/>
      <c r="AQ44" s="128"/>
      <c r="AR44" s="128"/>
      <c r="AS44" s="128"/>
    </row>
    <row r="45" spans="1:45" s="34" customFormat="1" ht="9.6" customHeight="1" x14ac:dyDescent="0.2">
      <c r="A45" s="158"/>
      <c r="B45" s="157"/>
      <c r="C45" s="157"/>
      <c r="D45" s="157"/>
      <c r="E45" s="157"/>
      <c r="F45" s="124"/>
      <c r="G45" s="124"/>
      <c r="H45" s="128"/>
      <c r="I45" s="124"/>
      <c r="J45" s="157"/>
      <c r="K45" s="124"/>
      <c r="L45" s="124"/>
      <c r="M45" s="268"/>
      <c r="N45" s="157"/>
      <c r="O45" s="124"/>
      <c r="P45" s="126"/>
      <c r="Q45" s="126"/>
      <c r="R45" s="127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390"/>
      <c r="AJ45" s="390"/>
      <c r="AK45" s="390"/>
      <c r="AL45" s="128"/>
      <c r="AM45" s="128"/>
      <c r="AN45" s="128"/>
      <c r="AO45" s="128"/>
      <c r="AP45" s="128"/>
      <c r="AQ45" s="128"/>
      <c r="AR45" s="128"/>
      <c r="AS45" s="128"/>
    </row>
    <row r="46" spans="1:45" s="34" customFormat="1" ht="9.6" customHeight="1" x14ac:dyDescent="0.2">
      <c r="A46" s="158"/>
      <c r="B46" s="124"/>
      <c r="C46" s="124"/>
      <c r="D46" s="124"/>
      <c r="E46" s="157"/>
      <c r="F46" s="124"/>
      <c r="G46" s="124"/>
      <c r="H46" s="124"/>
      <c r="I46" s="124"/>
      <c r="J46" s="157"/>
      <c r="K46" s="124"/>
      <c r="L46" s="124"/>
      <c r="M46" s="124"/>
      <c r="N46" s="126"/>
      <c r="O46" s="124"/>
      <c r="P46" s="126"/>
      <c r="Q46" s="126"/>
      <c r="R46" s="127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390"/>
      <c r="AJ46" s="390"/>
      <c r="AK46" s="390"/>
      <c r="AL46" s="128"/>
      <c r="AM46" s="128"/>
      <c r="AN46" s="128"/>
      <c r="AO46" s="128"/>
      <c r="AP46" s="128"/>
      <c r="AQ46" s="128"/>
      <c r="AR46" s="128"/>
      <c r="AS46" s="128"/>
    </row>
    <row r="47" spans="1:45" s="34" customFormat="1" ht="9.6" customHeight="1" x14ac:dyDescent="0.2">
      <c r="A47" s="158"/>
      <c r="B47" s="157"/>
      <c r="C47" s="157"/>
      <c r="D47" s="157"/>
      <c r="E47" s="157"/>
      <c r="F47" s="124"/>
      <c r="G47" s="124"/>
      <c r="H47" s="128"/>
      <c r="I47" s="268"/>
      <c r="J47" s="157"/>
      <c r="K47" s="124"/>
      <c r="L47" s="124"/>
      <c r="M47" s="124"/>
      <c r="N47" s="126"/>
      <c r="O47" s="126"/>
      <c r="P47" s="126"/>
      <c r="Q47" s="126"/>
      <c r="R47" s="127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390"/>
      <c r="AJ47" s="390"/>
      <c r="AK47" s="390"/>
      <c r="AL47" s="128"/>
      <c r="AM47" s="128"/>
      <c r="AN47" s="128"/>
      <c r="AO47" s="128"/>
      <c r="AP47" s="128"/>
      <c r="AQ47" s="128"/>
      <c r="AR47" s="128"/>
      <c r="AS47" s="128"/>
    </row>
    <row r="48" spans="1:45" s="34" customFormat="1" ht="9.6" customHeight="1" x14ac:dyDescent="0.2">
      <c r="A48" s="158"/>
      <c r="B48" s="124"/>
      <c r="C48" s="124"/>
      <c r="D48" s="124"/>
      <c r="E48" s="157"/>
      <c r="F48" s="124"/>
      <c r="G48" s="124"/>
      <c r="H48" s="124"/>
      <c r="I48" s="124"/>
      <c r="J48" s="157"/>
      <c r="K48" s="124"/>
      <c r="L48" s="269"/>
      <c r="M48" s="124"/>
      <c r="N48" s="126"/>
      <c r="O48" s="126"/>
      <c r="P48" s="126"/>
      <c r="Q48" s="126"/>
      <c r="R48" s="127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390"/>
      <c r="AJ48" s="390"/>
      <c r="AK48" s="390"/>
      <c r="AL48" s="128"/>
      <c r="AM48" s="128"/>
      <c r="AN48" s="128"/>
      <c r="AO48" s="128"/>
      <c r="AP48" s="128"/>
      <c r="AQ48" s="128"/>
      <c r="AR48" s="128"/>
      <c r="AS48" s="128"/>
    </row>
    <row r="49" spans="1:45" s="34" customFormat="1" ht="9.6" customHeight="1" x14ac:dyDescent="0.2">
      <c r="A49" s="158"/>
      <c r="B49" s="157"/>
      <c r="C49" s="157"/>
      <c r="D49" s="157"/>
      <c r="E49" s="157"/>
      <c r="F49" s="124"/>
      <c r="G49" s="124"/>
      <c r="H49" s="128"/>
      <c r="I49" s="124"/>
      <c r="J49" s="157"/>
      <c r="K49" s="268"/>
      <c r="L49" s="157"/>
      <c r="M49" s="124"/>
      <c r="N49" s="126"/>
      <c r="O49" s="126"/>
      <c r="P49" s="126"/>
      <c r="Q49" s="126"/>
      <c r="R49" s="127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390"/>
      <c r="AJ49" s="390"/>
      <c r="AK49" s="390"/>
      <c r="AL49" s="128"/>
      <c r="AM49" s="128"/>
      <c r="AN49" s="128"/>
      <c r="AO49" s="128"/>
      <c r="AP49" s="128"/>
      <c r="AQ49" s="128"/>
      <c r="AR49" s="128"/>
      <c r="AS49" s="128"/>
    </row>
    <row r="50" spans="1:45" s="34" customFormat="1" ht="9.6" customHeight="1" x14ac:dyDescent="0.2">
      <c r="A50" s="158"/>
      <c r="B50" s="124"/>
      <c r="C50" s="124"/>
      <c r="D50" s="124"/>
      <c r="E50" s="157"/>
      <c r="F50" s="124"/>
      <c r="G50" s="124"/>
      <c r="H50" s="124"/>
      <c r="I50" s="124"/>
      <c r="J50" s="157"/>
      <c r="K50" s="124"/>
      <c r="L50" s="124"/>
      <c r="M50" s="124"/>
      <c r="N50" s="126"/>
      <c r="O50" s="126"/>
      <c r="P50" s="126"/>
      <c r="Q50" s="126"/>
      <c r="R50" s="127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390"/>
      <c r="AJ50" s="390"/>
      <c r="AK50" s="390"/>
      <c r="AL50" s="128"/>
      <c r="AM50" s="128"/>
      <c r="AN50" s="128"/>
      <c r="AO50" s="128"/>
      <c r="AP50" s="128"/>
      <c r="AQ50" s="128"/>
      <c r="AR50" s="128"/>
      <c r="AS50" s="128"/>
    </row>
    <row r="51" spans="1:45" s="34" customFormat="1" ht="9.6" customHeight="1" x14ac:dyDescent="0.2">
      <c r="A51" s="158"/>
      <c r="B51" s="157"/>
      <c r="C51" s="157"/>
      <c r="D51" s="157"/>
      <c r="E51" s="157"/>
      <c r="F51" s="124"/>
      <c r="G51" s="124"/>
      <c r="H51" s="128"/>
      <c r="I51" s="268"/>
      <c r="J51" s="157"/>
      <c r="K51" s="124"/>
      <c r="L51" s="124"/>
      <c r="M51" s="124"/>
      <c r="N51" s="126"/>
      <c r="O51" s="126"/>
      <c r="P51" s="126"/>
      <c r="Q51" s="126"/>
      <c r="R51" s="127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390"/>
      <c r="AJ51" s="390"/>
      <c r="AK51" s="390"/>
      <c r="AL51" s="128"/>
      <c r="AM51" s="128"/>
      <c r="AN51" s="128"/>
      <c r="AO51" s="128"/>
      <c r="AP51" s="128"/>
      <c r="AQ51" s="128"/>
      <c r="AR51" s="128"/>
      <c r="AS51" s="128"/>
    </row>
    <row r="52" spans="1:45" s="34" customFormat="1" ht="9.6" customHeight="1" x14ac:dyDescent="0.2">
      <c r="A52" s="278"/>
      <c r="B52" s="124"/>
      <c r="C52" s="124"/>
      <c r="D52" s="124"/>
      <c r="E52" s="157"/>
      <c r="F52" s="432"/>
      <c r="G52" s="432"/>
      <c r="H52" s="432"/>
      <c r="I52" s="432"/>
      <c r="J52" s="157"/>
      <c r="K52" s="124"/>
      <c r="L52" s="124"/>
      <c r="M52" s="124"/>
      <c r="N52" s="124"/>
      <c r="O52" s="124"/>
      <c r="P52" s="124"/>
      <c r="Q52" s="126"/>
      <c r="R52" s="127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390"/>
      <c r="AJ52" s="390"/>
      <c r="AK52" s="390"/>
      <c r="AL52" s="128"/>
      <c r="AM52" s="128"/>
      <c r="AN52" s="128"/>
      <c r="AO52" s="128"/>
      <c r="AP52" s="128"/>
      <c r="AQ52" s="128"/>
      <c r="AR52" s="128"/>
      <c r="AS52" s="128"/>
    </row>
    <row r="53" spans="1:45" s="2" customFormat="1" ht="6.75" customHeight="1" x14ac:dyDescent="0.2">
      <c r="A53" s="133"/>
      <c r="B53" s="133"/>
      <c r="C53" s="133"/>
      <c r="D53" s="133"/>
      <c r="E53" s="133"/>
      <c r="F53" s="433"/>
      <c r="G53" s="433"/>
      <c r="H53" s="433"/>
      <c r="I53" s="433"/>
      <c r="J53" s="134"/>
      <c r="K53" s="135"/>
      <c r="L53" s="136"/>
      <c r="M53" s="135"/>
      <c r="N53" s="136"/>
      <c r="O53" s="135"/>
      <c r="P53" s="136"/>
      <c r="Q53" s="135"/>
      <c r="R53" s="136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390"/>
      <c r="AJ53" s="390"/>
      <c r="AK53" s="390"/>
      <c r="AL53" s="137"/>
      <c r="AM53" s="137"/>
      <c r="AN53" s="137"/>
      <c r="AO53" s="137"/>
      <c r="AP53" s="137"/>
      <c r="AQ53" s="137"/>
      <c r="AR53" s="137"/>
      <c r="AS53" s="137"/>
    </row>
    <row r="54" spans="1:45" s="18" customFormat="1" ht="10.5" customHeight="1" x14ac:dyDescent="0.2">
      <c r="A54" s="138" t="s">
        <v>43</v>
      </c>
      <c r="B54" s="139"/>
      <c r="C54" s="139"/>
      <c r="D54" s="211"/>
      <c r="E54" s="140" t="s">
        <v>4</v>
      </c>
      <c r="F54" s="141" t="s">
        <v>45</v>
      </c>
      <c r="G54" s="140"/>
      <c r="H54" s="142"/>
      <c r="I54" s="143"/>
      <c r="J54" s="140" t="s">
        <v>4</v>
      </c>
      <c r="K54" s="141" t="s">
        <v>54</v>
      </c>
      <c r="L54" s="144"/>
      <c r="M54" s="141" t="s">
        <v>55</v>
      </c>
      <c r="N54" s="145"/>
      <c r="O54" s="146" t="s">
        <v>56</v>
      </c>
      <c r="P54" s="146"/>
      <c r="Q54" s="147"/>
      <c r="R54" s="148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391"/>
      <c r="AJ54" s="391"/>
      <c r="AK54" s="391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">
      <c r="A55" s="287" t="s">
        <v>44</v>
      </c>
      <c r="B55" s="288"/>
      <c r="C55" s="289"/>
      <c r="D55" s="290"/>
      <c r="E55" s="149">
        <v>1</v>
      </c>
      <c r="F55" s="86" t="str">
        <f>IF(E55&gt;$R$62,,UPPER(VLOOKUP(E55,'Lány 2B ELO'!$A$7:$Q$134,2)))</f>
        <v>HOTTÓ</v>
      </c>
      <c r="G55" s="149"/>
      <c r="H55" s="86"/>
      <c r="I55" s="85"/>
      <c r="J55" s="279" t="s">
        <v>5</v>
      </c>
      <c r="K55" s="84"/>
      <c r="L55" s="280"/>
      <c r="M55" s="84"/>
      <c r="N55" s="281"/>
      <c r="O55" s="282" t="s">
        <v>46</v>
      </c>
      <c r="P55" s="283"/>
      <c r="Q55" s="283"/>
      <c r="R55" s="281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391"/>
      <c r="AJ55" s="391"/>
      <c r="AK55" s="391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">
      <c r="A56" s="291" t="s">
        <v>53</v>
      </c>
      <c r="B56" s="159"/>
      <c r="C56" s="292"/>
      <c r="D56" s="293"/>
      <c r="E56" s="149">
        <v>2</v>
      </c>
      <c r="F56" s="86" t="str">
        <f>IF(E56&gt;$R$62,,UPPER(VLOOKUP(E56,'Lány 2B ELO'!$A$7:$Q$134,2)))</f>
        <v xml:space="preserve">NAGY </v>
      </c>
      <c r="G56" s="149"/>
      <c r="H56" s="86"/>
      <c r="I56" s="85"/>
      <c r="J56" s="279" t="s">
        <v>6</v>
      </c>
      <c r="K56" s="84"/>
      <c r="L56" s="280"/>
      <c r="M56" s="84"/>
      <c r="N56" s="281"/>
      <c r="O56" s="152"/>
      <c r="P56" s="284"/>
      <c r="Q56" s="159"/>
      <c r="R56" s="285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391"/>
      <c r="AJ56" s="391"/>
      <c r="AK56" s="391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">
      <c r="A57" s="174"/>
      <c r="B57" s="175"/>
      <c r="C57" s="209"/>
      <c r="D57" s="176"/>
      <c r="E57" s="149"/>
      <c r="F57" s="86"/>
      <c r="G57" s="149"/>
      <c r="H57" s="86"/>
      <c r="I57" s="85"/>
      <c r="J57" s="279" t="s">
        <v>7</v>
      </c>
      <c r="K57" s="84"/>
      <c r="L57" s="280"/>
      <c r="M57" s="84"/>
      <c r="N57" s="281"/>
      <c r="O57" s="282" t="s">
        <v>47</v>
      </c>
      <c r="P57" s="283"/>
      <c r="Q57" s="283"/>
      <c r="R57" s="281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391"/>
      <c r="AJ57" s="391"/>
      <c r="AK57" s="391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">
      <c r="A58" s="150"/>
      <c r="B58" s="206"/>
      <c r="C58" s="206"/>
      <c r="D58" s="151"/>
      <c r="E58" s="149"/>
      <c r="F58" s="86"/>
      <c r="G58" s="149"/>
      <c r="H58" s="86"/>
      <c r="I58" s="85"/>
      <c r="J58" s="279" t="s">
        <v>8</v>
      </c>
      <c r="K58" s="84"/>
      <c r="L58" s="280"/>
      <c r="M58" s="84"/>
      <c r="N58" s="281"/>
      <c r="O58" s="84"/>
      <c r="P58" s="280"/>
      <c r="Q58" s="84"/>
      <c r="R58" s="281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391"/>
      <c r="AJ58" s="391"/>
      <c r="AK58" s="391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">
      <c r="A59" s="163"/>
      <c r="B59" s="177"/>
      <c r="C59" s="177"/>
      <c r="D59" s="210"/>
      <c r="E59" s="149"/>
      <c r="F59" s="86"/>
      <c r="G59" s="149"/>
      <c r="H59" s="86"/>
      <c r="I59" s="85"/>
      <c r="J59" s="279" t="s">
        <v>9</v>
      </c>
      <c r="K59" s="84"/>
      <c r="L59" s="280"/>
      <c r="M59" s="84"/>
      <c r="N59" s="281"/>
      <c r="O59" s="159"/>
      <c r="P59" s="284"/>
      <c r="Q59" s="159"/>
      <c r="R59" s="285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391"/>
      <c r="AJ59" s="391"/>
      <c r="AK59" s="391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">
      <c r="A60" s="164"/>
      <c r="B60" s="180"/>
      <c r="C60" s="206"/>
      <c r="D60" s="151"/>
      <c r="E60" s="149"/>
      <c r="F60" s="86"/>
      <c r="G60" s="149"/>
      <c r="H60" s="86"/>
      <c r="I60" s="85"/>
      <c r="J60" s="279" t="s">
        <v>10</v>
      </c>
      <c r="K60" s="84"/>
      <c r="L60" s="280"/>
      <c r="M60" s="84"/>
      <c r="N60" s="281"/>
      <c r="O60" s="282" t="s">
        <v>33</v>
      </c>
      <c r="P60" s="283"/>
      <c r="Q60" s="283"/>
      <c r="R60" s="281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391"/>
      <c r="AJ60" s="391"/>
      <c r="AK60" s="391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">
      <c r="A61" s="164"/>
      <c r="B61" s="180"/>
      <c r="C61" s="207"/>
      <c r="D61" s="172"/>
      <c r="E61" s="149"/>
      <c r="F61" s="86"/>
      <c r="G61" s="149"/>
      <c r="H61" s="86"/>
      <c r="I61" s="85"/>
      <c r="J61" s="279" t="s">
        <v>11</v>
      </c>
      <c r="K61" s="84"/>
      <c r="L61" s="280"/>
      <c r="M61" s="84"/>
      <c r="N61" s="281"/>
      <c r="O61" s="84"/>
      <c r="P61" s="280"/>
      <c r="Q61" s="84"/>
      <c r="R61" s="281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391"/>
      <c r="AJ61" s="391"/>
      <c r="AK61" s="391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">
      <c r="A62" s="165"/>
      <c r="B62" s="162"/>
      <c r="C62" s="208"/>
      <c r="D62" s="173"/>
      <c r="E62" s="153"/>
      <c r="F62" s="152"/>
      <c r="G62" s="153"/>
      <c r="H62" s="152"/>
      <c r="I62" s="154"/>
      <c r="J62" s="286" t="s">
        <v>12</v>
      </c>
      <c r="K62" s="159"/>
      <c r="L62" s="284"/>
      <c r="M62" s="159"/>
      <c r="N62" s="285"/>
      <c r="O62" s="159" t="str">
        <f>R4</f>
        <v>Rákóczi Andrea</v>
      </c>
      <c r="P62" s="284"/>
      <c r="Q62" s="159"/>
      <c r="R62" s="155">
        <f>MIN(4,'Lány 2B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391"/>
      <c r="AJ62" s="391"/>
      <c r="AK62" s="391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"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L63" s="276"/>
      <c r="AM63" s="276"/>
      <c r="AN63" s="276"/>
      <c r="AO63" s="276"/>
      <c r="AP63" s="276"/>
      <c r="AQ63" s="276"/>
      <c r="AR63" s="276"/>
      <c r="AS63" s="276"/>
    </row>
    <row r="64" spans="1:45" x14ac:dyDescent="0.2"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L64" s="276"/>
      <c r="AM64" s="276"/>
      <c r="AN64" s="276"/>
      <c r="AO64" s="276"/>
      <c r="AP64" s="276"/>
      <c r="AQ64" s="276"/>
      <c r="AR64" s="276"/>
      <c r="AS64" s="276"/>
    </row>
    <row r="65" spans="20:45" x14ac:dyDescent="0.2"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L65" s="276"/>
      <c r="AM65" s="276"/>
      <c r="AN65" s="276"/>
      <c r="AO65" s="276"/>
      <c r="AP65" s="276"/>
      <c r="AQ65" s="276"/>
      <c r="AR65" s="276"/>
      <c r="AS65" s="276"/>
    </row>
    <row r="66" spans="20:45" x14ac:dyDescent="0.2"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L66" s="276"/>
      <c r="AM66" s="276"/>
      <c r="AN66" s="276"/>
      <c r="AO66" s="276"/>
      <c r="AP66" s="276"/>
      <c r="AQ66" s="276"/>
      <c r="AR66" s="276"/>
      <c r="AS66" s="276"/>
    </row>
    <row r="67" spans="20:45" x14ac:dyDescent="0.2"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L67" s="276"/>
      <c r="AM67" s="276"/>
      <c r="AN67" s="276"/>
      <c r="AO67" s="276"/>
      <c r="AP67" s="276"/>
      <c r="AQ67" s="276"/>
      <c r="AR67" s="276"/>
      <c r="AS67" s="276"/>
    </row>
    <row r="68" spans="20:45" x14ac:dyDescent="0.2"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L68" s="276"/>
      <c r="AM68" s="276"/>
      <c r="AN68" s="276"/>
      <c r="AO68" s="276"/>
      <c r="AP68" s="276"/>
      <c r="AQ68" s="276"/>
      <c r="AR68" s="276"/>
      <c r="AS68" s="276"/>
    </row>
    <row r="69" spans="20:45" x14ac:dyDescent="0.2"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L69" s="276"/>
      <c r="AM69" s="276"/>
      <c r="AN69" s="276"/>
      <c r="AO69" s="276"/>
      <c r="AP69" s="276"/>
      <c r="AQ69" s="276"/>
      <c r="AR69" s="276"/>
      <c r="AS69" s="276"/>
    </row>
    <row r="70" spans="20:45" x14ac:dyDescent="0.2"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L70" s="276"/>
      <c r="AM70" s="276"/>
      <c r="AN70" s="276"/>
      <c r="AO70" s="276"/>
      <c r="AP70" s="276"/>
      <c r="AQ70" s="276"/>
      <c r="AR70" s="276"/>
      <c r="AS70" s="276"/>
    </row>
    <row r="71" spans="20:45" x14ac:dyDescent="0.2"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L71" s="276"/>
      <c r="AM71" s="276"/>
      <c r="AN71" s="276"/>
      <c r="AO71" s="276"/>
      <c r="AP71" s="276"/>
      <c r="AQ71" s="276"/>
      <c r="AR71" s="276"/>
      <c r="AS71" s="276"/>
    </row>
    <row r="72" spans="20:45" x14ac:dyDescent="0.2"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L72" s="276"/>
      <c r="AM72" s="276"/>
      <c r="AN72" s="276"/>
      <c r="AO72" s="276"/>
      <c r="AP72" s="276"/>
      <c r="AQ72" s="276"/>
      <c r="AR72" s="276"/>
      <c r="AS72" s="276"/>
    </row>
    <row r="73" spans="20:45" x14ac:dyDescent="0.2"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L73" s="276"/>
      <c r="AM73" s="276"/>
      <c r="AN73" s="276"/>
      <c r="AO73" s="276"/>
      <c r="AP73" s="276"/>
      <c r="AQ73" s="276"/>
      <c r="AR73" s="276"/>
      <c r="AS73" s="276"/>
    </row>
    <row r="74" spans="20:45" x14ac:dyDescent="0.2"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L74" s="276"/>
      <c r="AM74" s="276"/>
      <c r="AN74" s="276"/>
      <c r="AO74" s="276"/>
      <c r="AP74" s="276"/>
      <c r="AQ74" s="276"/>
      <c r="AR74" s="276"/>
      <c r="AS74" s="276"/>
    </row>
    <row r="75" spans="20:45" x14ac:dyDescent="0.2"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L75" s="276"/>
      <c r="AM75" s="276"/>
      <c r="AN75" s="276"/>
      <c r="AO75" s="276"/>
      <c r="AP75" s="276"/>
      <c r="AQ75" s="276"/>
      <c r="AR75" s="276"/>
      <c r="AS75" s="276"/>
    </row>
    <row r="76" spans="20:45" x14ac:dyDescent="0.2"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L76" s="276"/>
      <c r="AM76" s="276"/>
      <c r="AN76" s="276"/>
      <c r="AO76" s="276"/>
      <c r="AP76" s="276"/>
      <c r="AQ76" s="276"/>
      <c r="AR76" s="276"/>
      <c r="AS76" s="276"/>
    </row>
    <row r="77" spans="20:45" x14ac:dyDescent="0.2"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L77" s="276"/>
      <c r="AM77" s="276"/>
      <c r="AN77" s="276"/>
      <c r="AO77" s="276"/>
      <c r="AP77" s="276"/>
      <c r="AQ77" s="276"/>
      <c r="AR77" s="276"/>
      <c r="AS77" s="276"/>
    </row>
    <row r="78" spans="20:45" x14ac:dyDescent="0.2"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L78" s="276"/>
      <c r="AM78" s="276"/>
      <c r="AN78" s="276"/>
      <c r="AO78" s="276"/>
      <c r="AP78" s="276"/>
      <c r="AQ78" s="276"/>
      <c r="AR78" s="276"/>
      <c r="AS78" s="276"/>
    </row>
    <row r="79" spans="20:45" x14ac:dyDescent="0.2"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L79" s="276"/>
      <c r="AM79" s="276"/>
      <c r="AN79" s="276"/>
      <c r="AO79" s="276"/>
      <c r="AP79" s="276"/>
      <c r="AQ79" s="276"/>
      <c r="AR79" s="276"/>
      <c r="AS79" s="276"/>
    </row>
    <row r="80" spans="20:45" x14ac:dyDescent="0.2"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L80" s="276"/>
      <c r="AM80" s="276"/>
      <c r="AN80" s="276"/>
      <c r="AO80" s="276"/>
      <c r="AP80" s="276"/>
      <c r="AQ80" s="276"/>
      <c r="AR80" s="276"/>
      <c r="AS80" s="276"/>
    </row>
    <row r="81" spans="20:45" x14ac:dyDescent="0.2"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L81" s="276"/>
      <c r="AM81" s="276"/>
      <c r="AN81" s="276"/>
      <c r="AO81" s="276"/>
      <c r="AP81" s="276"/>
      <c r="AQ81" s="276"/>
      <c r="AR81" s="276"/>
      <c r="AS81" s="276"/>
    </row>
    <row r="82" spans="20:45" x14ac:dyDescent="0.2"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L82" s="276"/>
      <c r="AM82" s="276"/>
      <c r="AN82" s="276"/>
      <c r="AO82" s="276"/>
      <c r="AP82" s="276"/>
      <c r="AQ82" s="276"/>
      <c r="AR82" s="276"/>
      <c r="AS82" s="276"/>
    </row>
    <row r="83" spans="20:45" x14ac:dyDescent="0.2"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L83" s="276"/>
      <c r="AM83" s="276"/>
      <c r="AN83" s="276"/>
      <c r="AO83" s="276"/>
      <c r="AP83" s="276"/>
      <c r="AQ83" s="276"/>
      <c r="AR83" s="276"/>
      <c r="AS83" s="276"/>
    </row>
    <row r="84" spans="20:45" x14ac:dyDescent="0.2"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L84" s="276"/>
      <c r="AM84" s="276"/>
      <c r="AN84" s="276"/>
      <c r="AO84" s="276"/>
      <c r="AP84" s="276"/>
      <c r="AQ84" s="276"/>
      <c r="AR84" s="276"/>
      <c r="AS84" s="276"/>
    </row>
    <row r="85" spans="20:45" x14ac:dyDescent="0.2"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L85" s="276"/>
      <c r="AM85" s="276"/>
      <c r="AN85" s="276"/>
      <c r="AO85" s="276"/>
      <c r="AP85" s="276"/>
      <c r="AQ85" s="276"/>
      <c r="AR85" s="276"/>
      <c r="AS85" s="276"/>
    </row>
    <row r="86" spans="20:45" x14ac:dyDescent="0.2"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L86" s="276"/>
      <c r="AM86" s="276"/>
      <c r="AN86" s="276"/>
      <c r="AO86" s="276"/>
      <c r="AP86" s="276"/>
      <c r="AQ86" s="276"/>
      <c r="AR86" s="276"/>
      <c r="AS86" s="276"/>
    </row>
    <row r="87" spans="20:45" x14ac:dyDescent="0.2"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L87" s="276"/>
      <c r="AM87" s="276"/>
      <c r="AN87" s="276"/>
      <c r="AO87" s="276"/>
      <c r="AP87" s="276"/>
      <c r="AQ87" s="276"/>
      <c r="AR87" s="276"/>
      <c r="AS87" s="276"/>
    </row>
    <row r="88" spans="20:45" x14ac:dyDescent="0.2"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L88" s="276"/>
      <c r="AM88" s="276"/>
      <c r="AN88" s="276"/>
      <c r="AO88" s="276"/>
      <c r="AP88" s="276"/>
      <c r="AQ88" s="276"/>
      <c r="AR88" s="276"/>
      <c r="AS88" s="276"/>
    </row>
    <row r="89" spans="20:45" x14ac:dyDescent="0.2"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L89" s="276"/>
      <c r="AM89" s="276"/>
      <c r="AN89" s="276"/>
      <c r="AO89" s="276"/>
      <c r="AP89" s="276"/>
      <c r="AQ89" s="276"/>
      <c r="AR89" s="276"/>
      <c r="AS89" s="276"/>
    </row>
    <row r="90" spans="20:45" x14ac:dyDescent="0.2"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L90" s="276"/>
      <c r="AM90" s="276"/>
      <c r="AN90" s="276"/>
      <c r="AO90" s="276"/>
      <c r="AP90" s="276"/>
      <c r="AQ90" s="276"/>
      <c r="AR90" s="276"/>
      <c r="AS90" s="276"/>
    </row>
    <row r="91" spans="20:45" x14ac:dyDescent="0.2"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L91" s="276"/>
      <c r="AM91" s="276"/>
      <c r="AN91" s="276"/>
      <c r="AO91" s="276"/>
      <c r="AP91" s="276"/>
      <c r="AQ91" s="276"/>
      <c r="AR91" s="276"/>
      <c r="AS91" s="276"/>
    </row>
    <row r="92" spans="20:45" x14ac:dyDescent="0.2"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6"/>
      <c r="AH92" s="276"/>
      <c r="AL92" s="276"/>
      <c r="AM92" s="276"/>
      <c r="AN92" s="276"/>
      <c r="AO92" s="276"/>
      <c r="AP92" s="276"/>
      <c r="AQ92" s="276"/>
      <c r="AR92" s="276"/>
      <c r="AS92" s="276"/>
    </row>
    <row r="93" spans="20:45" x14ac:dyDescent="0.2"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  <c r="AF93" s="276"/>
      <c r="AG93" s="276"/>
      <c r="AH93" s="276"/>
      <c r="AL93" s="276"/>
      <c r="AM93" s="276"/>
      <c r="AN93" s="276"/>
      <c r="AO93" s="276"/>
      <c r="AP93" s="276"/>
      <c r="AQ93" s="276"/>
      <c r="AR93" s="276"/>
      <c r="AS93" s="276"/>
    </row>
    <row r="94" spans="20:45" x14ac:dyDescent="0.2"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L94" s="276"/>
      <c r="AM94" s="276"/>
      <c r="AN94" s="276"/>
      <c r="AO94" s="276"/>
      <c r="AP94" s="276"/>
      <c r="AQ94" s="276"/>
      <c r="AR94" s="276"/>
      <c r="AS94" s="276"/>
    </row>
    <row r="95" spans="20:45" x14ac:dyDescent="0.2"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6"/>
      <c r="AH95" s="276"/>
      <c r="AL95" s="276"/>
      <c r="AM95" s="276"/>
      <c r="AN95" s="276"/>
      <c r="AO95" s="276"/>
      <c r="AP95" s="276"/>
      <c r="AQ95" s="276"/>
      <c r="AR95" s="276"/>
      <c r="AS95" s="276"/>
    </row>
    <row r="96" spans="20:45" x14ac:dyDescent="0.2"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L96" s="276"/>
      <c r="AM96" s="276"/>
      <c r="AN96" s="276"/>
      <c r="AO96" s="276"/>
      <c r="AP96" s="276"/>
      <c r="AQ96" s="276"/>
      <c r="AR96" s="276"/>
      <c r="AS96" s="276"/>
    </row>
    <row r="97" spans="20:45" x14ac:dyDescent="0.2"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L97" s="276"/>
      <c r="AM97" s="276"/>
      <c r="AN97" s="276"/>
      <c r="AO97" s="276"/>
      <c r="AP97" s="276"/>
      <c r="AQ97" s="276"/>
      <c r="AR97" s="276"/>
      <c r="AS97" s="276"/>
    </row>
    <row r="98" spans="20:45" x14ac:dyDescent="0.2">
      <c r="T98" s="276"/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276"/>
      <c r="AG98" s="276"/>
      <c r="AH98" s="276"/>
      <c r="AL98" s="276"/>
      <c r="AM98" s="276"/>
      <c r="AN98" s="276"/>
      <c r="AO98" s="276"/>
      <c r="AP98" s="276"/>
      <c r="AQ98" s="276"/>
      <c r="AR98" s="276"/>
      <c r="AS98" s="276"/>
    </row>
    <row r="99" spans="20:45" x14ac:dyDescent="0.2"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276"/>
      <c r="AL99" s="276"/>
      <c r="AM99" s="276"/>
      <c r="AN99" s="276"/>
      <c r="AO99" s="276"/>
      <c r="AP99" s="276"/>
      <c r="AQ99" s="276"/>
      <c r="AR99" s="276"/>
      <c r="AS99" s="276"/>
    </row>
    <row r="100" spans="20:45" x14ac:dyDescent="0.2"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76"/>
      <c r="AH100" s="276"/>
      <c r="AL100" s="276"/>
      <c r="AM100" s="276"/>
      <c r="AN100" s="276"/>
      <c r="AO100" s="276"/>
      <c r="AP100" s="276"/>
      <c r="AQ100" s="276"/>
      <c r="AR100" s="276"/>
      <c r="AS100" s="276"/>
    </row>
    <row r="101" spans="20:45" x14ac:dyDescent="0.2">
      <c r="T101" s="276"/>
      <c r="U101" s="276"/>
      <c r="V101" s="276"/>
      <c r="W101" s="276"/>
      <c r="X101" s="276"/>
      <c r="Y101" s="276"/>
      <c r="Z101" s="276"/>
      <c r="AA101" s="276"/>
      <c r="AB101" s="276"/>
      <c r="AC101" s="276"/>
      <c r="AD101" s="276"/>
      <c r="AE101" s="276"/>
      <c r="AF101" s="276"/>
      <c r="AG101" s="276"/>
      <c r="AH101" s="276"/>
      <c r="AL101" s="276"/>
      <c r="AM101" s="276"/>
      <c r="AN101" s="276"/>
      <c r="AO101" s="276"/>
      <c r="AP101" s="276"/>
      <c r="AQ101" s="276"/>
      <c r="AR101" s="276"/>
      <c r="AS101" s="276"/>
    </row>
    <row r="102" spans="20:45" x14ac:dyDescent="0.2">
      <c r="T102" s="276"/>
      <c r="U102" s="276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  <c r="AF102" s="276"/>
      <c r="AG102" s="276"/>
      <c r="AH102" s="276"/>
      <c r="AL102" s="276"/>
      <c r="AM102" s="276"/>
      <c r="AN102" s="276"/>
      <c r="AO102" s="276"/>
      <c r="AP102" s="276"/>
      <c r="AQ102" s="276"/>
      <c r="AR102" s="276"/>
      <c r="AS102" s="276"/>
    </row>
    <row r="103" spans="20:45" x14ac:dyDescent="0.2"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6"/>
      <c r="AL103" s="276"/>
      <c r="AM103" s="276"/>
      <c r="AN103" s="276"/>
      <c r="AO103" s="276"/>
      <c r="AP103" s="276"/>
      <c r="AQ103" s="276"/>
      <c r="AR103" s="276"/>
      <c r="AS103" s="276"/>
    </row>
    <row r="104" spans="20:45" x14ac:dyDescent="0.2"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L104" s="276"/>
      <c r="AM104" s="276"/>
      <c r="AN104" s="276"/>
      <c r="AO104" s="276"/>
      <c r="AP104" s="276"/>
      <c r="AQ104" s="276"/>
      <c r="AR104" s="276"/>
      <c r="AS104" s="276"/>
    </row>
    <row r="105" spans="20:45" x14ac:dyDescent="0.2"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76"/>
      <c r="AG105" s="276"/>
      <c r="AH105" s="276"/>
      <c r="AL105" s="276"/>
      <c r="AM105" s="276"/>
      <c r="AN105" s="276"/>
      <c r="AO105" s="276"/>
      <c r="AP105" s="276"/>
      <c r="AQ105" s="276"/>
      <c r="AR105" s="276"/>
      <c r="AS105" s="276"/>
    </row>
    <row r="106" spans="20:45" x14ac:dyDescent="0.2">
      <c r="T106" s="276"/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  <c r="AF106" s="276"/>
      <c r="AG106" s="276"/>
      <c r="AH106" s="276"/>
      <c r="AL106" s="276"/>
      <c r="AM106" s="276"/>
      <c r="AN106" s="276"/>
      <c r="AO106" s="276"/>
      <c r="AP106" s="276"/>
      <c r="AQ106" s="276"/>
      <c r="AR106" s="276"/>
      <c r="AS106" s="276"/>
    </row>
    <row r="107" spans="20:45" x14ac:dyDescent="0.2"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  <c r="AL107" s="276"/>
      <c r="AM107" s="276"/>
      <c r="AN107" s="276"/>
      <c r="AO107" s="276"/>
      <c r="AP107" s="276"/>
      <c r="AQ107" s="276"/>
      <c r="AR107" s="276"/>
      <c r="AS107" s="276"/>
    </row>
    <row r="108" spans="20:45" x14ac:dyDescent="0.2"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76"/>
      <c r="AG108" s="276"/>
      <c r="AH108" s="276"/>
      <c r="AL108" s="276"/>
      <c r="AM108" s="276"/>
      <c r="AN108" s="276"/>
      <c r="AO108" s="276"/>
      <c r="AP108" s="276"/>
      <c r="AQ108" s="276"/>
      <c r="AR108" s="276"/>
      <c r="AS108" s="276"/>
    </row>
    <row r="109" spans="20:45" x14ac:dyDescent="0.2"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  <c r="AF109" s="276"/>
      <c r="AG109" s="276"/>
      <c r="AH109" s="276"/>
      <c r="AL109" s="276"/>
      <c r="AM109" s="276"/>
      <c r="AN109" s="276"/>
      <c r="AO109" s="276"/>
      <c r="AP109" s="276"/>
      <c r="AQ109" s="276"/>
      <c r="AR109" s="276"/>
      <c r="AS109" s="276"/>
    </row>
    <row r="110" spans="20:45" x14ac:dyDescent="0.2">
      <c r="T110" s="276"/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6"/>
      <c r="AE110" s="276"/>
      <c r="AF110" s="276"/>
      <c r="AG110" s="276"/>
      <c r="AH110" s="276"/>
      <c r="AL110" s="276"/>
      <c r="AM110" s="276"/>
      <c r="AN110" s="276"/>
      <c r="AO110" s="276"/>
      <c r="AP110" s="276"/>
      <c r="AQ110" s="276"/>
      <c r="AR110" s="276"/>
      <c r="AS110" s="276"/>
    </row>
    <row r="111" spans="20:45" x14ac:dyDescent="0.2"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76"/>
      <c r="AG111" s="276"/>
      <c r="AH111" s="276"/>
      <c r="AL111" s="276"/>
      <c r="AM111" s="276"/>
      <c r="AN111" s="276"/>
      <c r="AO111" s="276"/>
      <c r="AP111" s="276"/>
      <c r="AQ111" s="276"/>
      <c r="AR111" s="276"/>
      <c r="AS111" s="276"/>
    </row>
    <row r="112" spans="20:45" x14ac:dyDescent="0.2">
      <c r="T112" s="276"/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L112" s="276"/>
      <c r="AM112" s="276"/>
      <c r="AN112" s="276"/>
      <c r="AO112" s="276"/>
      <c r="AP112" s="276"/>
      <c r="AQ112" s="276"/>
      <c r="AR112" s="276"/>
      <c r="AS112" s="276"/>
    </row>
    <row r="113" spans="20:45" x14ac:dyDescent="0.2"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L113" s="276"/>
      <c r="AM113" s="276"/>
      <c r="AN113" s="276"/>
      <c r="AO113" s="276"/>
      <c r="AP113" s="276"/>
      <c r="AQ113" s="276"/>
      <c r="AR113" s="276"/>
      <c r="AS113" s="276"/>
    </row>
    <row r="114" spans="20:45" x14ac:dyDescent="0.2"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L114" s="276"/>
      <c r="AM114" s="276"/>
      <c r="AN114" s="276"/>
      <c r="AO114" s="276"/>
      <c r="AP114" s="276"/>
      <c r="AQ114" s="276"/>
      <c r="AR114" s="276"/>
      <c r="AS114" s="276"/>
    </row>
    <row r="115" spans="20:45" x14ac:dyDescent="0.2"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L115" s="276"/>
      <c r="AM115" s="276"/>
      <c r="AN115" s="276"/>
      <c r="AO115" s="276"/>
      <c r="AP115" s="276"/>
      <c r="AQ115" s="276"/>
      <c r="AR115" s="276"/>
      <c r="AS115" s="276"/>
    </row>
    <row r="116" spans="20:45" x14ac:dyDescent="0.2"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L116" s="276"/>
      <c r="AM116" s="276"/>
      <c r="AN116" s="276"/>
      <c r="AO116" s="276"/>
      <c r="AP116" s="276"/>
      <c r="AQ116" s="276"/>
      <c r="AR116" s="276"/>
      <c r="AS116" s="276"/>
    </row>
    <row r="117" spans="20:45" x14ac:dyDescent="0.2"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L117" s="276"/>
      <c r="AM117" s="276"/>
      <c r="AN117" s="276"/>
      <c r="AO117" s="276"/>
      <c r="AP117" s="276"/>
      <c r="AQ117" s="276"/>
      <c r="AR117" s="276"/>
      <c r="AS117" s="276"/>
    </row>
    <row r="118" spans="20:45" x14ac:dyDescent="0.2"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L118" s="276"/>
      <c r="AM118" s="276"/>
      <c r="AN118" s="276"/>
      <c r="AO118" s="276"/>
      <c r="AP118" s="276"/>
      <c r="AQ118" s="276"/>
      <c r="AR118" s="276"/>
      <c r="AS118" s="276"/>
    </row>
    <row r="119" spans="20:45" x14ac:dyDescent="0.2">
      <c r="T119" s="276"/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  <c r="AF119" s="276"/>
      <c r="AG119" s="276"/>
      <c r="AH119" s="276"/>
      <c r="AL119" s="276"/>
      <c r="AM119" s="276"/>
      <c r="AN119" s="276"/>
      <c r="AO119" s="276"/>
      <c r="AP119" s="276"/>
      <c r="AQ119" s="276"/>
      <c r="AR119" s="276"/>
      <c r="AS119" s="276"/>
    </row>
    <row r="120" spans="20:45" x14ac:dyDescent="0.2">
      <c r="T120" s="276"/>
      <c r="U120" s="276"/>
      <c r="V120" s="276"/>
      <c r="W120" s="276"/>
      <c r="X120" s="276"/>
      <c r="Y120" s="276"/>
      <c r="Z120" s="276"/>
      <c r="AA120" s="276"/>
      <c r="AB120" s="276"/>
      <c r="AC120" s="276"/>
      <c r="AD120" s="276"/>
      <c r="AE120" s="276"/>
      <c r="AF120" s="276"/>
      <c r="AG120" s="276"/>
      <c r="AH120" s="276"/>
      <c r="AL120" s="276"/>
      <c r="AM120" s="276"/>
      <c r="AN120" s="276"/>
      <c r="AO120" s="276"/>
      <c r="AP120" s="276"/>
      <c r="AQ120" s="276"/>
      <c r="AR120" s="276"/>
      <c r="AS120" s="276"/>
    </row>
    <row r="121" spans="20:45" x14ac:dyDescent="0.2"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  <c r="AF121" s="276"/>
      <c r="AG121" s="276"/>
      <c r="AH121" s="276"/>
      <c r="AL121" s="276"/>
      <c r="AM121" s="276"/>
      <c r="AN121" s="276"/>
      <c r="AO121" s="276"/>
      <c r="AP121" s="276"/>
      <c r="AQ121" s="276"/>
      <c r="AR121" s="276"/>
      <c r="AS121" s="276"/>
    </row>
    <row r="122" spans="20:45" x14ac:dyDescent="0.2">
      <c r="T122" s="276"/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  <c r="AF122" s="276"/>
      <c r="AG122" s="276"/>
      <c r="AH122" s="276"/>
      <c r="AL122" s="276"/>
      <c r="AM122" s="276"/>
      <c r="AN122" s="276"/>
      <c r="AO122" s="276"/>
      <c r="AP122" s="276"/>
      <c r="AQ122" s="276"/>
      <c r="AR122" s="276"/>
      <c r="AS122" s="276"/>
    </row>
    <row r="123" spans="20:45" x14ac:dyDescent="0.2">
      <c r="T123" s="276"/>
      <c r="U123" s="276"/>
      <c r="V123" s="276"/>
      <c r="W123" s="276"/>
      <c r="X123" s="276"/>
      <c r="Y123" s="276"/>
      <c r="Z123" s="276"/>
      <c r="AA123" s="276"/>
      <c r="AB123" s="276"/>
      <c r="AC123" s="276"/>
      <c r="AD123" s="276"/>
      <c r="AE123" s="276"/>
      <c r="AF123" s="276"/>
      <c r="AG123" s="276"/>
      <c r="AH123" s="276"/>
      <c r="AL123" s="276"/>
      <c r="AM123" s="276"/>
      <c r="AN123" s="276"/>
      <c r="AO123" s="276"/>
      <c r="AP123" s="276"/>
      <c r="AQ123" s="276"/>
      <c r="AR123" s="276"/>
      <c r="AS123" s="276"/>
    </row>
    <row r="124" spans="20:45" x14ac:dyDescent="0.2">
      <c r="T124" s="276"/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276"/>
      <c r="AL124" s="276"/>
      <c r="AM124" s="276"/>
      <c r="AN124" s="276"/>
      <c r="AO124" s="276"/>
      <c r="AP124" s="276"/>
      <c r="AQ124" s="276"/>
      <c r="AR124" s="276"/>
      <c r="AS124" s="276"/>
    </row>
    <row r="125" spans="20:45" x14ac:dyDescent="0.2">
      <c r="T125" s="276"/>
      <c r="U125" s="276"/>
      <c r="V125" s="276"/>
      <c r="W125" s="276"/>
      <c r="X125" s="276"/>
      <c r="Y125" s="276"/>
      <c r="Z125" s="276"/>
      <c r="AA125" s="276"/>
      <c r="AB125" s="276"/>
      <c r="AC125" s="276"/>
      <c r="AD125" s="276"/>
      <c r="AE125" s="276"/>
      <c r="AF125" s="276"/>
      <c r="AG125" s="276"/>
      <c r="AH125" s="276"/>
      <c r="AL125" s="276"/>
      <c r="AM125" s="276"/>
      <c r="AN125" s="276"/>
      <c r="AO125" s="276"/>
      <c r="AP125" s="276"/>
      <c r="AQ125" s="276"/>
      <c r="AR125" s="276"/>
      <c r="AS125" s="276"/>
    </row>
    <row r="126" spans="20:45" x14ac:dyDescent="0.2"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L126" s="276"/>
      <c r="AM126" s="276"/>
      <c r="AN126" s="276"/>
      <c r="AO126" s="276"/>
      <c r="AP126" s="276"/>
      <c r="AQ126" s="276"/>
      <c r="AR126" s="276"/>
      <c r="AS126" s="276"/>
    </row>
    <row r="127" spans="20:45" x14ac:dyDescent="0.2"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76"/>
      <c r="AG127" s="276"/>
      <c r="AH127" s="276"/>
      <c r="AL127" s="276"/>
      <c r="AM127" s="276"/>
      <c r="AN127" s="276"/>
      <c r="AO127" s="276"/>
      <c r="AP127" s="276"/>
      <c r="AQ127" s="276"/>
      <c r="AR127" s="276"/>
      <c r="AS127" s="276"/>
    </row>
    <row r="128" spans="20:45" x14ac:dyDescent="0.2">
      <c r="T128" s="276"/>
      <c r="U128" s="276"/>
      <c r="V128" s="276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276"/>
      <c r="AL128" s="276"/>
      <c r="AM128" s="276"/>
      <c r="AN128" s="276"/>
      <c r="AO128" s="276"/>
      <c r="AP128" s="276"/>
      <c r="AQ128" s="276"/>
      <c r="AR128" s="276"/>
      <c r="AS128" s="276"/>
    </row>
    <row r="129" spans="20:45" x14ac:dyDescent="0.2">
      <c r="T129" s="276"/>
      <c r="U129" s="276"/>
      <c r="V129" s="276"/>
      <c r="W129" s="276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L129" s="276"/>
      <c r="AM129" s="276"/>
      <c r="AN129" s="276"/>
      <c r="AO129" s="276"/>
      <c r="AP129" s="276"/>
      <c r="AQ129" s="276"/>
      <c r="AR129" s="276"/>
      <c r="AS129" s="276"/>
    </row>
    <row r="130" spans="20:45" x14ac:dyDescent="0.2">
      <c r="T130" s="276"/>
      <c r="U130" s="276"/>
      <c r="V130" s="276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L130" s="276"/>
      <c r="AM130" s="276"/>
      <c r="AN130" s="276"/>
      <c r="AO130" s="276"/>
      <c r="AP130" s="276"/>
      <c r="AQ130" s="276"/>
      <c r="AR130" s="276"/>
      <c r="AS130" s="276"/>
    </row>
    <row r="131" spans="20:45" x14ac:dyDescent="0.2">
      <c r="T131" s="276"/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L131" s="276"/>
      <c r="AM131" s="276"/>
      <c r="AN131" s="276"/>
      <c r="AO131" s="276"/>
      <c r="AP131" s="276"/>
      <c r="AQ131" s="276"/>
      <c r="AR131" s="276"/>
      <c r="AS131" s="276"/>
    </row>
    <row r="132" spans="20:45" x14ac:dyDescent="0.2">
      <c r="T132" s="276"/>
      <c r="U132" s="276"/>
      <c r="V132" s="276"/>
      <c r="W132" s="276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L132" s="276"/>
      <c r="AM132" s="276"/>
      <c r="AN132" s="276"/>
      <c r="AO132" s="276"/>
      <c r="AP132" s="276"/>
      <c r="AQ132" s="276"/>
      <c r="AR132" s="276"/>
      <c r="AS132" s="276"/>
    </row>
    <row r="133" spans="20:45" x14ac:dyDescent="0.2">
      <c r="T133" s="276"/>
      <c r="U133" s="276"/>
      <c r="V133" s="276"/>
      <c r="W133" s="276"/>
      <c r="X133" s="276"/>
      <c r="Y133" s="276"/>
      <c r="Z133" s="276"/>
      <c r="AA133" s="276"/>
      <c r="AB133" s="276"/>
      <c r="AC133" s="276"/>
      <c r="AD133" s="276"/>
      <c r="AE133" s="276"/>
      <c r="AF133" s="276"/>
      <c r="AG133" s="276"/>
      <c r="AH133" s="276"/>
      <c r="AL133" s="276"/>
      <c r="AM133" s="276"/>
      <c r="AN133" s="276"/>
      <c r="AO133" s="276"/>
      <c r="AP133" s="276"/>
      <c r="AQ133" s="276"/>
      <c r="AR133" s="276"/>
      <c r="AS133" s="276"/>
    </row>
    <row r="134" spans="20:45" x14ac:dyDescent="0.2">
      <c r="T134" s="276"/>
      <c r="U134" s="276"/>
      <c r="V134" s="276"/>
      <c r="W134" s="276"/>
      <c r="X134" s="276"/>
      <c r="Y134" s="276"/>
      <c r="Z134" s="276"/>
      <c r="AA134" s="276"/>
      <c r="AB134" s="276"/>
      <c r="AC134" s="276"/>
      <c r="AD134" s="276"/>
      <c r="AE134" s="276"/>
      <c r="AF134" s="276"/>
      <c r="AG134" s="276"/>
      <c r="AH134" s="276"/>
      <c r="AL134" s="276"/>
      <c r="AM134" s="276"/>
      <c r="AN134" s="276"/>
      <c r="AO134" s="276"/>
      <c r="AP134" s="276"/>
      <c r="AQ134" s="276"/>
      <c r="AR134" s="276"/>
      <c r="AS134" s="276"/>
    </row>
    <row r="135" spans="20:45" x14ac:dyDescent="0.2">
      <c r="T135" s="276"/>
      <c r="U135" s="276"/>
      <c r="V135" s="276"/>
      <c r="W135" s="276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L135" s="276"/>
      <c r="AM135" s="276"/>
      <c r="AN135" s="276"/>
      <c r="AO135" s="276"/>
      <c r="AP135" s="276"/>
      <c r="AQ135" s="276"/>
      <c r="AR135" s="276"/>
      <c r="AS135" s="276"/>
    </row>
    <row r="136" spans="20:45" x14ac:dyDescent="0.2"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L136" s="276"/>
      <c r="AM136" s="276"/>
      <c r="AN136" s="276"/>
      <c r="AO136" s="276"/>
      <c r="AP136" s="276"/>
      <c r="AQ136" s="276"/>
      <c r="AR136" s="276"/>
      <c r="AS136" s="276"/>
    </row>
    <row r="137" spans="20:45" x14ac:dyDescent="0.2"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L137" s="276"/>
      <c r="AM137" s="276"/>
      <c r="AN137" s="276"/>
      <c r="AO137" s="276"/>
      <c r="AP137" s="276"/>
      <c r="AQ137" s="276"/>
      <c r="AR137" s="276"/>
      <c r="AS137" s="276"/>
    </row>
    <row r="138" spans="20:45" x14ac:dyDescent="0.2"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L138" s="276"/>
      <c r="AM138" s="276"/>
      <c r="AN138" s="276"/>
      <c r="AO138" s="276"/>
      <c r="AP138" s="276"/>
      <c r="AQ138" s="276"/>
      <c r="AR138" s="276"/>
      <c r="AS138" s="276"/>
    </row>
    <row r="139" spans="20:45" x14ac:dyDescent="0.2">
      <c r="T139" s="276"/>
      <c r="U139" s="276"/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  <c r="AF139" s="276"/>
      <c r="AG139" s="276"/>
      <c r="AH139" s="276"/>
      <c r="AL139" s="276"/>
      <c r="AM139" s="276"/>
      <c r="AN139" s="276"/>
      <c r="AO139" s="276"/>
      <c r="AP139" s="276"/>
      <c r="AQ139" s="276"/>
      <c r="AR139" s="276"/>
      <c r="AS139" s="276"/>
    </row>
    <row r="140" spans="20:45" x14ac:dyDescent="0.2"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L140" s="276"/>
      <c r="AM140" s="276"/>
      <c r="AN140" s="276"/>
      <c r="AO140" s="276"/>
      <c r="AP140" s="276"/>
      <c r="AQ140" s="276"/>
      <c r="AR140" s="276"/>
      <c r="AS140" s="276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90" priority="19" stopIfTrue="1">
      <formula>AND($E7&lt;9,$C7&gt;0)</formula>
    </cfRule>
  </conditionalFormatting>
  <conditionalFormatting sqref="I23 I43 K33 I31 K41 I51 I39 K49 I47 K10 M29 M45 I27 K25 I35 I8 I12 I16 I20 K18 M14">
    <cfRule type="expression" dxfId="89" priority="16" stopIfTrue="1">
      <formula>AND($O$1="CU",I8="Umpire")</formula>
    </cfRule>
    <cfRule type="expression" dxfId="88" priority="17" stopIfTrue="1">
      <formula>AND($O$1="CU",I8&lt;&gt;"Umpire",J8&lt;&gt;"")</formula>
    </cfRule>
    <cfRule type="expression" dxfId="87" priority="18" stopIfTrue="1">
      <formula>AND($O$1="CU",I8&lt;&gt;"Umpire")</formula>
    </cfRule>
  </conditionalFormatting>
  <conditionalFormatting sqref="E36 E30 E28 E26 E24 E22 E52 E50 E32 E48 E46 E44 E42 E40 E38 E34">
    <cfRule type="expression" dxfId="86" priority="15" stopIfTrue="1">
      <formula>AND($E22&lt;9,$C22&gt;0)</formula>
    </cfRule>
  </conditionalFormatting>
  <conditionalFormatting sqref="F38 F40 F42 F44 F46 F48 F50 F36 F22 F24 F26 F28 F30 F32 F34">
    <cfRule type="cellIs" dxfId="85" priority="13" stopIfTrue="1" operator="equal">
      <formula>"Bye"</formula>
    </cfRule>
    <cfRule type="expression" dxfId="84" priority="14" stopIfTrue="1">
      <formula>AND($E22&lt;9,$C22&gt;0)</formula>
    </cfRule>
  </conditionalFormatting>
  <conditionalFormatting sqref="M10 M18 O45 M41 M49 O14 O29 M25 M33 K8 K12 K16 K20 K39 K43 K47 K51 K23 K27 K31 K35">
    <cfRule type="expression" dxfId="83" priority="11" stopIfTrue="1">
      <formula>J8="as"</formula>
    </cfRule>
    <cfRule type="expression" dxfId="82" priority="12" stopIfTrue="1">
      <formula>J8="bs"</formula>
    </cfRule>
  </conditionalFormatting>
  <conditionalFormatting sqref="B40 B42 B44 B46 B48 B50 B52 B24 B26 B28 B30 B32 B34 B36 B38 B22">
    <cfRule type="cellIs" dxfId="81" priority="9" stopIfTrue="1" operator="equal">
      <formula>"QA"</formula>
    </cfRule>
    <cfRule type="cellIs" dxfId="80" priority="10" stopIfTrue="1" operator="equal">
      <formula>"DA"</formula>
    </cfRule>
  </conditionalFormatting>
  <conditionalFormatting sqref="R62 J8 J12 J16 J20 N14 L10 L18">
    <cfRule type="expression" dxfId="79" priority="8" stopIfTrue="1">
      <formula>$O$1="CU"</formula>
    </cfRule>
  </conditionalFormatting>
  <conditionalFormatting sqref="E21 E7">
    <cfRule type="expression" dxfId="78" priority="7" stopIfTrue="1">
      <formula>$E7&lt;5</formula>
    </cfRule>
  </conditionalFormatting>
  <conditionalFormatting sqref="F19 F21 F9 F17 F15 F13 F11 F7">
    <cfRule type="cellIs" dxfId="77" priority="6" stopIfTrue="1" operator="equal">
      <formula>"Bye"</formula>
    </cfRule>
  </conditionalFormatting>
  <conditionalFormatting sqref="O16">
    <cfRule type="expression" dxfId="76" priority="3" stopIfTrue="1">
      <formula>AND($O$1="CU",O16="Umpire")</formula>
    </cfRule>
    <cfRule type="expression" dxfId="75" priority="4" stopIfTrue="1">
      <formula>AND($O$1="CU",O16&lt;&gt;"Umpire",P16&lt;&gt;"")</formula>
    </cfRule>
    <cfRule type="expression" dxfId="74" priority="5" stopIfTrue="1">
      <formula>AND($O$1="CU",O16&lt;&gt;"Umpire")</formula>
    </cfRule>
  </conditionalFormatting>
  <conditionalFormatting sqref="I17">
    <cfRule type="expression" dxfId="73" priority="1" stopIfTrue="1">
      <formula>$Q17&gt;=1</formula>
    </cfRule>
    <cfRule type="expression" dxfId="72" priority="2" stopIfTrue="1">
      <formula>$O17&gt;=1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12" activePane="bottomLeft" state="frozen"/>
      <selection activeCell="F3" sqref="F3"/>
      <selection pane="bottomLeft" activeCell="T23" sqref="T23"/>
    </sheetView>
  </sheetViews>
  <sheetFormatPr defaultRowHeight="12.75" x14ac:dyDescent="0.2"/>
  <cols>
    <col min="1" max="1" width="3.85546875" customWidth="1"/>
    <col min="2" max="2" width="16.5703125" customWidth="1"/>
    <col min="3" max="3" width="14" customWidth="1"/>
    <col min="4" max="4" width="13.85546875" style="41" customWidth="1"/>
    <col min="5" max="5" width="12.140625" style="414" customWidth="1"/>
    <col min="6" max="6" width="6.140625" style="92" hidden="1" customWidth="1"/>
    <col min="7" max="7" width="29.85546875" style="92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183" t="str">
        <f>Altalanos!$A$6</f>
        <v>Diákolimpia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5" thickBot="1" x14ac:dyDescent="0.25">
      <c r="B2" s="89" t="s">
        <v>51</v>
      </c>
      <c r="C2" s="437" t="str">
        <f>Altalanos!$C$8</f>
        <v>2 fiú A elo</v>
      </c>
      <c r="D2" s="104"/>
      <c r="E2" s="202" t="s">
        <v>34</v>
      </c>
      <c r="F2" s="93"/>
      <c r="G2" s="93"/>
      <c r="H2" s="402"/>
      <c r="I2" s="402"/>
      <c r="J2" s="88"/>
      <c r="K2" s="88"/>
      <c r="L2" s="88"/>
      <c r="M2" s="88"/>
      <c r="N2" s="98"/>
      <c r="O2" s="81"/>
      <c r="P2" s="81"/>
      <c r="Q2" s="98"/>
    </row>
    <row r="3" spans="1:17" s="2" customFormat="1" ht="13.5" thickBot="1" x14ac:dyDescent="0.25">
      <c r="A3" s="395" t="s">
        <v>50</v>
      </c>
      <c r="B3" s="400"/>
      <c r="C3" s="400"/>
      <c r="D3" s="400"/>
      <c r="E3" s="400"/>
      <c r="F3" s="400"/>
      <c r="G3" s="400"/>
      <c r="H3" s="400"/>
      <c r="I3" s="401"/>
      <c r="J3" s="99"/>
      <c r="K3" s="105"/>
      <c r="L3" s="105"/>
      <c r="M3" s="105"/>
      <c r="N3" s="223" t="s">
        <v>33</v>
      </c>
      <c r="O3" s="100"/>
      <c r="P3" s="106"/>
      <c r="Q3" s="203"/>
    </row>
    <row r="4" spans="1:17" s="2" customFormat="1" x14ac:dyDescent="0.2">
      <c r="A4" s="51" t="s">
        <v>24</v>
      </c>
      <c r="B4" s="51"/>
      <c r="C4" s="49" t="s">
        <v>21</v>
      </c>
      <c r="D4" s="51" t="s">
        <v>29</v>
      </c>
      <c r="E4" s="82"/>
      <c r="G4" s="107"/>
      <c r="H4" s="416" t="s">
        <v>30</v>
      </c>
      <c r="I4" s="407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5" thickBot="1" x14ac:dyDescent="0.25">
      <c r="A5" s="196" t="str">
        <f>Altalanos!$A$10</f>
        <v>2024.05.27-06.01.</v>
      </c>
      <c r="B5" s="196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20" t="str">
        <f>Altalanos!$E$10</f>
        <v>Rákóczi Andrea</v>
      </c>
      <c r="I5" s="417"/>
      <c r="J5" s="111"/>
      <c r="K5" s="83"/>
      <c r="L5" s="83"/>
      <c r="M5" s="83"/>
      <c r="N5" s="111"/>
      <c r="O5" s="91"/>
      <c r="P5" s="91"/>
      <c r="Q5" s="426"/>
    </row>
    <row r="6" spans="1:17" ht="30" customHeight="1" thickBot="1" x14ac:dyDescent="0.25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403" t="s">
        <v>37</v>
      </c>
      <c r="I6" s="404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95" customHeight="1" x14ac:dyDescent="0.25">
      <c r="A7" s="190">
        <v>1</v>
      </c>
      <c r="B7" s="441" t="s">
        <v>216</v>
      </c>
      <c r="C7" s="441" t="s">
        <v>217</v>
      </c>
      <c r="D7" s="441" t="s">
        <v>218</v>
      </c>
      <c r="E7" s="205"/>
      <c r="F7" s="396"/>
      <c r="G7" s="397"/>
      <c r="H7" s="95"/>
      <c r="I7" s="95"/>
      <c r="J7" s="187"/>
      <c r="K7" s="185"/>
      <c r="L7" s="189"/>
      <c r="M7" s="185"/>
      <c r="N7" s="179"/>
      <c r="O7" s="434"/>
      <c r="P7" s="113"/>
      <c r="Q7" s="96"/>
    </row>
    <row r="8" spans="1:17" s="11" customFormat="1" ht="18.95" customHeight="1" x14ac:dyDescent="0.25">
      <c r="A8" s="190">
        <v>2</v>
      </c>
      <c r="B8" s="441" t="s">
        <v>219</v>
      </c>
      <c r="C8" s="441" t="s">
        <v>220</v>
      </c>
      <c r="D8" s="441" t="s">
        <v>221</v>
      </c>
      <c r="E8" s="205"/>
      <c r="F8" s="398"/>
      <c r="G8" s="399"/>
      <c r="H8" s="95"/>
      <c r="I8" s="95"/>
      <c r="J8" s="187"/>
      <c r="K8" s="185"/>
      <c r="L8" s="189"/>
      <c r="M8" s="185"/>
      <c r="N8" s="179"/>
      <c r="O8" s="95"/>
      <c r="P8" s="113"/>
      <c r="Q8" s="96"/>
    </row>
    <row r="9" spans="1:17" s="11" customFormat="1" ht="18.95" customHeight="1" x14ac:dyDescent="0.25">
      <c r="A9" s="190">
        <v>3</v>
      </c>
      <c r="B9" s="441" t="s">
        <v>222</v>
      </c>
      <c r="C9" s="441" t="s">
        <v>223</v>
      </c>
      <c r="D9" s="441" t="s">
        <v>224</v>
      </c>
      <c r="E9" s="205"/>
      <c r="F9" s="398"/>
      <c r="G9" s="399"/>
      <c r="H9" s="95"/>
      <c r="I9" s="95"/>
      <c r="J9" s="187"/>
      <c r="K9" s="185"/>
      <c r="L9" s="189"/>
      <c r="M9" s="185"/>
      <c r="N9" s="179"/>
      <c r="O9" s="95"/>
      <c r="P9" s="409"/>
      <c r="Q9" s="213"/>
    </row>
    <row r="10" spans="1:17" s="11" customFormat="1" ht="18.95" customHeight="1" x14ac:dyDescent="0.25">
      <c r="A10" s="190">
        <v>4</v>
      </c>
      <c r="B10" s="441" t="s">
        <v>180</v>
      </c>
      <c r="C10" s="441" t="s">
        <v>225</v>
      </c>
      <c r="D10" s="441" t="s">
        <v>226</v>
      </c>
      <c r="E10" s="205"/>
      <c r="F10" s="398"/>
      <c r="G10" s="399"/>
      <c r="H10" s="95"/>
      <c r="I10" s="95"/>
      <c r="J10" s="187"/>
      <c r="K10" s="185"/>
      <c r="L10" s="189"/>
      <c r="M10" s="185"/>
      <c r="N10" s="179"/>
      <c r="O10" s="95"/>
      <c r="P10" s="408"/>
      <c r="Q10" s="405"/>
    </row>
    <row r="11" spans="1:17" s="11" customFormat="1" ht="18.95" customHeight="1" x14ac:dyDescent="0.25">
      <c r="A11" s="190">
        <v>5</v>
      </c>
      <c r="B11" s="441" t="s">
        <v>227</v>
      </c>
      <c r="C11" s="441" t="s">
        <v>228</v>
      </c>
      <c r="D11" s="441" t="s">
        <v>229</v>
      </c>
      <c r="E11" s="205"/>
      <c r="F11" s="398"/>
      <c r="G11" s="399"/>
      <c r="H11" s="95"/>
      <c r="I11" s="95"/>
      <c r="J11" s="187"/>
      <c r="K11" s="185"/>
      <c r="L11" s="189"/>
      <c r="M11" s="185"/>
      <c r="N11" s="179"/>
      <c r="O11" s="95"/>
      <c r="P11" s="408"/>
      <c r="Q11" s="405"/>
    </row>
    <row r="12" spans="1:17" s="11" customFormat="1" ht="18.95" customHeight="1" x14ac:dyDescent="0.25">
      <c r="A12" s="190">
        <v>6</v>
      </c>
      <c r="B12" s="441" t="s">
        <v>180</v>
      </c>
      <c r="C12" s="445" t="s">
        <v>233</v>
      </c>
      <c r="D12" s="445" t="s">
        <v>230</v>
      </c>
      <c r="E12" s="205"/>
      <c r="F12" s="398"/>
      <c r="G12" s="399"/>
      <c r="H12" s="95"/>
      <c r="I12" s="95"/>
      <c r="J12" s="187"/>
      <c r="K12" s="185"/>
      <c r="L12" s="189"/>
      <c r="M12" s="185"/>
      <c r="N12" s="179"/>
      <c r="O12" s="95"/>
      <c r="P12" s="408"/>
      <c r="Q12" s="405"/>
    </row>
    <row r="13" spans="1:17" s="11" customFormat="1" ht="18.95" customHeight="1" x14ac:dyDescent="0.25">
      <c r="A13" s="190">
        <v>7</v>
      </c>
      <c r="B13" s="441" t="s">
        <v>194</v>
      </c>
      <c r="C13" s="445" t="s">
        <v>234</v>
      </c>
      <c r="D13" s="445" t="s">
        <v>231</v>
      </c>
      <c r="E13" s="205"/>
      <c r="F13" s="398"/>
      <c r="G13" s="399"/>
      <c r="H13" s="95"/>
      <c r="I13" s="95"/>
      <c r="J13" s="187"/>
      <c r="K13" s="185"/>
      <c r="L13" s="189"/>
      <c r="M13" s="185"/>
      <c r="N13" s="179"/>
      <c r="O13" s="95"/>
      <c r="P13" s="408"/>
      <c r="Q13" s="405"/>
    </row>
    <row r="14" spans="1:17" s="11" customFormat="1" ht="18.95" customHeight="1" x14ac:dyDescent="0.2">
      <c r="A14" s="190">
        <v>8</v>
      </c>
      <c r="B14" s="442" t="s">
        <v>180</v>
      </c>
      <c r="C14" s="442" t="s">
        <v>232</v>
      </c>
      <c r="D14" s="442" t="s">
        <v>294</v>
      </c>
      <c r="E14" s="205"/>
      <c r="F14" s="398"/>
      <c r="G14" s="399"/>
      <c r="H14" s="95"/>
      <c r="I14" s="95"/>
      <c r="J14" s="187"/>
      <c r="K14" s="185"/>
      <c r="L14" s="189"/>
      <c r="M14" s="185"/>
      <c r="N14" s="179"/>
      <c r="O14" s="95"/>
      <c r="P14" s="408"/>
      <c r="Q14" s="405"/>
    </row>
    <row r="15" spans="1:17" s="11" customFormat="1" ht="18.95" customHeight="1" x14ac:dyDescent="0.25">
      <c r="A15" s="190">
        <v>9</v>
      </c>
      <c r="B15" s="441" t="s">
        <v>235</v>
      </c>
      <c r="C15" s="441" t="s">
        <v>236</v>
      </c>
      <c r="D15" s="443" t="s">
        <v>237</v>
      </c>
      <c r="E15" s="205"/>
      <c r="F15" s="112"/>
      <c r="G15" s="112"/>
      <c r="H15" s="95"/>
      <c r="I15" s="95"/>
      <c r="J15" s="187"/>
      <c r="K15" s="185"/>
      <c r="L15" s="189"/>
      <c r="M15" s="216"/>
      <c r="N15" s="179"/>
      <c r="O15" s="95"/>
      <c r="P15" s="96"/>
      <c r="Q15" s="96"/>
    </row>
    <row r="16" spans="1:17" s="11" customFormat="1" ht="18.95" customHeight="1" x14ac:dyDescent="0.2">
      <c r="A16" s="190">
        <v>10</v>
      </c>
      <c r="B16" s="445" t="s">
        <v>238</v>
      </c>
      <c r="C16" s="445" t="s">
        <v>239</v>
      </c>
      <c r="D16" s="446" t="s">
        <v>240</v>
      </c>
      <c r="E16" s="205"/>
      <c r="F16" s="112"/>
      <c r="G16" s="112"/>
      <c r="H16" s="95"/>
      <c r="I16" s="95"/>
      <c r="J16" s="187"/>
      <c r="K16" s="185"/>
      <c r="L16" s="189"/>
      <c r="M16" s="216"/>
      <c r="N16" s="179"/>
      <c r="O16" s="95"/>
      <c r="P16" s="113"/>
      <c r="Q16" s="96"/>
    </row>
    <row r="17" spans="1:17" s="11" customFormat="1" ht="18.95" customHeight="1" x14ac:dyDescent="0.25">
      <c r="A17" s="190">
        <v>11</v>
      </c>
      <c r="B17" s="441" t="s">
        <v>241</v>
      </c>
      <c r="C17" s="441" t="s">
        <v>242</v>
      </c>
      <c r="D17" s="448" t="s">
        <v>243</v>
      </c>
      <c r="E17" s="205"/>
      <c r="F17" s="112"/>
      <c r="G17" s="112"/>
      <c r="H17" s="95"/>
      <c r="I17" s="95"/>
      <c r="J17" s="187"/>
      <c r="K17" s="185"/>
      <c r="L17" s="189"/>
      <c r="M17" s="216"/>
      <c r="N17" s="179"/>
      <c r="O17" s="95"/>
      <c r="P17" s="113"/>
      <c r="Q17" s="96"/>
    </row>
    <row r="18" spans="1:17" s="11" customFormat="1" ht="18.95" customHeight="1" x14ac:dyDescent="0.25">
      <c r="A18" s="190">
        <v>12</v>
      </c>
      <c r="B18" s="441" t="s">
        <v>244</v>
      </c>
      <c r="C18" s="441" t="s">
        <v>245</v>
      </c>
      <c r="D18" s="448" t="s">
        <v>165</v>
      </c>
      <c r="E18" s="205"/>
      <c r="F18" s="112"/>
      <c r="G18" s="112"/>
      <c r="H18" s="95"/>
      <c r="I18" s="95"/>
      <c r="J18" s="187"/>
      <c r="K18" s="185"/>
      <c r="L18" s="189"/>
      <c r="M18" s="216"/>
      <c r="N18" s="179"/>
      <c r="O18" s="95"/>
      <c r="P18" s="113"/>
      <c r="Q18" s="96"/>
    </row>
    <row r="19" spans="1:17" s="11" customFormat="1" ht="18.95" customHeight="1" x14ac:dyDescent="0.2">
      <c r="A19" s="190">
        <v>13</v>
      </c>
      <c r="B19" s="94"/>
      <c r="C19" s="94"/>
      <c r="D19" s="95"/>
      <c r="E19" s="205"/>
      <c r="F19" s="112"/>
      <c r="G19" s="112"/>
      <c r="H19" s="95"/>
      <c r="I19" s="95"/>
      <c r="J19" s="187"/>
      <c r="K19" s="185"/>
      <c r="L19" s="189"/>
      <c r="M19" s="216"/>
      <c r="N19" s="179"/>
      <c r="O19" s="95"/>
      <c r="P19" s="113"/>
      <c r="Q19" s="96"/>
    </row>
    <row r="20" spans="1:17" s="11" customFormat="1" ht="18.95" customHeight="1" x14ac:dyDescent="0.2">
      <c r="A20" s="190">
        <v>14</v>
      </c>
      <c r="B20" s="94"/>
      <c r="C20" s="94"/>
      <c r="D20" s="95"/>
      <c r="E20" s="205"/>
      <c r="F20" s="112"/>
      <c r="G20" s="112"/>
      <c r="H20" s="95"/>
      <c r="I20" s="95"/>
      <c r="J20" s="187"/>
      <c r="K20" s="185"/>
      <c r="L20" s="189"/>
      <c r="M20" s="216"/>
      <c r="N20" s="179"/>
      <c r="O20" s="95"/>
      <c r="P20" s="113"/>
      <c r="Q20" s="96"/>
    </row>
    <row r="21" spans="1:17" s="11" customFormat="1" ht="18.95" customHeight="1" x14ac:dyDescent="0.2">
      <c r="A21" s="190">
        <v>15</v>
      </c>
      <c r="B21" s="94"/>
      <c r="C21" s="94"/>
      <c r="D21" s="95"/>
      <c r="E21" s="205"/>
      <c r="F21" s="112"/>
      <c r="G21" s="112"/>
      <c r="H21" s="95"/>
      <c r="I21" s="95"/>
      <c r="J21" s="187"/>
      <c r="K21" s="185"/>
      <c r="L21" s="189"/>
      <c r="M21" s="216"/>
      <c r="N21" s="179"/>
      <c r="O21" s="95"/>
      <c r="P21" s="113"/>
      <c r="Q21" s="96"/>
    </row>
    <row r="22" spans="1:17" s="11" customFormat="1" ht="18.95" customHeight="1" x14ac:dyDescent="0.2">
      <c r="A22" s="190">
        <v>16</v>
      </c>
      <c r="B22" s="94"/>
      <c r="C22" s="94"/>
      <c r="D22" s="95"/>
      <c r="E22" s="205"/>
      <c r="F22" s="112"/>
      <c r="G22" s="112"/>
      <c r="H22" s="95"/>
      <c r="I22" s="95"/>
      <c r="J22" s="187"/>
      <c r="K22" s="185"/>
      <c r="L22" s="189"/>
      <c r="M22" s="216"/>
      <c r="N22" s="179"/>
      <c r="O22" s="95"/>
      <c r="P22" s="113"/>
      <c r="Q22" s="96"/>
    </row>
    <row r="23" spans="1:17" s="11" customFormat="1" ht="18.95" customHeight="1" x14ac:dyDescent="0.2">
      <c r="A23" s="190">
        <v>17</v>
      </c>
      <c r="B23" s="94"/>
      <c r="C23" s="94"/>
      <c r="D23" s="95"/>
      <c r="E23" s="205"/>
      <c r="F23" s="112"/>
      <c r="G23" s="112"/>
      <c r="H23" s="95"/>
      <c r="I23" s="95"/>
      <c r="J23" s="187"/>
      <c r="K23" s="185"/>
      <c r="L23" s="189"/>
      <c r="M23" s="216"/>
      <c r="N23" s="179"/>
      <c r="O23" s="95"/>
      <c r="P23" s="113"/>
      <c r="Q23" s="96"/>
    </row>
    <row r="24" spans="1:17" s="11" customFormat="1" ht="18.95" customHeight="1" x14ac:dyDescent="0.2">
      <c r="A24" s="190">
        <v>18</v>
      </c>
      <c r="B24" s="94"/>
      <c r="C24" s="94"/>
      <c r="D24" s="95"/>
      <c r="E24" s="205"/>
      <c r="F24" s="112"/>
      <c r="G24" s="112"/>
      <c r="H24" s="95"/>
      <c r="I24" s="95"/>
      <c r="J24" s="187"/>
      <c r="K24" s="185"/>
      <c r="L24" s="189"/>
      <c r="M24" s="216"/>
      <c r="N24" s="179"/>
      <c r="O24" s="95"/>
      <c r="P24" s="113"/>
      <c r="Q24" s="96"/>
    </row>
    <row r="25" spans="1:17" s="11" customFormat="1" ht="18.95" customHeight="1" x14ac:dyDescent="0.2">
      <c r="A25" s="190">
        <v>19</v>
      </c>
      <c r="B25" s="94"/>
      <c r="C25" s="94"/>
      <c r="D25" s="95"/>
      <c r="E25" s="205"/>
      <c r="F25" s="112"/>
      <c r="G25" s="112"/>
      <c r="H25" s="95"/>
      <c r="I25" s="95"/>
      <c r="J25" s="187"/>
      <c r="K25" s="185"/>
      <c r="L25" s="189"/>
      <c r="M25" s="216"/>
      <c r="N25" s="179"/>
      <c r="O25" s="95"/>
      <c r="P25" s="113"/>
      <c r="Q25" s="96"/>
    </row>
    <row r="26" spans="1:17" s="11" customFormat="1" ht="18.95" customHeight="1" x14ac:dyDescent="0.2">
      <c r="A26" s="190">
        <v>20</v>
      </c>
      <c r="B26" s="94"/>
      <c r="C26" s="94"/>
      <c r="D26" s="95"/>
      <c r="E26" s="205"/>
      <c r="F26" s="112"/>
      <c r="G26" s="112"/>
      <c r="H26" s="95"/>
      <c r="I26" s="95"/>
      <c r="J26" s="187"/>
      <c r="K26" s="185"/>
      <c r="L26" s="189"/>
      <c r="M26" s="216"/>
      <c r="N26" s="179"/>
      <c r="O26" s="95"/>
      <c r="P26" s="113"/>
      <c r="Q26" s="96"/>
    </row>
    <row r="27" spans="1:17" s="11" customFormat="1" ht="18.95" customHeight="1" x14ac:dyDescent="0.2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6"/>
      <c r="N27" s="179"/>
      <c r="O27" s="95"/>
      <c r="P27" s="113"/>
      <c r="Q27" s="96"/>
    </row>
    <row r="28" spans="1:17" s="11" customFormat="1" ht="18.95" customHeight="1" x14ac:dyDescent="0.2">
      <c r="A28" s="190">
        <v>22</v>
      </c>
      <c r="B28" s="94"/>
      <c r="C28" s="94"/>
      <c r="D28" s="95"/>
      <c r="E28" s="435"/>
      <c r="F28" s="418"/>
      <c r="G28" s="419"/>
      <c r="H28" s="95"/>
      <c r="I28" s="95"/>
      <c r="J28" s="187"/>
      <c r="K28" s="185"/>
      <c r="L28" s="189"/>
      <c r="M28" s="216"/>
      <c r="N28" s="179"/>
      <c r="O28" s="95"/>
      <c r="P28" s="113"/>
      <c r="Q28" s="96"/>
    </row>
    <row r="29" spans="1:17" s="11" customFormat="1" ht="18.95" customHeight="1" x14ac:dyDescent="0.2">
      <c r="A29" s="190">
        <v>23</v>
      </c>
      <c r="B29" s="94"/>
      <c r="C29" s="94"/>
      <c r="D29" s="95"/>
      <c r="E29" s="436"/>
      <c r="F29" s="112"/>
      <c r="G29" s="112"/>
      <c r="H29" s="95"/>
      <c r="I29" s="95"/>
      <c r="J29" s="187"/>
      <c r="K29" s="185"/>
      <c r="L29" s="189"/>
      <c r="M29" s="216"/>
      <c r="N29" s="179"/>
      <c r="O29" s="95"/>
      <c r="P29" s="113"/>
      <c r="Q29" s="96"/>
    </row>
    <row r="30" spans="1:17" s="11" customFormat="1" ht="18.95" customHeight="1" x14ac:dyDescent="0.2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6"/>
      <c r="N30" s="179"/>
      <c r="O30" s="95"/>
      <c r="P30" s="113"/>
      <c r="Q30" s="96"/>
    </row>
    <row r="31" spans="1:17" s="11" customFormat="1" ht="18.95" customHeight="1" x14ac:dyDescent="0.2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6"/>
      <c r="N31" s="179"/>
      <c r="O31" s="95"/>
      <c r="P31" s="113"/>
      <c r="Q31" s="96"/>
    </row>
    <row r="32" spans="1:17" s="11" customFormat="1" ht="18.95" customHeight="1" x14ac:dyDescent="0.2">
      <c r="A32" s="190">
        <v>26</v>
      </c>
      <c r="B32" s="94"/>
      <c r="C32" s="94"/>
      <c r="D32" s="95"/>
      <c r="E32" s="415"/>
      <c r="F32" s="112"/>
      <c r="G32" s="112"/>
      <c r="H32" s="95"/>
      <c r="I32" s="95"/>
      <c r="J32" s="187"/>
      <c r="K32" s="185"/>
      <c r="L32" s="189"/>
      <c r="M32" s="216"/>
      <c r="N32" s="179"/>
      <c r="O32" s="95"/>
      <c r="P32" s="113"/>
      <c r="Q32" s="96"/>
    </row>
    <row r="33" spans="1:17" s="11" customFormat="1" ht="18.95" customHeight="1" x14ac:dyDescent="0.2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6"/>
      <c r="N33" s="179"/>
      <c r="O33" s="95"/>
      <c r="P33" s="113"/>
      <c r="Q33" s="96"/>
    </row>
    <row r="34" spans="1:17" s="11" customFormat="1" ht="18.95" customHeight="1" x14ac:dyDescent="0.2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6"/>
      <c r="N34" s="179"/>
      <c r="O34" s="95"/>
      <c r="P34" s="113"/>
      <c r="Q34" s="96"/>
    </row>
    <row r="35" spans="1:17" s="11" customFormat="1" ht="18.95" customHeight="1" x14ac:dyDescent="0.2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6"/>
      <c r="N35" s="179"/>
      <c r="O35" s="95"/>
      <c r="P35" s="113"/>
      <c r="Q35" s="96"/>
    </row>
    <row r="36" spans="1:17" s="11" customFormat="1" ht="18.95" customHeight="1" x14ac:dyDescent="0.2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6"/>
      <c r="N36" s="179"/>
      <c r="O36" s="95"/>
      <c r="P36" s="113"/>
      <c r="Q36" s="96"/>
    </row>
    <row r="37" spans="1:17" s="11" customFormat="1" ht="18.95" customHeight="1" x14ac:dyDescent="0.2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6"/>
      <c r="N37" s="179"/>
      <c r="O37" s="95"/>
      <c r="P37" s="113"/>
      <c r="Q37" s="96"/>
    </row>
    <row r="38" spans="1:17" s="11" customFormat="1" ht="18.95" customHeight="1" x14ac:dyDescent="0.2">
      <c r="A38" s="190">
        <v>32</v>
      </c>
      <c r="B38" s="94"/>
      <c r="C38" s="94"/>
      <c r="D38" s="95"/>
      <c r="E38" s="205"/>
      <c r="F38" s="112"/>
      <c r="G38" s="112"/>
      <c r="H38" s="406"/>
      <c r="I38" s="219"/>
      <c r="J38" s="187"/>
      <c r="K38" s="185"/>
      <c r="L38" s="189"/>
      <c r="M38" s="216"/>
      <c r="N38" s="179"/>
      <c r="O38" s="96"/>
      <c r="P38" s="113"/>
      <c r="Q38" s="96"/>
    </row>
    <row r="39" spans="1:17" s="11" customFormat="1" ht="18.95" customHeight="1" x14ac:dyDescent="0.2">
      <c r="A39" s="190">
        <v>33</v>
      </c>
      <c r="B39" s="94"/>
      <c r="C39" s="94"/>
      <c r="D39" s="95"/>
      <c r="E39" s="205"/>
      <c r="F39" s="112"/>
      <c r="G39" s="112"/>
      <c r="H39" s="406"/>
      <c r="I39" s="219"/>
      <c r="J39" s="187"/>
      <c r="K39" s="185"/>
      <c r="L39" s="189"/>
      <c r="M39" s="216"/>
      <c r="N39" s="213"/>
      <c r="O39" s="182"/>
      <c r="P39" s="113"/>
      <c r="Q39" s="96"/>
    </row>
    <row r="40" spans="1:17" s="11" customFormat="1" ht="18.95" customHeight="1" x14ac:dyDescent="0.2">
      <c r="A40" s="190">
        <v>34</v>
      </c>
      <c r="B40" s="94"/>
      <c r="C40" s="94"/>
      <c r="D40" s="95"/>
      <c r="E40" s="205"/>
      <c r="F40" s="112"/>
      <c r="G40" s="112"/>
      <c r="H40" s="406"/>
      <c r="I40" s="219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103" si="0">IF(Q40="",999,Q40)</f>
        <v>999</v>
      </c>
      <c r="M40" s="216">
        <f t="shared" ref="M40:M103" si="1">IF(P40=999,999,1)</f>
        <v>999</v>
      </c>
      <c r="N40" s="213"/>
      <c r="O40" s="182"/>
      <c r="P40" s="113">
        <f t="shared" ref="P40:P103" si="2">IF(N40="DA",1,IF(N40="WC",2,IF(N40="SE",3,IF(N40="Q",4,IF(N40="LL",5,999)))))</f>
        <v>999</v>
      </c>
      <c r="Q40" s="96"/>
    </row>
    <row r="41" spans="1:17" s="11" customFormat="1" ht="18.95" customHeight="1" x14ac:dyDescent="0.2">
      <c r="A41" s="190">
        <v>35</v>
      </c>
      <c r="B41" s="94"/>
      <c r="C41" s="94"/>
      <c r="D41" s="95"/>
      <c r="E41" s="205"/>
      <c r="F41" s="112"/>
      <c r="G41" s="112"/>
      <c r="H41" s="406"/>
      <c r="I41" s="219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6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95" customHeight="1" x14ac:dyDescent="0.2">
      <c r="A42" s="190">
        <v>36</v>
      </c>
      <c r="B42" s="94"/>
      <c r="C42" s="94"/>
      <c r="D42" s="95"/>
      <c r="E42" s="205"/>
      <c r="F42" s="112"/>
      <c r="G42" s="112"/>
      <c r="H42" s="406"/>
      <c r="I42" s="219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6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95" customHeight="1" x14ac:dyDescent="0.2">
      <c r="A43" s="190">
        <v>37</v>
      </c>
      <c r="B43" s="94"/>
      <c r="C43" s="94"/>
      <c r="D43" s="95"/>
      <c r="E43" s="205"/>
      <c r="F43" s="112"/>
      <c r="G43" s="112"/>
      <c r="H43" s="406"/>
      <c r="I43" s="219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6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95" customHeight="1" x14ac:dyDescent="0.2">
      <c r="A44" s="190">
        <v>38</v>
      </c>
      <c r="B44" s="94"/>
      <c r="C44" s="94"/>
      <c r="D44" s="95"/>
      <c r="E44" s="205"/>
      <c r="F44" s="112"/>
      <c r="G44" s="112"/>
      <c r="H44" s="406"/>
      <c r="I44" s="219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6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95" customHeight="1" x14ac:dyDescent="0.2">
      <c r="A45" s="190">
        <v>39</v>
      </c>
      <c r="B45" s="94"/>
      <c r="C45" s="94"/>
      <c r="D45" s="95"/>
      <c r="E45" s="205"/>
      <c r="F45" s="112"/>
      <c r="G45" s="112"/>
      <c r="H45" s="406"/>
      <c r="I45" s="219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6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95" customHeight="1" x14ac:dyDescent="0.2">
      <c r="A46" s="190">
        <v>40</v>
      </c>
      <c r="B46" s="94"/>
      <c r="C46" s="94"/>
      <c r="D46" s="95"/>
      <c r="E46" s="205"/>
      <c r="F46" s="112"/>
      <c r="G46" s="112"/>
      <c r="H46" s="406"/>
      <c r="I46" s="219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6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95" customHeight="1" x14ac:dyDescent="0.2">
      <c r="A47" s="190">
        <v>41</v>
      </c>
      <c r="B47" s="94"/>
      <c r="C47" s="94"/>
      <c r="D47" s="95"/>
      <c r="E47" s="205"/>
      <c r="F47" s="112"/>
      <c r="G47" s="112"/>
      <c r="H47" s="406"/>
      <c r="I47" s="219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6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95" customHeight="1" x14ac:dyDescent="0.2">
      <c r="A48" s="190">
        <v>42</v>
      </c>
      <c r="B48" s="94"/>
      <c r="C48" s="94"/>
      <c r="D48" s="95"/>
      <c r="E48" s="205"/>
      <c r="F48" s="112"/>
      <c r="G48" s="112"/>
      <c r="H48" s="406"/>
      <c r="I48" s="219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6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95" customHeight="1" x14ac:dyDescent="0.2">
      <c r="A49" s="190">
        <v>43</v>
      </c>
      <c r="B49" s="94"/>
      <c r="C49" s="94"/>
      <c r="D49" s="95"/>
      <c r="E49" s="205"/>
      <c r="F49" s="112"/>
      <c r="G49" s="112"/>
      <c r="H49" s="406"/>
      <c r="I49" s="219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6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95" customHeight="1" x14ac:dyDescent="0.2">
      <c r="A50" s="190">
        <v>44</v>
      </c>
      <c r="B50" s="94"/>
      <c r="C50" s="94"/>
      <c r="D50" s="95"/>
      <c r="E50" s="205"/>
      <c r="F50" s="112"/>
      <c r="G50" s="112"/>
      <c r="H50" s="406"/>
      <c r="I50" s="219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6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95" customHeight="1" x14ac:dyDescent="0.2">
      <c r="A51" s="190">
        <v>45</v>
      </c>
      <c r="B51" s="94"/>
      <c r="C51" s="94"/>
      <c r="D51" s="95"/>
      <c r="E51" s="205"/>
      <c r="F51" s="112"/>
      <c r="G51" s="112"/>
      <c r="H51" s="406"/>
      <c r="I51" s="219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6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95" customHeight="1" x14ac:dyDescent="0.2">
      <c r="A52" s="190">
        <v>46</v>
      </c>
      <c r="B52" s="94"/>
      <c r="C52" s="94"/>
      <c r="D52" s="95"/>
      <c r="E52" s="205"/>
      <c r="F52" s="112"/>
      <c r="G52" s="112"/>
      <c r="H52" s="406"/>
      <c r="I52" s="219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6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95" customHeight="1" x14ac:dyDescent="0.2">
      <c r="A53" s="190">
        <v>47</v>
      </c>
      <c r="B53" s="94"/>
      <c r="C53" s="94"/>
      <c r="D53" s="95"/>
      <c r="E53" s="205"/>
      <c r="F53" s="112"/>
      <c r="G53" s="112"/>
      <c r="H53" s="406"/>
      <c r="I53" s="219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6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95" customHeight="1" x14ac:dyDescent="0.2">
      <c r="A54" s="190">
        <v>48</v>
      </c>
      <c r="B54" s="94"/>
      <c r="C54" s="94"/>
      <c r="D54" s="95"/>
      <c r="E54" s="205"/>
      <c r="F54" s="112"/>
      <c r="G54" s="112"/>
      <c r="H54" s="406"/>
      <c r="I54" s="219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6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95" customHeight="1" x14ac:dyDescent="0.2">
      <c r="A55" s="190">
        <v>49</v>
      </c>
      <c r="B55" s="94"/>
      <c r="C55" s="94"/>
      <c r="D55" s="95"/>
      <c r="E55" s="205"/>
      <c r="F55" s="112"/>
      <c r="G55" s="112"/>
      <c r="H55" s="406"/>
      <c r="I55" s="219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6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95" customHeight="1" x14ac:dyDescent="0.2">
      <c r="A56" s="190">
        <v>50</v>
      </c>
      <c r="B56" s="94"/>
      <c r="C56" s="94"/>
      <c r="D56" s="95"/>
      <c r="E56" s="205"/>
      <c r="F56" s="112"/>
      <c r="G56" s="112"/>
      <c r="H56" s="406"/>
      <c r="I56" s="219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6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95" customHeight="1" x14ac:dyDescent="0.2">
      <c r="A57" s="190">
        <v>51</v>
      </c>
      <c r="B57" s="94"/>
      <c r="C57" s="94"/>
      <c r="D57" s="95"/>
      <c r="E57" s="205"/>
      <c r="F57" s="112"/>
      <c r="G57" s="112"/>
      <c r="H57" s="406"/>
      <c r="I57" s="219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6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95" customHeight="1" x14ac:dyDescent="0.2">
      <c r="A58" s="190">
        <v>52</v>
      </c>
      <c r="B58" s="94"/>
      <c r="C58" s="94"/>
      <c r="D58" s="95"/>
      <c r="E58" s="205"/>
      <c r="F58" s="112"/>
      <c r="G58" s="112"/>
      <c r="H58" s="406"/>
      <c r="I58" s="219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6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95" customHeight="1" x14ac:dyDescent="0.2">
      <c r="A59" s="190">
        <v>53</v>
      </c>
      <c r="B59" s="94"/>
      <c r="C59" s="94"/>
      <c r="D59" s="95"/>
      <c r="E59" s="205"/>
      <c r="F59" s="112"/>
      <c r="G59" s="112"/>
      <c r="H59" s="406"/>
      <c r="I59" s="219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6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95" customHeight="1" x14ac:dyDescent="0.2">
      <c r="A60" s="190">
        <v>54</v>
      </c>
      <c r="B60" s="94"/>
      <c r="C60" s="94"/>
      <c r="D60" s="95"/>
      <c r="E60" s="205"/>
      <c r="F60" s="112"/>
      <c r="G60" s="112"/>
      <c r="H60" s="406"/>
      <c r="I60" s="219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6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95" customHeight="1" x14ac:dyDescent="0.2">
      <c r="A61" s="190">
        <v>55</v>
      </c>
      <c r="B61" s="94"/>
      <c r="C61" s="94"/>
      <c r="D61" s="95"/>
      <c r="E61" s="205"/>
      <c r="F61" s="112"/>
      <c r="G61" s="112"/>
      <c r="H61" s="406"/>
      <c r="I61" s="219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6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95" customHeight="1" x14ac:dyDescent="0.2">
      <c r="A62" s="190">
        <v>56</v>
      </c>
      <c r="B62" s="94"/>
      <c r="C62" s="94"/>
      <c r="D62" s="95"/>
      <c r="E62" s="205"/>
      <c r="F62" s="112"/>
      <c r="G62" s="112"/>
      <c r="H62" s="406"/>
      <c r="I62" s="219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6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95" customHeight="1" x14ac:dyDescent="0.2">
      <c r="A63" s="190">
        <v>57</v>
      </c>
      <c r="B63" s="94"/>
      <c r="C63" s="94"/>
      <c r="D63" s="95"/>
      <c r="E63" s="205"/>
      <c r="F63" s="112"/>
      <c r="G63" s="112"/>
      <c r="H63" s="406"/>
      <c r="I63" s="219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6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95" customHeight="1" x14ac:dyDescent="0.2">
      <c r="A64" s="190">
        <v>58</v>
      </c>
      <c r="B64" s="94"/>
      <c r="C64" s="94"/>
      <c r="D64" s="95"/>
      <c r="E64" s="205"/>
      <c r="F64" s="112"/>
      <c r="G64" s="112"/>
      <c r="H64" s="406"/>
      <c r="I64" s="219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6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95" customHeight="1" x14ac:dyDescent="0.2">
      <c r="A65" s="190">
        <v>59</v>
      </c>
      <c r="B65" s="94"/>
      <c r="C65" s="94"/>
      <c r="D65" s="95"/>
      <c r="E65" s="205"/>
      <c r="F65" s="112"/>
      <c r="G65" s="112"/>
      <c r="H65" s="406"/>
      <c r="I65" s="219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6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95" customHeight="1" x14ac:dyDescent="0.2">
      <c r="A66" s="190">
        <v>60</v>
      </c>
      <c r="B66" s="94"/>
      <c r="C66" s="94"/>
      <c r="D66" s="95"/>
      <c r="E66" s="205"/>
      <c r="F66" s="112"/>
      <c r="G66" s="112"/>
      <c r="H66" s="406"/>
      <c r="I66" s="219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6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95" customHeight="1" x14ac:dyDescent="0.2">
      <c r="A67" s="190">
        <v>61</v>
      </c>
      <c r="B67" s="94"/>
      <c r="C67" s="94"/>
      <c r="D67" s="95"/>
      <c r="E67" s="205"/>
      <c r="F67" s="112"/>
      <c r="G67" s="112"/>
      <c r="H67" s="406"/>
      <c r="I67" s="219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6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95" customHeight="1" x14ac:dyDescent="0.2">
      <c r="A68" s="190">
        <v>62</v>
      </c>
      <c r="B68" s="94"/>
      <c r="C68" s="94"/>
      <c r="D68" s="95"/>
      <c r="E68" s="205"/>
      <c r="F68" s="112"/>
      <c r="G68" s="112"/>
      <c r="H68" s="406"/>
      <c r="I68" s="219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6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95" customHeight="1" x14ac:dyDescent="0.2">
      <c r="A69" s="190">
        <v>63</v>
      </c>
      <c r="B69" s="94"/>
      <c r="C69" s="94"/>
      <c r="D69" s="95"/>
      <c r="E69" s="205"/>
      <c r="F69" s="112"/>
      <c r="G69" s="112"/>
      <c r="H69" s="406"/>
      <c r="I69" s="219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6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95" customHeight="1" x14ac:dyDescent="0.2">
      <c r="A70" s="190">
        <v>64</v>
      </c>
      <c r="B70" s="94"/>
      <c r="C70" s="94"/>
      <c r="D70" s="95"/>
      <c r="E70" s="205"/>
      <c r="F70" s="112"/>
      <c r="G70" s="112"/>
      <c r="H70" s="406"/>
      <c r="I70" s="219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6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95" customHeight="1" x14ac:dyDescent="0.2">
      <c r="A71" s="190">
        <v>65</v>
      </c>
      <c r="B71" s="94"/>
      <c r="C71" s="94"/>
      <c r="D71" s="95"/>
      <c r="E71" s="205"/>
      <c r="F71" s="112"/>
      <c r="G71" s="112"/>
      <c r="H71" s="406"/>
      <c r="I71" s="219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6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95" customHeight="1" x14ac:dyDescent="0.2">
      <c r="A72" s="190">
        <v>66</v>
      </c>
      <c r="B72" s="94"/>
      <c r="C72" s="94"/>
      <c r="D72" s="95"/>
      <c r="E72" s="205"/>
      <c r="F72" s="112"/>
      <c r="G72" s="112"/>
      <c r="H72" s="406"/>
      <c r="I72" s="219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si="0"/>
        <v>999</v>
      </c>
      <c r="M72" s="216">
        <f t="shared" si="1"/>
        <v>999</v>
      </c>
      <c r="N72" s="213"/>
      <c r="O72" s="182"/>
      <c r="P72" s="113">
        <f t="shared" si="2"/>
        <v>999</v>
      </c>
      <c r="Q72" s="96"/>
    </row>
    <row r="73" spans="1:17" s="11" customFormat="1" ht="18.95" customHeight="1" x14ac:dyDescent="0.2">
      <c r="A73" s="190">
        <v>67</v>
      </c>
      <c r="B73" s="94"/>
      <c r="C73" s="94"/>
      <c r="D73" s="95"/>
      <c r="E73" s="205"/>
      <c r="F73" s="112"/>
      <c r="G73" s="112"/>
      <c r="H73" s="406"/>
      <c r="I73" s="219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0"/>
        <v>999</v>
      </c>
      <c r="M73" s="216">
        <f t="shared" si="1"/>
        <v>999</v>
      </c>
      <c r="N73" s="213"/>
      <c r="O73" s="182"/>
      <c r="P73" s="113">
        <f t="shared" si="2"/>
        <v>999</v>
      </c>
      <c r="Q73" s="96"/>
    </row>
    <row r="74" spans="1:17" s="11" customFormat="1" ht="18.95" customHeight="1" x14ac:dyDescent="0.2">
      <c r="A74" s="190">
        <v>68</v>
      </c>
      <c r="B74" s="94"/>
      <c r="C74" s="94"/>
      <c r="D74" s="95"/>
      <c r="E74" s="205"/>
      <c r="F74" s="112"/>
      <c r="G74" s="112"/>
      <c r="H74" s="406"/>
      <c r="I74" s="219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0"/>
        <v>999</v>
      </c>
      <c r="M74" s="216">
        <f t="shared" si="1"/>
        <v>999</v>
      </c>
      <c r="N74" s="213"/>
      <c r="O74" s="182"/>
      <c r="P74" s="113">
        <f t="shared" si="2"/>
        <v>999</v>
      </c>
      <c r="Q74" s="96"/>
    </row>
    <row r="75" spans="1:17" s="11" customFormat="1" ht="18.95" customHeight="1" x14ac:dyDescent="0.2">
      <c r="A75" s="190">
        <v>69</v>
      </c>
      <c r="B75" s="94"/>
      <c r="C75" s="94"/>
      <c r="D75" s="95"/>
      <c r="E75" s="205"/>
      <c r="F75" s="112"/>
      <c r="G75" s="112"/>
      <c r="H75" s="406"/>
      <c r="I75" s="219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0"/>
        <v>999</v>
      </c>
      <c r="M75" s="216">
        <f t="shared" si="1"/>
        <v>999</v>
      </c>
      <c r="N75" s="213"/>
      <c r="O75" s="182"/>
      <c r="P75" s="113">
        <f t="shared" si="2"/>
        <v>999</v>
      </c>
      <c r="Q75" s="96"/>
    </row>
    <row r="76" spans="1:17" s="11" customFormat="1" ht="18.95" customHeight="1" x14ac:dyDescent="0.2">
      <c r="A76" s="190">
        <v>70</v>
      </c>
      <c r="B76" s="94"/>
      <c r="C76" s="94"/>
      <c r="D76" s="95"/>
      <c r="E76" s="205"/>
      <c r="F76" s="112"/>
      <c r="G76" s="112"/>
      <c r="H76" s="406"/>
      <c r="I76" s="219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0"/>
        <v>999</v>
      </c>
      <c r="M76" s="216">
        <f t="shared" si="1"/>
        <v>999</v>
      </c>
      <c r="N76" s="213"/>
      <c r="O76" s="182"/>
      <c r="P76" s="113">
        <f t="shared" si="2"/>
        <v>999</v>
      </c>
      <c r="Q76" s="96"/>
    </row>
    <row r="77" spans="1:17" s="11" customFormat="1" ht="18.95" customHeight="1" x14ac:dyDescent="0.2">
      <c r="A77" s="190">
        <v>71</v>
      </c>
      <c r="B77" s="94"/>
      <c r="C77" s="94"/>
      <c r="D77" s="95"/>
      <c r="E77" s="205"/>
      <c r="F77" s="112"/>
      <c r="G77" s="112"/>
      <c r="H77" s="406"/>
      <c r="I77" s="219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0"/>
        <v>999</v>
      </c>
      <c r="M77" s="216">
        <f t="shared" si="1"/>
        <v>999</v>
      </c>
      <c r="N77" s="213"/>
      <c r="O77" s="182"/>
      <c r="P77" s="113">
        <f t="shared" si="2"/>
        <v>999</v>
      </c>
      <c r="Q77" s="96"/>
    </row>
    <row r="78" spans="1:17" s="11" customFormat="1" ht="18.95" customHeight="1" x14ac:dyDescent="0.2">
      <c r="A78" s="190">
        <v>72</v>
      </c>
      <c r="B78" s="94"/>
      <c r="C78" s="94"/>
      <c r="D78" s="95"/>
      <c r="E78" s="205"/>
      <c r="F78" s="112"/>
      <c r="G78" s="112"/>
      <c r="H78" s="406"/>
      <c r="I78" s="219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0"/>
        <v>999</v>
      </c>
      <c r="M78" s="216">
        <f t="shared" si="1"/>
        <v>999</v>
      </c>
      <c r="N78" s="213"/>
      <c r="O78" s="182"/>
      <c r="P78" s="113">
        <f t="shared" si="2"/>
        <v>999</v>
      </c>
      <c r="Q78" s="96"/>
    </row>
    <row r="79" spans="1:17" s="11" customFormat="1" ht="18.95" customHeight="1" x14ac:dyDescent="0.2">
      <c r="A79" s="190">
        <v>73</v>
      </c>
      <c r="B79" s="94"/>
      <c r="C79" s="94"/>
      <c r="D79" s="95"/>
      <c r="E79" s="205"/>
      <c r="F79" s="112"/>
      <c r="G79" s="112"/>
      <c r="H79" s="406"/>
      <c r="I79" s="219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0"/>
        <v>999</v>
      </c>
      <c r="M79" s="216">
        <f t="shared" si="1"/>
        <v>999</v>
      </c>
      <c r="N79" s="213"/>
      <c r="O79" s="182"/>
      <c r="P79" s="113">
        <f t="shared" si="2"/>
        <v>999</v>
      </c>
      <c r="Q79" s="96"/>
    </row>
    <row r="80" spans="1:17" s="11" customFormat="1" ht="18.95" customHeight="1" x14ac:dyDescent="0.2">
      <c r="A80" s="190">
        <v>74</v>
      </c>
      <c r="B80" s="94"/>
      <c r="C80" s="94"/>
      <c r="D80" s="95"/>
      <c r="E80" s="205"/>
      <c r="F80" s="112"/>
      <c r="G80" s="112"/>
      <c r="H80" s="406"/>
      <c r="I80" s="219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0"/>
        <v>999</v>
      </c>
      <c r="M80" s="216">
        <f t="shared" si="1"/>
        <v>999</v>
      </c>
      <c r="N80" s="213"/>
      <c r="O80" s="182"/>
      <c r="P80" s="113">
        <f t="shared" si="2"/>
        <v>999</v>
      </c>
      <c r="Q80" s="96"/>
    </row>
    <row r="81" spans="1:17" s="11" customFormat="1" ht="18.95" customHeight="1" x14ac:dyDescent="0.2">
      <c r="A81" s="190">
        <v>75</v>
      </c>
      <c r="B81" s="94"/>
      <c r="C81" s="94"/>
      <c r="D81" s="95"/>
      <c r="E81" s="205"/>
      <c r="F81" s="112"/>
      <c r="G81" s="112"/>
      <c r="H81" s="406"/>
      <c r="I81" s="219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0"/>
        <v>999</v>
      </c>
      <c r="M81" s="216">
        <f t="shared" si="1"/>
        <v>999</v>
      </c>
      <c r="N81" s="213"/>
      <c r="O81" s="182"/>
      <c r="P81" s="113">
        <f t="shared" si="2"/>
        <v>999</v>
      </c>
      <c r="Q81" s="96"/>
    </row>
    <row r="82" spans="1:17" s="11" customFormat="1" ht="18.95" customHeight="1" x14ac:dyDescent="0.2">
      <c r="A82" s="190">
        <v>76</v>
      </c>
      <c r="B82" s="94"/>
      <c r="C82" s="94"/>
      <c r="D82" s="95"/>
      <c r="E82" s="205"/>
      <c r="F82" s="112"/>
      <c r="G82" s="112"/>
      <c r="H82" s="406"/>
      <c r="I82" s="219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0"/>
        <v>999</v>
      </c>
      <c r="M82" s="216">
        <f t="shared" si="1"/>
        <v>999</v>
      </c>
      <c r="N82" s="213"/>
      <c r="O82" s="182"/>
      <c r="P82" s="113">
        <f t="shared" si="2"/>
        <v>999</v>
      </c>
      <c r="Q82" s="96"/>
    </row>
    <row r="83" spans="1:17" s="11" customFormat="1" ht="18.95" customHeight="1" x14ac:dyDescent="0.2">
      <c r="A83" s="190">
        <v>77</v>
      </c>
      <c r="B83" s="94"/>
      <c r="C83" s="94"/>
      <c r="D83" s="95"/>
      <c r="E83" s="205"/>
      <c r="F83" s="112"/>
      <c r="G83" s="112"/>
      <c r="H83" s="406"/>
      <c r="I83" s="219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0"/>
        <v>999</v>
      </c>
      <c r="M83" s="216">
        <f t="shared" si="1"/>
        <v>999</v>
      </c>
      <c r="N83" s="213"/>
      <c r="O83" s="182"/>
      <c r="P83" s="113">
        <f t="shared" si="2"/>
        <v>999</v>
      </c>
      <c r="Q83" s="96"/>
    </row>
    <row r="84" spans="1:17" s="11" customFormat="1" ht="18.95" customHeight="1" x14ac:dyDescent="0.2">
      <c r="A84" s="190">
        <v>78</v>
      </c>
      <c r="B84" s="94"/>
      <c r="C84" s="94"/>
      <c r="D84" s="95"/>
      <c r="E84" s="205"/>
      <c r="F84" s="112"/>
      <c r="G84" s="112"/>
      <c r="H84" s="406"/>
      <c r="I84" s="219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0"/>
        <v>999</v>
      </c>
      <c r="M84" s="216">
        <f t="shared" si="1"/>
        <v>999</v>
      </c>
      <c r="N84" s="213"/>
      <c r="O84" s="182"/>
      <c r="P84" s="113">
        <f t="shared" si="2"/>
        <v>999</v>
      </c>
      <c r="Q84" s="96"/>
    </row>
    <row r="85" spans="1:17" s="11" customFormat="1" ht="18.95" customHeight="1" x14ac:dyDescent="0.2">
      <c r="A85" s="190">
        <v>79</v>
      </c>
      <c r="B85" s="94"/>
      <c r="C85" s="94"/>
      <c r="D85" s="95"/>
      <c r="E85" s="205"/>
      <c r="F85" s="112"/>
      <c r="G85" s="112"/>
      <c r="H85" s="406"/>
      <c r="I85" s="219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0"/>
        <v>999</v>
      </c>
      <c r="M85" s="216">
        <f t="shared" si="1"/>
        <v>999</v>
      </c>
      <c r="N85" s="213"/>
      <c r="O85" s="182"/>
      <c r="P85" s="113">
        <f t="shared" si="2"/>
        <v>999</v>
      </c>
      <c r="Q85" s="96"/>
    </row>
    <row r="86" spans="1:17" s="11" customFormat="1" ht="18.95" customHeight="1" x14ac:dyDescent="0.2">
      <c r="A86" s="190">
        <v>80</v>
      </c>
      <c r="B86" s="94"/>
      <c r="C86" s="94"/>
      <c r="D86" s="95"/>
      <c r="E86" s="205"/>
      <c r="F86" s="112"/>
      <c r="G86" s="112"/>
      <c r="H86" s="406"/>
      <c r="I86" s="219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0"/>
        <v>999</v>
      </c>
      <c r="M86" s="216">
        <f t="shared" si="1"/>
        <v>999</v>
      </c>
      <c r="N86" s="213"/>
      <c r="O86" s="182"/>
      <c r="P86" s="113">
        <f t="shared" si="2"/>
        <v>999</v>
      </c>
      <c r="Q86" s="96"/>
    </row>
    <row r="87" spans="1:17" s="11" customFormat="1" ht="18.95" customHeight="1" x14ac:dyDescent="0.2">
      <c r="A87" s="190">
        <v>81</v>
      </c>
      <c r="B87" s="94"/>
      <c r="C87" s="94"/>
      <c r="D87" s="95"/>
      <c r="E87" s="205"/>
      <c r="F87" s="112"/>
      <c r="G87" s="112"/>
      <c r="H87" s="406"/>
      <c r="I87" s="219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0"/>
        <v>999</v>
      </c>
      <c r="M87" s="216">
        <f t="shared" si="1"/>
        <v>999</v>
      </c>
      <c r="N87" s="213"/>
      <c r="O87" s="182"/>
      <c r="P87" s="113">
        <f t="shared" si="2"/>
        <v>999</v>
      </c>
      <c r="Q87" s="96"/>
    </row>
    <row r="88" spans="1:17" s="11" customFormat="1" ht="18.95" customHeight="1" x14ac:dyDescent="0.2">
      <c r="A88" s="190">
        <v>82</v>
      </c>
      <c r="B88" s="94"/>
      <c r="C88" s="94"/>
      <c r="D88" s="95"/>
      <c r="E88" s="205"/>
      <c r="F88" s="112"/>
      <c r="G88" s="112"/>
      <c r="H88" s="406"/>
      <c r="I88" s="219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0"/>
        <v>999</v>
      </c>
      <c r="M88" s="216">
        <f t="shared" si="1"/>
        <v>999</v>
      </c>
      <c r="N88" s="213"/>
      <c r="O88" s="182"/>
      <c r="P88" s="113">
        <f t="shared" si="2"/>
        <v>999</v>
      </c>
      <c r="Q88" s="96"/>
    </row>
    <row r="89" spans="1:17" s="11" customFormat="1" ht="18.95" customHeight="1" x14ac:dyDescent="0.2">
      <c r="A89" s="190">
        <v>83</v>
      </c>
      <c r="B89" s="94"/>
      <c r="C89" s="94"/>
      <c r="D89" s="95"/>
      <c r="E89" s="205"/>
      <c r="F89" s="112"/>
      <c r="G89" s="112"/>
      <c r="H89" s="406"/>
      <c r="I89" s="219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0"/>
        <v>999</v>
      </c>
      <c r="M89" s="216">
        <f t="shared" si="1"/>
        <v>999</v>
      </c>
      <c r="N89" s="213"/>
      <c r="O89" s="182"/>
      <c r="P89" s="113">
        <f t="shared" si="2"/>
        <v>999</v>
      </c>
      <c r="Q89" s="96"/>
    </row>
    <row r="90" spans="1:17" s="11" customFormat="1" ht="18.95" customHeight="1" x14ac:dyDescent="0.2">
      <c r="A90" s="190">
        <v>84</v>
      </c>
      <c r="B90" s="94"/>
      <c r="C90" s="94"/>
      <c r="D90" s="95"/>
      <c r="E90" s="205"/>
      <c r="F90" s="112"/>
      <c r="G90" s="112"/>
      <c r="H90" s="406"/>
      <c r="I90" s="219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0"/>
        <v>999</v>
      </c>
      <c r="M90" s="216">
        <f t="shared" si="1"/>
        <v>999</v>
      </c>
      <c r="N90" s="213"/>
      <c r="O90" s="182"/>
      <c r="P90" s="113">
        <f t="shared" si="2"/>
        <v>999</v>
      </c>
      <c r="Q90" s="96"/>
    </row>
    <row r="91" spans="1:17" s="11" customFormat="1" ht="18.95" customHeight="1" x14ac:dyDescent="0.2">
      <c r="A91" s="190">
        <v>85</v>
      </c>
      <c r="B91" s="94"/>
      <c r="C91" s="94"/>
      <c r="D91" s="95"/>
      <c r="E91" s="205"/>
      <c r="F91" s="112"/>
      <c r="G91" s="112"/>
      <c r="H91" s="406"/>
      <c r="I91" s="219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0"/>
        <v>999</v>
      </c>
      <c r="M91" s="216">
        <f t="shared" si="1"/>
        <v>999</v>
      </c>
      <c r="N91" s="213"/>
      <c r="O91" s="182"/>
      <c r="P91" s="113">
        <f t="shared" si="2"/>
        <v>999</v>
      </c>
      <c r="Q91" s="96"/>
    </row>
    <row r="92" spans="1:17" s="11" customFormat="1" ht="18.95" customHeight="1" x14ac:dyDescent="0.2">
      <c r="A92" s="190">
        <v>86</v>
      </c>
      <c r="B92" s="94"/>
      <c r="C92" s="94"/>
      <c r="D92" s="95"/>
      <c r="E92" s="205"/>
      <c r="F92" s="112"/>
      <c r="G92" s="112"/>
      <c r="H92" s="406"/>
      <c r="I92" s="219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0"/>
        <v>999</v>
      </c>
      <c r="M92" s="216">
        <f t="shared" si="1"/>
        <v>999</v>
      </c>
      <c r="N92" s="213"/>
      <c r="O92" s="182"/>
      <c r="P92" s="113">
        <f t="shared" si="2"/>
        <v>999</v>
      </c>
      <c r="Q92" s="96"/>
    </row>
    <row r="93" spans="1:17" s="11" customFormat="1" ht="18.95" customHeight="1" x14ac:dyDescent="0.2">
      <c r="A93" s="190">
        <v>87</v>
      </c>
      <c r="B93" s="94"/>
      <c r="C93" s="94"/>
      <c r="D93" s="95"/>
      <c r="E93" s="205"/>
      <c r="F93" s="112"/>
      <c r="G93" s="112"/>
      <c r="H93" s="406"/>
      <c r="I93" s="219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0"/>
        <v>999</v>
      </c>
      <c r="M93" s="216">
        <f t="shared" si="1"/>
        <v>999</v>
      </c>
      <c r="N93" s="213"/>
      <c r="O93" s="182"/>
      <c r="P93" s="113">
        <f t="shared" si="2"/>
        <v>999</v>
      </c>
      <c r="Q93" s="96"/>
    </row>
    <row r="94" spans="1:17" s="11" customFormat="1" ht="18.95" customHeight="1" x14ac:dyDescent="0.2">
      <c r="A94" s="190">
        <v>88</v>
      </c>
      <c r="B94" s="94"/>
      <c r="C94" s="94"/>
      <c r="D94" s="95"/>
      <c r="E94" s="205"/>
      <c r="F94" s="112"/>
      <c r="G94" s="112"/>
      <c r="H94" s="406"/>
      <c r="I94" s="219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0"/>
        <v>999</v>
      </c>
      <c r="M94" s="216">
        <f t="shared" si="1"/>
        <v>999</v>
      </c>
      <c r="N94" s="213"/>
      <c r="O94" s="182"/>
      <c r="P94" s="113">
        <f t="shared" si="2"/>
        <v>999</v>
      </c>
      <c r="Q94" s="96"/>
    </row>
    <row r="95" spans="1:17" s="11" customFormat="1" ht="18.95" customHeight="1" x14ac:dyDescent="0.2">
      <c r="A95" s="190">
        <v>89</v>
      </c>
      <c r="B95" s="94"/>
      <c r="C95" s="94"/>
      <c r="D95" s="95"/>
      <c r="E95" s="205"/>
      <c r="F95" s="112"/>
      <c r="G95" s="112"/>
      <c r="H95" s="406"/>
      <c r="I95" s="219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0"/>
        <v>999</v>
      </c>
      <c r="M95" s="216">
        <f t="shared" si="1"/>
        <v>999</v>
      </c>
      <c r="N95" s="213"/>
      <c r="O95" s="182"/>
      <c r="P95" s="113">
        <f t="shared" si="2"/>
        <v>999</v>
      </c>
      <c r="Q95" s="96"/>
    </row>
    <row r="96" spans="1:17" s="11" customFormat="1" ht="18.95" customHeight="1" x14ac:dyDescent="0.2">
      <c r="A96" s="190">
        <v>90</v>
      </c>
      <c r="B96" s="94"/>
      <c r="C96" s="94"/>
      <c r="D96" s="95"/>
      <c r="E96" s="205"/>
      <c r="F96" s="112"/>
      <c r="G96" s="112"/>
      <c r="H96" s="406"/>
      <c r="I96" s="219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0"/>
        <v>999</v>
      </c>
      <c r="M96" s="216">
        <f t="shared" si="1"/>
        <v>999</v>
      </c>
      <c r="N96" s="213"/>
      <c r="O96" s="182"/>
      <c r="P96" s="113">
        <f t="shared" si="2"/>
        <v>999</v>
      </c>
      <c r="Q96" s="96"/>
    </row>
    <row r="97" spans="1:17" s="11" customFormat="1" ht="18.95" customHeight="1" x14ac:dyDescent="0.2">
      <c r="A97" s="190">
        <v>91</v>
      </c>
      <c r="B97" s="94"/>
      <c r="C97" s="94"/>
      <c r="D97" s="95"/>
      <c r="E97" s="205"/>
      <c r="F97" s="112"/>
      <c r="G97" s="112"/>
      <c r="H97" s="406"/>
      <c r="I97" s="219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0"/>
        <v>999</v>
      </c>
      <c r="M97" s="216">
        <f t="shared" si="1"/>
        <v>999</v>
      </c>
      <c r="N97" s="213"/>
      <c r="O97" s="182"/>
      <c r="P97" s="113">
        <f t="shared" si="2"/>
        <v>999</v>
      </c>
      <c r="Q97" s="96"/>
    </row>
    <row r="98" spans="1:17" s="11" customFormat="1" ht="18.95" customHeight="1" x14ac:dyDescent="0.2">
      <c r="A98" s="190">
        <v>92</v>
      </c>
      <c r="B98" s="94"/>
      <c r="C98" s="94"/>
      <c r="D98" s="95"/>
      <c r="E98" s="205"/>
      <c r="F98" s="112"/>
      <c r="G98" s="112"/>
      <c r="H98" s="406"/>
      <c r="I98" s="219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0"/>
        <v>999</v>
      </c>
      <c r="M98" s="216">
        <f t="shared" si="1"/>
        <v>999</v>
      </c>
      <c r="N98" s="213"/>
      <c r="O98" s="182"/>
      <c r="P98" s="113">
        <f t="shared" si="2"/>
        <v>999</v>
      </c>
      <c r="Q98" s="96"/>
    </row>
    <row r="99" spans="1:17" s="11" customFormat="1" ht="18.95" customHeight="1" x14ac:dyDescent="0.2">
      <c r="A99" s="190">
        <v>93</v>
      </c>
      <c r="B99" s="94"/>
      <c r="C99" s="94"/>
      <c r="D99" s="95"/>
      <c r="E99" s="205"/>
      <c r="F99" s="112"/>
      <c r="G99" s="112"/>
      <c r="H99" s="406"/>
      <c r="I99" s="219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0"/>
        <v>999</v>
      </c>
      <c r="M99" s="216">
        <f t="shared" si="1"/>
        <v>999</v>
      </c>
      <c r="N99" s="213"/>
      <c r="O99" s="182"/>
      <c r="P99" s="113">
        <f t="shared" si="2"/>
        <v>999</v>
      </c>
      <c r="Q99" s="96"/>
    </row>
    <row r="100" spans="1:17" s="11" customFormat="1" ht="18.95" customHeight="1" x14ac:dyDescent="0.2">
      <c r="A100" s="190">
        <v>94</v>
      </c>
      <c r="B100" s="94"/>
      <c r="C100" s="94"/>
      <c r="D100" s="95"/>
      <c r="E100" s="205"/>
      <c r="F100" s="112"/>
      <c r="G100" s="112"/>
      <c r="H100" s="406"/>
      <c r="I100" s="219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0"/>
        <v>999</v>
      </c>
      <c r="M100" s="216">
        <f t="shared" si="1"/>
        <v>999</v>
      </c>
      <c r="N100" s="213"/>
      <c r="O100" s="182"/>
      <c r="P100" s="113">
        <f t="shared" si="2"/>
        <v>999</v>
      </c>
      <c r="Q100" s="96"/>
    </row>
    <row r="101" spans="1:17" s="11" customFormat="1" ht="18.95" customHeight="1" x14ac:dyDescent="0.2">
      <c r="A101" s="190">
        <v>95</v>
      </c>
      <c r="B101" s="94"/>
      <c r="C101" s="94"/>
      <c r="D101" s="95"/>
      <c r="E101" s="205"/>
      <c r="F101" s="112"/>
      <c r="G101" s="112"/>
      <c r="H101" s="406"/>
      <c r="I101" s="219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si="0"/>
        <v>999</v>
      </c>
      <c r="M101" s="216">
        <f t="shared" si="1"/>
        <v>999</v>
      </c>
      <c r="N101" s="213"/>
      <c r="O101" s="182"/>
      <c r="P101" s="113">
        <f t="shared" si="2"/>
        <v>999</v>
      </c>
      <c r="Q101" s="96"/>
    </row>
    <row r="102" spans="1:17" s="11" customFormat="1" ht="18.95" customHeight="1" x14ac:dyDescent="0.2">
      <c r="A102" s="190">
        <v>96</v>
      </c>
      <c r="B102" s="94"/>
      <c r="C102" s="94"/>
      <c r="D102" s="95"/>
      <c r="E102" s="205"/>
      <c r="F102" s="112"/>
      <c r="G102" s="112"/>
      <c r="H102" s="406"/>
      <c r="I102" s="219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0"/>
        <v>999</v>
      </c>
      <c r="M102" s="216">
        <f t="shared" si="1"/>
        <v>999</v>
      </c>
      <c r="N102" s="213"/>
      <c r="O102" s="182"/>
      <c r="P102" s="113">
        <f t="shared" si="2"/>
        <v>999</v>
      </c>
      <c r="Q102" s="96"/>
    </row>
    <row r="103" spans="1:17" s="11" customFormat="1" ht="18.95" customHeight="1" x14ac:dyDescent="0.2">
      <c r="A103" s="190">
        <v>97</v>
      </c>
      <c r="B103" s="94"/>
      <c r="C103" s="94"/>
      <c r="D103" s="95"/>
      <c r="E103" s="205"/>
      <c r="F103" s="112"/>
      <c r="G103" s="112"/>
      <c r="H103" s="406"/>
      <c r="I103" s="219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0"/>
        <v>999</v>
      </c>
      <c r="M103" s="216">
        <f t="shared" si="1"/>
        <v>999</v>
      </c>
      <c r="N103" s="213"/>
      <c r="O103" s="182"/>
      <c r="P103" s="113">
        <f t="shared" si="2"/>
        <v>999</v>
      </c>
      <c r="Q103" s="96"/>
    </row>
    <row r="104" spans="1:17" s="11" customFormat="1" ht="18.95" customHeight="1" x14ac:dyDescent="0.2">
      <c r="A104" s="190">
        <v>98</v>
      </c>
      <c r="B104" s="94"/>
      <c r="C104" s="94"/>
      <c r="D104" s="95"/>
      <c r="E104" s="205"/>
      <c r="F104" s="112"/>
      <c r="G104" s="112"/>
      <c r="H104" s="406"/>
      <c r="I104" s="219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ref="L104:L156" si="3">IF(Q104="",999,Q104)</f>
        <v>999</v>
      </c>
      <c r="M104" s="216">
        <f t="shared" ref="M104:M156" si="4">IF(P104=999,999,1)</f>
        <v>999</v>
      </c>
      <c r="N104" s="213"/>
      <c r="O104" s="182"/>
      <c r="P104" s="113">
        <f t="shared" ref="P104:P156" si="5">IF(N104="DA",1,IF(N104="WC",2,IF(N104="SE",3,IF(N104="Q",4,IF(N104="LL",5,999)))))</f>
        <v>999</v>
      </c>
      <c r="Q104" s="96"/>
    </row>
    <row r="105" spans="1:17" s="11" customFormat="1" ht="18.95" customHeight="1" x14ac:dyDescent="0.2">
      <c r="A105" s="190">
        <v>99</v>
      </c>
      <c r="B105" s="94"/>
      <c r="C105" s="94"/>
      <c r="D105" s="95"/>
      <c r="E105" s="205"/>
      <c r="F105" s="112"/>
      <c r="G105" s="112"/>
      <c r="H105" s="406"/>
      <c r="I105" s="219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3"/>
        <v>999</v>
      </c>
      <c r="M105" s="216">
        <f t="shared" si="4"/>
        <v>999</v>
      </c>
      <c r="N105" s="213"/>
      <c r="O105" s="182"/>
      <c r="P105" s="113">
        <f t="shared" si="5"/>
        <v>999</v>
      </c>
      <c r="Q105" s="96"/>
    </row>
    <row r="106" spans="1:17" s="11" customFormat="1" ht="18.95" customHeight="1" x14ac:dyDescent="0.2">
      <c r="A106" s="190">
        <v>100</v>
      </c>
      <c r="B106" s="94"/>
      <c r="C106" s="94"/>
      <c r="D106" s="95"/>
      <c r="E106" s="205"/>
      <c r="F106" s="112"/>
      <c r="G106" s="112"/>
      <c r="H106" s="406"/>
      <c r="I106" s="219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3"/>
        <v>999</v>
      </c>
      <c r="M106" s="216">
        <f t="shared" si="4"/>
        <v>999</v>
      </c>
      <c r="N106" s="213"/>
      <c r="O106" s="182"/>
      <c r="P106" s="113">
        <f t="shared" si="5"/>
        <v>999</v>
      </c>
      <c r="Q106" s="96"/>
    </row>
    <row r="107" spans="1:17" s="11" customFormat="1" ht="18.95" customHeight="1" x14ac:dyDescent="0.2">
      <c r="A107" s="190">
        <v>101</v>
      </c>
      <c r="B107" s="94"/>
      <c r="C107" s="94"/>
      <c r="D107" s="95"/>
      <c r="E107" s="205"/>
      <c r="F107" s="112"/>
      <c r="G107" s="112"/>
      <c r="H107" s="406"/>
      <c r="I107" s="219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3"/>
        <v>999</v>
      </c>
      <c r="M107" s="216">
        <f t="shared" si="4"/>
        <v>999</v>
      </c>
      <c r="N107" s="213"/>
      <c r="O107" s="182"/>
      <c r="P107" s="113">
        <f t="shared" si="5"/>
        <v>999</v>
      </c>
      <c r="Q107" s="96"/>
    </row>
    <row r="108" spans="1:17" s="11" customFormat="1" ht="18.95" customHeight="1" x14ac:dyDescent="0.2">
      <c r="A108" s="190">
        <v>102</v>
      </c>
      <c r="B108" s="94"/>
      <c r="C108" s="94"/>
      <c r="D108" s="95"/>
      <c r="E108" s="205"/>
      <c r="F108" s="112"/>
      <c r="G108" s="112"/>
      <c r="H108" s="406"/>
      <c r="I108" s="219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3"/>
        <v>999</v>
      </c>
      <c r="M108" s="216">
        <f t="shared" si="4"/>
        <v>999</v>
      </c>
      <c r="N108" s="213"/>
      <c r="O108" s="182"/>
      <c r="P108" s="113">
        <f t="shared" si="5"/>
        <v>999</v>
      </c>
      <c r="Q108" s="96"/>
    </row>
    <row r="109" spans="1:17" s="11" customFormat="1" ht="18.95" customHeight="1" x14ac:dyDescent="0.2">
      <c r="A109" s="190">
        <v>103</v>
      </c>
      <c r="B109" s="94"/>
      <c r="C109" s="94"/>
      <c r="D109" s="95"/>
      <c r="E109" s="205"/>
      <c r="F109" s="112"/>
      <c r="G109" s="112"/>
      <c r="H109" s="406"/>
      <c r="I109" s="219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3"/>
        <v>999</v>
      </c>
      <c r="M109" s="216">
        <f t="shared" si="4"/>
        <v>999</v>
      </c>
      <c r="N109" s="213"/>
      <c r="O109" s="182"/>
      <c r="P109" s="113">
        <f t="shared" si="5"/>
        <v>999</v>
      </c>
      <c r="Q109" s="96"/>
    </row>
    <row r="110" spans="1:17" s="11" customFormat="1" ht="18.95" customHeight="1" x14ac:dyDescent="0.2">
      <c r="A110" s="190">
        <v>104</v>
      </c>
      <c r="B110" s="94"/>
      <c r="C110" s="94"/>
      <c r="D110" s="95"/>
      <c r="E110" s="205"/>
      <c r="F110" s="112"/>
      <c r="G110" s="112"/>
      <c r="H110" s="406"/>
      <c r="I110" s="219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3"/>
        <v>999</v>
      </c>
      <c r="M110" s="216">
        <f t="shared" si="4"/>
        <v>999</v>
      </c>
      <c r="N110" s="213"/>
      <c r="O110" s="182"/>
      <c r="P110" s="113">
        <f t="shared" si="5"/>
        <v>999</v>
      </c>
      <c r="Q110" s="96"/>
    </row>
    <row r="111" spans="1:17" s="11" customFormat="1" ht="18.95" customHeight="1" x14ac:dyDescent="0.2">
      <c r="A111" s="190">
        <v>105</v>
      </c>
      <c r="B111" s="94"/>
      <c r="C111" s="94"/>
      <c r="D111" s="95"/>
      <c r="E111" s="205"/>
      <c r="F111" s="112"/>
      <c r="G111" s="112"/>
      <c r="H111" s="406"/>
      <c r="I111" s="219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3"/>
        <v>999</v>
      </c>
      <c r="M111" s="216">
        <f t="shared" si="4"/>
        <v>999</v>
      </c>
      <c r="N111" s="213"/>
      <c r="O111" s="182"/>
      <c r="P111" s="113">
        <f t="shared" si="5"/>
        <v>999</v>
      </c>
      <c r="Q111" s="96"/>
    </row>
    <row r="112" spans="1:17" s="11" customFormat="1" ht="18.95" customHeight="1" x14ac:dyDescent="0.2">
      <c r="A112" s="190">
        <v>106</v>
      </c>
      <c r="B112" s="94"/>
      <c r="C112" s="94"/>
      <c r="D112" s="95"/>
      <c r="E112" s="205"/>
      <c r="F112" s="112"/>
      <c r="G112" s="112"/>
      <c r="H112" s="406"/>
      <c r="I112" s="219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3"/>
        <v>999</v>
      </c>
      <c r="M112" s="216">
        <f t="shared" si="4"/>
        <v>999</v>
      </c>
      <c r="N112" s="213"/>
      <c r="O112" s="182"/>
      <c r="P112" s="113">
        <f t="shared" si="5"/>
        <v>999</v>
      </c>
      <c r="Q112" s="96"/>
    </row>
    <row r="113" spans="1:17" s="11" customFormat="1" ht="18.95" customHeight="1" x14ac:dyDescent="0.2">
      <c r="A113" s="190">
        <v>107</v>
      </c>
      <c r="B113" s="94"/>
      <c r="C113" s="94"/>
      <c r="D113" s="95"/>
      <c r="E113" s="205"/>
      <c r="F113" s="112"/>
      <c r="G113" s="112"/>
      <c r="H113" s="406"/>
      <c r="I113" s="219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3"/>
        <v>999</v>
      </c>
      <c r="M113" s="216">
        <f t="shared" si="4"/>
        <v>999</v>
      </c>
      <c r="N113" s="213"/>
      <c r="O113" s="182"/>
      <c r="P113" s="113">
        <f t="shared" si="5"/>
        <v>999</v>
      </c>
      <c r="Q113" s="96"/>
    </row>
    <row r="114" spans="1:17" s="11" customFormat="1" ht="18.95" customHeight="1" x14ac:dyDescent="0.2">
      <c r="A114" s="190">
        <v>108</v>
      </c>
      <c r="B114" s="94"/>
      <c r="C114" s="94"/>
      <c r="D114" s="95"/>
      <c r="E114" s="205"/>
      <c r="F114" s="112"/>
      <c r="G114" s="112"/>
      <c r="H114" s="406"/>
      <c r="I114" s="219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3"/>
        <v>999</v>
      </c>
      <c r="M114" s="216">
        <f t="shared" si="4"/>
        <v>999</v>
      </c>
      <c r="N114" s="213"/>
      <c r="O114" s="182"/>
      <c r="P114" s="113">
        <f t="shared" si="5"/>
        <v>999</v>
      </c>
      <c r="Q114" s="96"/>
    </row>
    <row r="115" spans="1:17" s="11" customFormat="1" ht="18.95" customHeight="1" x14ac:dyDescent="0.2">
      <c r="A115" s="190">
        <v>109</v>
      </c>
      <c r="B115" s="94"/>
      <c r="C115" s="94"/>
      <c r="D115" s="95"/>
      <c r="E115" s="205"/>
      <c r="F115" s="112"/>
      <c r="G115" s="112"/>
      <c r="H115" s="406"/>
      <c r="I115" s="219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3"/>
        <v>999</v>
      </c>
      <c r="M115" s="216">
        <f t="shared" si="4"/>
        <v>999</v>
      </c>
      <c r="N115" s="213"/>
      <c r="O115" s="182"/>
      <c r="P115" s="113">
        <f t="shared" si="5"/>
        <v>999</v>
      </c>
      <c r="Q115" s="96"/>
    </row>
    <row r="116" spans="1:17" s="11" customFormat="1" ht="18.95" customHeight="1" x14ac:dyDescent="0.2">
      <c r="A116" s="190">
        <v>110</v>
      </c>
      <c r="B116" s="94"/>
      <c r="C116" s="94"/>
      <c r="D116" s="95"/>
      <c r="E116" s="205"/>
      <c r="F116" s="112"/>
      <c r="G116" s="112"/>
      <c r="H116" s="406"/>
      <c r="I116" s="219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3"/>
        <v>999</v>
      </c>
      <c r="M116" s="216">
        <f t="shared" si="4"/>
        <v>999</v>
      </c>
      <c r="N116" s="213"/>
      <c r="O116" s="182"/>
      <c r="P116" s="113">
        <f t="shared" si="5"/>
        <v>999</v>
      </c>
      <c r="Q116" s="96"/>
    </row>
    <row r="117" spans="1:17" s="11" customFormat="1" ht="18.95" customHeight="1" x14ac:dyDescent="0.2">
      <c r="A117" s="190">
        <v>111</v>
      </c>
      <c r="B117" s="94"/>
      <c r="C117" s="94"/>
      <c r="D117" s="95"/>
      <c r="E117" s="205"/>
      <c r="F117" s="112"/>
      <c r="G117" s="112"/>
      <c r="H117" s="406"/>
      <c r="I117" s="219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3"/>
        <v>999</v>
      </c>
      <c r="M117" s="216">
        <f t="shared" si="4"/>
        <v>999</v>
      </c>
      <c r="N117" s="213"/>
      <c r="O117" s="182"/>
      <c r="P117" s="113">
        <f t="shared" si="5"/>
        <v>999</v>
      </c>
      <c r="Q117" s="96"/>
    </row>
    <row r="118" spans="1:17" s="11" customFormat="1" ht="18.95" customHeight="1" x14ac:dyDescent="0.2">
      <c r="A118" s="190">
        <v>112</v>
      </c>
      <c r="B118" s="94"/>
      <c r="C118" s="94"/>
      <c r="D118" s="95"/>
      <c r="E118" s="205"/>
      <c r="F118" s="112"/>
      <c r="G118" s="112"/>
      <c r="H118" s="406"/>
      <c r="I118" s="219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3"/>
        <v>999</v>
      </c>
      <c r="M118" s="216">
        <f t="shared" si="4"/>
        <v>999</v>
      </c>
      <c r="N118" s="213"/>
      <c r="O118" s="182"/>
      <c r="P118" s="113">
        <f t="shared" si="5"/>
        <v>999</v>
      </c>
      <c r="Q118" s="96"/>
    </row>
    <row r="119" spans="1:17" s="11" customFormat="1" ht="18.95" customHeight="1" x14ac:dyDescent="0.2">
      <c r="A119" s="190">
        <v>113</v>
      </c>
      <c r="B119" s="94"/>
      <c r="C119" s="94"/>
      <c r="D119" s="95"/>
      <c r="E119" s="205"/>
      <c r="F119" s="112"/>
      <c r="G119" s="112"/>
      <c r="H119" s="406"/>
      <c r="I119" s="219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3"/>
        <v>999</v>
      </c>
      <c r="M119" s="216">
        <f t="shared" si="4"/>
        <v>999</v>
      </c>
      <c r="N119" s="213"/>
      <c r="O119" s="182"/>
      <c r="P119" s="113">
        <f t="shared" si="5"/>
        <v>999</v>
      </c>
      <c r="Q119" s="96"/>
    </row>
    <row r="120" spans="1:17" s="11" customFormat="1" ht="18.95" customHeight="1" x14ac:dyDescent="0.2">
      <c r="A120" s="190">
        <v>114</v>
      </c>
      <c r="B120" s="94"/>
      <c r="C120" s="94"/>
      <c r="D120" s="95"/>
      <c r="E120" s="205"/>
      <c r="F120" s="112"/>
      <c r="G120" s="112"/>
      <c r="H120" s="406"/>
      <c r="I120" s="219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3"/>
        <v>999</v>
      </c>
      <c r="M120" s="216">
        <f t="shared" si="4"/>
        <v>999</v>
      </c>
      <c r="N120" s="213"/>
      <c r="O120" s="182"/>
      <c r="P120" s="113">
        <f t="shared" si="5"/>
        <v>999</v>
      </c>
      <c r="Q120" s="96"/>
    </row>
    <row r="121" spans="1:17" s="11" customFormat="1" ht="18.95" customHeight="1" x14ac:dyDescent="0.2">
      <c r="A121" s="190">
        <v>115</v>
      </c>
      <c r="B121" s="94"/>
      <c r="C121" s="94"/>
      <c r="D121" s="95"/>
      <c r="E121" s="205"/>
      <c r="F121" s="112"/>
      <c r="G121" s="112"/>
      <c r="H121" s="406"/>
      <c r="I121" s="219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3"/>
        <v>999</v>
      </c>
      <c r="M121" s="216">
        <f t="shared" si="4"/>
        <v>999</v>
      </c>
      <c r="N121" s="213"/>
      <c r="O121" s="182"/>
      <c r="P121" s="113">
        <f t="shared" si="5"/>
        <v>999</v>
      </c>
      <c r="Q121" s="96"/>
    </row>
    <row r="122" spans="1:17" s="11" customFormat="1" ht="18.95" customHeight="1" x14ac:dyDescent="0.2">
      <c r="A122" s="190">
        <v>116</v>
      </c>
      <c r="B122" s="94"/>
      <c r="C122" s="94"/>
      <c r="D122" s="95"/>
      <c r="E122" s="205"/>
      <c r="F122" s="112"/>
      <c r="G122" s="112"/>
      <c r="H122" s="406"/>
      <c r="I122" s="219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3"/>
        <v>999</v>
      </c>
      <c r="M122" s="216">
        <f t="shared" si="4"/>
        <v>999</v>
      </c>
      <c r="N122" s="213"/>
      <c r="O122" s="182"/>
      <c r="P122" s="113">
        <f t="shared" si="5"/>
        <v>999</v>
      </c>
      <c r="Q122" s="96"/>
    </row>
    <row r="123" spans="1:17" s="11" customFormat="1" ht="18.95" customHeight="1" x14ac:dyDescent="0.2">
      <c r="A123" s="190">
        <v>117</v>
      </c>
      <c r="B123" s="94"/>
      <c r="C123" s="94"/>
      <c r="D123" s="95"/>
      <c r="E123" s="205"/>
      <c r="F123" s="112"/>
      <c r="G123" s="112"/>
      <c r="H123" s="406"/>
      <c r="I123" s="219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3"/>
        <v>999</v>
      </c>
      <c r="M123" s="216">
        <f t="shared" si="4"/>
        <v>999</v>
      </c>
      <c r="N123" s="213"/>
      <c r="O123" s="182"/>
      <c r="P123" s="113">
        <f t="shared" si="5"/>
        <v>999</v>
      </c>
      <c r="Q123" s="96"/>
    </row>
    <row r="124" spans="1:17" s="11" customFormat="1" ht="18.95" customHeight="1" x14ac:dyDescent="0.2">
      <c r="A124" s="190">
        <v>118</v>
      </c>
      <c r="B124" s="94"/>
      <c r="C124" s="94"/>
      <c r="D124" s="95"/>
      <c r="E124" s="205"/>
      <c r="F124" s="112"/>
      <c r="G124" s="112"/>
      <c r="H124" s="406"/>
      <c r="I124" s="219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3"/>
        <v>999</v>
      </c>
      <c r="M124" s="216">
        <f t="shared" si="4"/>
        <v>999</v>
      </c>
      <c r="N124" s="213"/>
      <c r="O124" s="182"/>
      <c r="P124" s="113">
        <f t="shared" si="5"/>
        <v>999</v>
      </c>
      <c r="Q124" s="96"/>
    </row>
    <row r="125" spans="1:17" s="11" customFormat="1" ht="18.95" customHeight="1" x14ac:dyDescent="0.2">
      <c r="A125" s="190">
        <v>119</v>
      </c>
      <c r="B125" s="94"/>
      <c r="C125" s="94"/>
      <c r="D125" s="95"/>
      <c r="E125" s="205"/>
      <c r="F125" s="112"/>
      <c r="G125" s="112"/>
      <c r="H125" s="406"/>
      <c r="I125" s="219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3"/>
        <v>999</v>
      </c>
      <c r="M125" s="216">
        <f t="shared" si="4"/>
        <v>999</v>
      </c>
      <c r="N125" s="213"/>
      <c r="O125" s="182"/>
      <c r="P125" s="113">
        <f t="shared" si="5"/>
        <v>999</v>
      </c>
      <c r="Q125" s="96"/>
    </row>
    <row r="126" spans="1:17" s="11" customFormat="1" ht="18.95" customHeight="1" x14ac:dyDescent="0.2">
      <c r="A126" s="190">
        <v>120</v>
      </c>
      <c r="B126" s="94"/>
      <c r="C126" s="94"/>
      <c r="D126" s="95"/>
      <c r="E126" s="205"/>
      <c r="F126" s="112"/>
      <c r="G126" s="112"/>
      <c r="H126" s="406"/>
      <c r="I126" s="219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3"/>
        <v>999</v>
      </c>
      <c r="M126" s="216">
        <f t="shared" si="4"/>
        <v>999</v>
      </c>
      <c r="N126" s="213"/>
      <c r="O126" s="182"/>
      <c r="P126" s="113">
        <f t="shared" si="5"/>
        <v>999</v>
      </c>
      <c r="Q126" s="96"/>
    </row>
    <row r="127" spans="1:17" s="11" customFormat="1" ht="18.95" customHeight="1" x14ac:dyDescent="0.2">
      <c r="A127" s="190">
        <v>121</v>
      </c>
      <c r="B127" s="94"/>
      <c r="C127" s="94"/>
      <c r="D127" s="95"/>
      <c r="E127" s="205"/>
      <c r="F127" s="112"/>
      <c r="G127" s="112"/>
      <c r="H127" s="406"/>
      <c r="I127" s="219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3"/>
        <v>999</v>
      </c>
      <c r="M127" s="216">
        <f t="shared" si="4"/>
        <v>999</v>
      </c>
      <c r="N127" s="213"/>
      <c r="O127" s="182"/>
      <c r="P127" s="113">
        <f t="shared" si="5"/>
        <v>999</v>
      </c>
      <c r="Q127" s="96"/>
    </row>
    <row r="128" spans="1:17" s="11" customFormat="1" ht="18.95" customHeight="1" x14ac:dyDescent="0.2">
      <c r="A128" s="190">
        <v>122</v>
      </c>
      <c r="B128" s="94"/>
      <c r="C128" s="94"/>
      <c r="D128" s="95"/>
      <c r="E128" s="205"/>
      <c r="F128" s="112"/>
      <c r="G128" s="112"/>
      <c r="H128" s="406"/>
      <c r="I128" s="219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3"/>
        <v>999</v>
      </c>
      <c r="M128" s="216">
        <f t="shared" si="4"/>
        <v>999</v>
      </c>
      <c r="N128" s="213"/>
      <c r="O128" s="182"/>
      <c r="P128" s="113">
        <f t="shared" si="5"/>
        <v>999</v>
      </c>
      <c r="Q128" s="96"/>
    </row>
    <row r="129" spans="1:17" s="11" customFormat="1" ht="18.95" customHeight="1" x14ac:dyDescent="0.2">
      <c r="A129" s="190">
        <v>123</v>
      </c>
      <c r="B129" s="94"/>
      <c r="C129" s="94"/>
      <c r="D129" s="95"/>
      <c r="E129" s="205"/>
      <c r="F129" s="112"/>
      <c r="G129" s="112"/>
      <c r="H129" s="406"/>
      <c r="I129" s="219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3"/>
        <v>999</v>
      </c>
      <c r="M129" s="216">
        <f t="shared" si="4"/>
        <v>999</v>
      </c>
      <c r="N129" s="213"/>
      <c r="O129" s="182"/>
      <c r="P129" s="113">
        <f t="shared" si="5"/>
        <v>999</v>
      </c>
      <c r="Q129" s="96"/>
    </row>
    <row r="130" spans="1:17" s="11" customFormat="1" ht="18.95" customHeight="1" x14ac:dyDescent="0.2">
      <c r="A130" s="190">
        <v>124</v>
      </c>
      <c r="B130" s="94"/>
      <c r="C130" s="94"/>
      <c r="D130" s="95"/>
      <c r="E130" s="205"/>
      <c r="F130" s="112"/>
      <c r="G130" s="112"/>
      <c r="H130" s="406"/>
      <c r="I130" s="219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3"/>
        <v>999</v>
      </c>
      <c r="M130" s="216">
        <f t="shared" si="4"/>
        <v>999</v>
      </c>
      <c r="N130" s="213"/>
      <c r="O130" s="182"/>
      <c r="P130" s="113">
        <f t="shared" si="5"/>
        <v>999</v>
      </c>
      <c r="Q130" s="96"/>
    </row>
    <row r="131" spans="1:17" s="11" customFormat="1" ht="18.95" customHeight="1" x14ac:dyDescent="0.2">
      <c r="A131" s="190">
        <v>125</v>
      </c>
      <c r="B131" s="94"/>
      <c r="C131" s="94"/>
      <c r="D131" s="95"/>
      <c r="E131" s="205"/>
      <c r="F131" s="112"/>
      <c r="G131" s="112"/>
      <c r="H131" s="406"/>
      <c r="I131" s="219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3"/>
        <v>999</v>
      </c>
      <c r="M131" s="216">
        <f t="shared" si="4"/>
        <v>999</v>
      </c>
      <c r="N131" s="213"/>
      <c r="O131" s="182"/>
      <c r="P131" s="113">
        <f t="shared" si="5"/>
        <v>999</v>
      </c>
      <c r="Q131" s="96"/>
    </row>
    <row r="132" spans="1:17" s="11" customFormat="1" ht="18.95" customHeight="1" x14ac:dyDescent="0.2">
      <c r="A132" s="190">
        <v>126</v>
      </c>
      <c r="B132" s="94"/>
      <c r="C132" s="94"/>
      <c r="D132" s="95"/>
      <c r="E132" s="205"/>
      <c r="F132" s="112"/>
      <c r="G132" s="112"/>
      <c r="H132" s="406"/>
      <c r="I132" s="219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3"/>
        <v>999</v>
      </c>
      <c r="M132" s="216">
        <f t="shared" si="4"/>
        <v>999</v>
      </c>
      <c r="N132" s="213"/>
      <c r="O132" s="182"/>
      <c r="P132" s="113">
        <f t="shared" si="5"/>
        <v>999</v>
      </c>
      <c r="Q132" s="96"/>
    </row>
    <row r="133" spans="1:17" s="11" customFormat="1" ht="18.95" customHeight="1" x14ac:dyDescent="0.2">
      <c r="A133" s="190">
        <v>127</v>
      </c>
      <c r="B133" s="94"/>
      <c r="C133" s="94"/>
      <c r="D133" s="95"/>
      <c r="E133" s="205"/>
      <c r="F133" s="112"/>
      <c r="G133" s="112"/>
      <c r="H133" s="406"/>
      <c r="I133" s="219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3"/>
        <v>999</v>
      </c>
      <c r="M133" s="216">
        <f t="shared" si="4"/>
        <v>999</v>
      </c>
      <c r="N133" s="213"/>
      <c r="O133" s="182"/>
      <c r="P133" s="113">
        <f t="shared" si="5"/>
        <v>999</v>
      </c>
      <c r="Q133" s="96"/>
    </row>
    <row r="134" spans="1:17" s="11" customFormat="1" ht="18.95" customHeight="1" x14ac:dyDescent="0.2">
      <c r="A134" s="190">
        <v>128</v>
      </c>
      <c r="B134" s="94"/>
      <c r="C134" s="94"/>
      <c r="D134" s="95"/>
      <c r="E134" s="205"/>
      <c r="F134" s="112"/>
      <c r="G134" s="112"/>
      <c r="H134" s="406"/>
      <c r="I134" s="219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3"/>
        <v>999</v>
      </c>
      <c r="M134" s="216">
        <f t="shared" si="4"/>
        <v>999</v>
      </c>
      <c r="N134" s="213"/>
      <c r="O134" s="217"/>
      <c r="P134" s="218">
        <f t="shared" si="5"/>
        <v>999</v>
      </c>
      <c r="Q134" s="219"/>
    </row>
    <row r="135" spans="1:17" x14ac:dyDescent="0.2">
      <c r="A135" s="190">
        <v>129</v>
      </c>
      <c r="B135" s="94"/>
      <c r="C135" s="94"/>
      <c r="D135" s="95"/>
      <c r="E135" s="205"/>
      <c r="F135" s="112"/>
      <c r="G135" s="112"/>
      <c r="H135" s="406"/>
      <c r="I135" s="219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si="3"/>
        <v>999</v>
      </c>
      <c r="M135" s="216">
        <f t="shared" si="4"/>
        <v>999</v>
      </c>
      <c r="N135" s="213"/>
      <c r="O135" s="182"/>
      <c r="P135" s="113">
        <f t="shared" si="5"/>
        <v>999</v>
      </c>
      <c r="Q135" s="96"/>
    </row>
    <row r="136" spans="1:17" x14ac:dyDescent="0.2">
      <c r="A136" s="190">
        <v>130</v>
      </c>
      <c r="B136" s="94"/>
      <c r="C136" s="94"/>
      <c r="D136" s="95"/>
      <c r="E136" s="205"/>
      <c r="F136" s="112"/>
      <c r="G136" s="112"/>
      <c r="H136" s="406"/>
      <c r="I136" s="219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3"/>
        <v>999</v>
      </c>
      <c r="M136" s="216">
        <f t="shared" si="4"/>
        <v>999</v>
      </c>
      <c r="N136" s="213"/>
      <c r="O136" s="182"/>
      <c r="P136" s="113">
        <f t="shared" si="5"/>
        <v>999</v>
      </c>
      <c r="Q136" s="96"/>
    </row>
    <row r="137" spans="1:17" x14ac:dyDescent="0.2">
      <c r="A137" s="190">
        <v>131</v>
      </c>
      <c r="B137" s="94"/>
      <c r="C137" s="94"/>
      <c r="D137" s="95"/>
      <c r="E137" s="205"/>
      <c r="F137" s="112"/>
      <c r="G137" s="112"/>
      <c r="H137" s="406"/>
      <c r="I137" s="219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3"/>
        <v>999</v>
      </c>
      <c r="M137" s="216">
        <f t="shared" si="4"/>
        <v>999</v>
      </c>
      <c r="N137" s="213"/>
      <c r="O137" s="182"/>
      <c r="P137" s="113">
        <f t="shared" si="5"/>
        <v>999</v>
      </c>
      <c r="Q137" s="96"/>
    </row>
    <row r="138" spans="1:17" x14ac:dyDescent="0.2">
      <c r="A138" s="190">
        <v>132</v>
      </c>
      <c r="B138" s="94"/>
      <c r="C138" s="94"/>
      <c r="D138" s="95"/>
      <c r="E138" s="205"/>
      <c r="F138" s="112"/>
      <c r="G138" s="112"/>
      <c r="H138" s="406"/>
      <c r="I138" s="219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3"/>
        <v>999</v>
      </c>
      <c r="M138" s="216">
        <f t="shared" si="4"/>
        <v>999</v>
      </c>
      <c r="N138" s="213"/>
      <c r="O138" s="182"/>
      <c r="P138" s="113">
        <f t="shared" si="5"/>
        <v>999</v>
      </c>
      <c r="Q138" s="96"/>
    </row>
    <row r="139" spans="1:17" x14ac:dyDescent="0.2">
      <c r="A139" s="190">
        <v>133</v>
      </c>
      <c r="B139" s="94"/>
      <c r="C139" s="94"/>
      <c r="D139" s="95"/>
      <c r="E139" s="205"/>
      <c r="F139" s="112"/>
      <c r="G139" s="112"/>
      <c r="H139" s="406"/>
      <c r="I139" s="219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3"/>
        <v>999</v>
      </c>
      <c r="M139" s="216">
        <f t="shared" si="4"/>
        <v>999</v>
      </c>
      <c r="N139" s="213"/>
      <c r="O139" s="182"/>
      <c r="P139" s="113">
        <f t="shared" si="5"/>
        <v>999</v>
      </c>
      <c r="Q139" s="96"/>
    </row>
    <row r="140" spans="1:17" x14ac:dyDescent="0.2">
      <c r="A140" s="190">
        <v>134</v>
      </c>
      <c r="B140" s="94"/>
      <c r="C140" s="94"/>
      <c r="D140" s="95"/>
      <c r="E140" s="205"/>
      <c r="F140" s="112"/>
      <c r="G140" s="112"/>
      <c r="H140" s="406"/>
      <c r="I140" s="219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3"/>
        <v>999</v>
      </c>
      <c r="M140" s="216">
        <f t="shared" si="4"/>
        <v>999</v>
      </c>
      <c r="N140" s="213"/>
      <c r="O140" s="182"/>
      <c r="P140" s="113">
        <f t="shared" si="5"/>
        <v>999</v>
      </c>
      <c r="Q140" s="96"/>
    </row>
    <row r="141" spans="1:17" x14ac:dyDescent="0.2">
      <c r="A141" s="190">
        <v>135</v>
      </c>
      <c r="B141" s="94"/>
      <c r="C141" s="94"/>
      <c r="D141" s="95"/>
      <c r="E141" s="205"/>
      <c r="F141" s="112"/>
      <c r="G141" s="112"/>
      <c r="H141" s="406"/>
      <c r="I141" s="219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3"/>
        <v>999</v>
      </c>
      <c r="M141" s="216">
        <f t="shared" si="4"/>
        <v>999</v>
      </c>
      <c r="N141" s="213"/>
      <c r="O141" s="217"/>
      <c r="P141" s="218">
        <f t="shared" si="5"/>
        <v>999</v>
      </c>
      <c r="Q141" s="219"/>
    </row>
    <row r="142" spans="1:17" x14ac:dyDescent="0.2">
      <c r="A142" s="190">
        <v>136</v>
      </c>
      <c r="B142" s="94"/>
      <c r="C142" s="94"/>
      <c r="D142" s="95"/>
      <c r="E142" s="205"/>
      <c r="F142" s="112"/>
      <c r="G142" s="112"/>
      <c r="H142" s="406"/>
      <c r="I142" s="219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3"/>
        <v>999</v>
      </c>
      <c r="M142" s="216">
        <f t="shared" si="4"/>
        <v>999</v>
      </c>
      <c r="N142" s="213"/>
      <c r="O142" s="182"/>
      <c r="P142" s="113">
        <f t="shared" si="5"/>
        <v>999</v>
      </c>
      <c r="Q142" s="96"/>
    </row>
    <row r="143" spans="1:17" x14ac:dyDescent="0.2">
      <c r="A143" s="190">
        <v>137</v>
      </c>
      <c r="B143" s="94"/>
      <c r="C143" s="94"/>
      <c r="D143" s="95"/>
      <c r="E143" s="205"/>
      <c r="F143" s="112"/>
      <c r="G143" s="112"/>
      <c r="H143" s="406"/>
      <c r="I143" s="219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3"/>
        <v>999</v>
      </c>
      <c r="M143" s="216">
        <f t="shared" si="4"/>
        <v>999</v>
      </c>
      <c r="N143" s="213"/>
      <c r="O143" s="182"/>
      <c r="P143" s="113">
        <f t="shared" si="5"/>
        <v>999</v>
      </c>
      <c r="Q143" s="96"/>
    </row>
    <row r="144" spans="1:17" x14ac:dyDescent="0.2">
      <c r="A144" s="190">
        <v>138</v>
      </c>
      <c r="B144" s="94"/>
      <c r="C144" s="94"/>
      <c r="D144" s="95"/>
      <c r="E144" s="205"/>
      <c r="F144" s="112"/>
      <c r="G144" s="112"/>
      <c r="H144" s="406"/>
      <c r="I144" s="219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3"/>
        <v>999</v>
      </c>
      <c r="M144" s="216">
        <f t="shared" si="4"/>
        <v>999</v>
      </c>
      <c r="N144" s="213"/>
      <c r="O144" s="182"/>
      <c r="P144" s="113">
        <f t="shared" si="5"/>
        <v>999</v>
      </c>
      <c r="Q144" s="96"/>
    </row>
    <row r="145" spans="1:17" x14ac:dyDescent="0.2">
      <c r="A145" s="190">
        <v>139</v>
      </c>
      <c r="B145" s="94"/>
      <c r="C145" s="94"/>
      <c r="D145" s="95"/>
      <c r="E145" s="205"/>
      <c r="F145" s="112"/>
      <c r="G145" s="112"/>
      <c r="H145" s="406"/>
      <c r="I145" s="219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3"/>
        <v>999</v>
      </c>
      <c r="M145" s="216">
        <f t="shared" si="4"/>
        <v>999</v>
      </c>
      <c r="N145" s="213"/>
      <c r="O145" s="182"/>
      <c r="P145" s="113">
        <f t="shared" si="5"/>
        <v>999</v>
      </c>
      <c r="Q145" s="96"/>
    </row>
    <row r="146" spans="1:17" x14ac:dyDescent="0.2">
      <c r="A146" s="190">
        <v>140</v>
      </c>
      <c r="B146" s="94"/>
      <c r="C146" s="94"/>
      <c r="D146" s="95"/>
      <c r="E146" s="205"/>
      <c r="F146" s="112"/>
      <c r="G146" s="112"/>
      <c r="H146" s="406"/>
      <c r="I146" s="219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3"/>
        <v>999</v>
      </c>
      <c r="M146" s="216">
        <f t="shared" si="4"/>
        <v>999</v>
      </c>
      <c r="N146" s="213"/>
      <c r="O146" s="182"/>
      <c r="P146" s="113">
        <f t="shared" si="5"/>
        <v>999</v>
      </c>
      <c r="Q146" s="96"/>
    </row>
    <row r="147" spans="1:17" x14ac:dyDescent="0.2">
      <c r="A147" s="190">
        <v>141</v>
      </c>
      <c r="B147" s="94"/>
      <c r="C147" s="94"/>
      <c r="D147" s="95"/>
      <c r="E147" s="205"/>
      <c r="F147" s="112"/>
      <c r="G147" s="112"/>
      <c r="H147" s="406"/>
      <c r="I147" s="219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3"/>
        <v>999</v>
      </c>
      <c r="M147" s="216">
        <f t="shared" si="4"/>
        <v>999</v>
      </c>
      <c r="N147" s="213"/>
      <c r="O147" s="182"/>
      <c r="P147" s="113">
        <f t="shared" si="5"/>
        <v>999</v>
      </c>
      <c r="Q147" s="96"/>
    </row>
    <row r="148" spans="1:17" x14ac:dyDescent="0.2">
      <c r="A148" s="190">
        <v>142</v>
      </c>
      <c r="B148" s="94"/>
      <c r="C148" s="94"/>
      <c r="D148" s="95"/>
      <c r="E148" s="205"/>
      <c r="F148" s="112"/>
      <c r="G148" s="112"/>
      <c r="H148" s="406"/>
      <c r="I148" s="219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3"/>
        <v>999</v>
      </c>
      <c r="M148" s="216">
        <f t="shared" si="4"/>
        <v>999</v>
      </c>
      <c r="N148" s="213"/>
      <c r="O148" s="217"/>
      <c r="P148" s="218">
        <f t="shared" si="5"/>
        <v>999</v>
      </c>
      <c r="Q148" s="219"/>
    </row>
    <row r="149" spans="1:17" x14ac:dyDescent="0.2">
      <c r="A149" s="190">
        <v>143</v>
      </c>
      <c r="B149" s="94"/>
      <c r="C149" s="94"/>
      <c r="D149" s="95"/>
      <c r="E149" s="205"/>
      <c r="F149" s="112"/>
      <c r="G149" s="112"/>
      <c r="H149" s="406"/>
      <c r="I149" s="219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3"/>
        <v>999</v>
      </c>
      <c r="M149" s="216">
        <f t="shared" si="4"/>
        <v>999</v>
      </c>
      <c r="N149" s="213"/>
      <c r="O149" s="182"/>
      <c r="P149" s="113">
        <f t="shared" si="5"/>
        <v>999</v>
      </c>
      <c r="Q149" s="96"/>
    </row>
    <row r="150" spans="1:17" x14ac:dyDescent="0.2">
      <c r="A150" s="190">
        <v>144</v>
      </c>
      <c r="B150" s="94"/>
      <c r="C150" s="94"/>
      <c r="D150" s="95"/>
      <c r="E150" s="205"/>
      <c r="F150" s="112"/>
      <c r="G150" s="112"/>
      <c r="H150" s="406"/>
      <c r="I150" s="219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3"/>
        <v>999</v>
      </c>
      <c r="M150" s="216">
        <f t="shared" si="4"/>
        <v>999</v>
      </c>
      <c r="N150" s="213"/>
      <c r="O150" s="182"/>
      <c r="P150" s="113">
        <f t="shared" si="5"/>
        <v>999</v>
      </c>
      <c r="Q150" s="96"/>
    </row>
    <row r="151" spans="1:17" x14ac:dyDescent="0.2">
      <c r="A151" s="190">
        <v>145</v>
      </c>
      <c r="B151" s="94"/>
      <c r="C151" s="94"/>
      <c r="D151" s="95"/>
      <c r="E151" s="205"/>
      <c r="F151" s="112"/>
      <c r="G151" s="112"/>
      <c r="H151" s="406"/>
      <c r="I151" s="219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3"/>
        <v>999</v>
      </c>
      <c r="M151" s="216">
        <f t="shared" si="4"/>
        <v>999</v>
      </c>
      <c r="N151" s="213"/>
      <c r="O151" s="182"/>
      <c r="P151" s="113">
        <f t="shared" si="5"/>
        <v>999</v>
      </c>
      <c r="Q151" s="96"/>
    </row>
    <row r="152" spans="1:17" x14ac:dyDescent="0.2">
      <c r="A152" s="190">
        <v>146</v>
      </c>
      <c r="B152" s="94"/>
      <c r="C152" s="94"/>
      <c r="D152" s="95"/>
      <c r="E152" s="205"/>
      <c r="F152" s="112"/>
      <c r="G152" s="112"/>
      <c r="H152" s="406"/>
      <c r="I152" s="219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3"/>
        <v>999</v>
      </c>
      <c r="M152" s="216">
        <f t="shared" si="4"/>
        <v>999</v>
      </c>
      <c r="N152" s="213"/>
      <c r="O152" s="182"/>
      <c r="P152" s="113">
        <f t="shared" si="5"/>
        <v>999</v>
      </c>
      <c r="Q152" s="96"/>
    </row>
    <row r="153" spans="1:17" x14ac:dyDescent="0.2">
      <c r="A153" s="190">
        <v>147</v>
      </c>
      <c r="B153" s="94"/>
      <c r="C153" s="94"/>
      <c r="D153" s="95"/>
      <c r="E153" s="205"/>
      <c r="F153" s="112"/>
      <c r="G153" s="112"/>
      <c r="H153" s="406"/>
      <c r="I153" s="219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3"/>
        <v>999</v>
      </c>
      <c r="M153" s="216">
        <f t="shared" si="4"/>
        <v>999</v>
      </c>
      <c r="N153" s="213"/>
      <c r="O153" s="182"/>
      <c r="P153" s="113">
        <f t="shared" si="5"/>
        <v>999</v>
      </c>
      <c r="Q153" s="96"/>
    </row>
    <row r="154" spans="1:17" x14ac:dyDescent="0.2">
      <c r="A154" s="190">
        <v>148</v>
      </c>
      <c r="B154" s="94"/>
      <c r="C154" s="94"/>
      <c r="D154" s="95"/>
      <c r="E154" s="205"/>
      <c r="F154" s="112"/>
      <c r="G154" s="112"/>
      <c r="H154" s="406"/>
      <c r="I154" s="219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3"/>
        <v>999</v>
      </c>
      <c r="M154" s="216">
        <f t="shared" si="4"/>
        <v>999</v>
      </c>
      <c r="N154" s="213"/>
      <c r="O154" s="182"/>
      <c r="P154" s="113">
        <f t="shared" si="5"/>
        <v>999</v>
      </c>
      <c r="Q154" s="96"/>
    </row>
    <row r="155" spans="1:17" x14ac:dyDescent="0.2">
      <c r="A155" s="190">
        <v>149</v>
      </c>
      <c r="B155" s="94"/>
      <c r="C155" s="94"/>
      <c r="D155" s="95"/>
      <c r="E155" s="205"/>
      <c r="F155" s="112"/>
      <c r="G155" s="112"/>
      <c r="H155" s="406"/>
      <c r="I155" s="219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3"/>
        <v>999</v>
      </c>
      <c r="M155" s="216">
        <f t="shared" si="4"/>
        <v>999</v>
      </c>
      <c r="N155" s="213"/>
      <c r="O155" s="182"/>
      <c r="P155" s="113">
        <f t="shared" si="5"/>
        <v>999</v>
      </c>
      <c r="Q155" s="96"/>
    </row>
    <row r="156" spans="1:17" x14ac:dyDescent="0.2">
      <c r="A156" s="190">
        <v>150</v>
      </c>
      <c r="B156" s="94"/>
      <c r="C156" s="94"/>
      <c r="D156" s="95"/>
      <c r="E156" s="205"/>
      <c r="F156" s="112"/>
      <c r="G156" s="112"/>
      <c r="H156" s="406"/>
      <c r="I156" s="219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3"/>
        <v>999</v>
      </c>
      <c r="M156" s="216">
        <f t="shared" si="4"/>
        <v>999</v>
      </c>
      <c r="N156" s="213"/>
      <c r="O156" s="182"/>
      <c r="P156" s="113">
        <f t="shared" si="5"/>
        <v>999</v>
      </c>
      <c r="Q156" s="96"/>
    </row>
  </sheetData>
  <conditionalFormatting sqref="E7:E156">
    <cfRule type="expression" dxfId="71" priority="19" stopIfTrue="1">
      <formula>AND(ROUNDDOWN(($A$4-E7)/365.25,0)&lt;=13,G7&lt;&gt;"OK")</formula>
    </cfRule>
    <cfRule type="expression" dxfId="70" priority="20" stopIfTrue="1">
      <formula>AND(ROUNDDOWN(($A$4-E7)/365.25,0)&lt;=14,G7&lt;&gt;"OK")</formula>
    </cfRule>
    <cfRule type="expression" dxfId="69" priority="21" stopIfTrue="1">
      <formula>AND(ROUNDDOWN(($A$4-E7)/365.25,0)&lt;=17,G7&lt;&gt;"OK")</formula>
    </cfRule>
  </conditionalFormatting>
  <conditionalFormatting sqref="J7:J156">
    <cfRule type="cellIs" dxfId="68" priority="18" stopIfTrue="1" operator="equal">
      <formula>"Z"</formula>
    </cfRule>
  </conditionalFormatting>
  <conditionalFormatting sqref="A19:D156 A7:A18">
    <cfRule type="expression" dxfId="67" priority="17" stopIfTrue="1">
      <formula>$Q7&gt;=1</formula>
    </cfRule>
  </conditionalFormatting>
  <conditionalFormatting sqref="E7:E14">
    <cfRule type="expression" dxfId="66" priority="14" stopIfTrue="1">
      <formula>AND(ROUNDDOWN(($A$4-E7)/365.25,0)&lt;=13,G7&lt;&gt;"OK")</formula>
    </cfRule>
    <cfRule type="expression" dxfId="65" priority="15" stopIfTrue="1">
      <formula>AND(ROUNDDOWN(($A$4-E7)/365.25,0)&lt;=14,G7&lt;&gt;"OK")</formula>
    </cfRule>
    <cfRule type="expression" dxfId="64" priority="16" stopIfTrue="1">
      <formula>AND(ROUNDDOWN(($A$4-E7)/365.25,0)&lt;=17,G7&lt;&gt;"OK")</formula>
    </cfRule>
  </conditionalFormatting>
  <conditionalFormatting sqref="J7:J14">
    <cfRule type="cellIs" dxfId="63" priority="13" stopIfTrue="1" operator="equal">
      <formula>"Z"</formula>
    </cfRule>
  </conditionalFormatting>
  <conditionalFormatting sqref="E7:E14">
    <cfRule type="expression" dxfId="62" priority="9" stopIfTrue="1">
      <formula>AND(ROUNDDOWN(($A$4-E7)/365.25,0)&lt;=13,G7&lt;&gt;"OK")</formula>
    </cfRule>
    <cfRule type="expression" dxfId="61" priority="10" stopIfTrue="1">
      <formula>AND(ROUNDDOWN(($A$4-E7)/365.25,0)&lt;=14,G7&lt;&gt;"OK")</formula>
    </cfRule>
    <cfRule type="expression" dxfId="60" priority="11" stopIfTrue="1">
      <formula>AND(ROUNDDOWN(($A$4-E7)/365.25,0)&lt;=17,G7&lt;&gt;"OK")</formula>
    </cfRule>
  </conditionalFormatting>
  <conditionalFormatting sqref="E7:E27 E29:E37">
    <cfRule type="expression" dxfId="59" priority="5" stopIfTrue="1">
      <formula>AND(ROUNDDOWN(($A$4-E7)/365.25,0)&lt;=13,G7&lt;&gt;"OK")</formula>
    </cfRule>
    <cfRule type="expression" dxfId="58" priority="6" stopIfTrue="1">
      <formula>AND(ROUNDDOWN(($A$4-E7)/365.25,0)&lt;=14,G7&lt;&gt;"OK")</formula>
    </cfRule>
    <cfRule type="expression" dxfId="57" priority="7" stopIfTrue="1">
      <formula>AND(ROUNDDOWN(($A$4-E7)/365.25,0)&lt;=17,G7&lt;&gt;"OK")</formula>
    </cfRule>
  </conditionalFormatting>
  <conditionalFormatting sqref="B19:D37">
    <cfRule type="expression" dxfId="56" priority="4" stopIfTrue="1">
      <formula>$Q19&gt;=1</formula>
    </cfRule>
  </conditionalFormatting>
  <conditionalFormatting sqref="B12:D13">
    <cfRule type="expression" dxfId="55" priority="2" stopIfTrue="1">
      <formula>$S12&gt;=1</formula>
    </cfRule>
  </conditionalFormatting>
  <conditionalFormatting sqref="B14:D14">
    <cfRule type="expression" dxfId="54" priority="3" stopIfTrue="1">
      <formula>$S14&gt;=1</formula>
    </cfRule>
  </conditionalFormatting>
  <conditionalFormatting sqref="B16:D16">
    <cfRule type="expression" dxfId="53" priority="1" stopIfTrue="1">
      <formula>$S16&gt;=1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indexed="11"/>
  </sheetPr>
  <dimension ref="A1:AK43"/>
  <sheetViews>
    <sheetView workbookViewId="0">
      <selection activeCell="K9" sqref="K9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Altalanos!$C$8</f>
        <v>2 fiú A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/>
      <c r="M3" s="52" t="s">
        <v>30</v>
      </c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374"/>
      <c r="M4" s="242" t="str">
        <f>Altalanos!$E$10</f>
        <v>Rákóczi Andrea</v>
      </c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2</v>
      </c>
      <c r="C7" s="347">
        <f>IF($B7="","",VLOOKUP($B7,'Fiú 2A ELO'!$A$7:$O$22,5))</f>
        <v>0</v>
      </c>
      <c r="D7" s="347">
        <f>IF($B7="","",VLOOKUP($B7,'Fiú 2A ELO'!$A$7:$O$22,15))</f>
        <v>0</v>
      </c>
      <c r="E7" s="503" t="str">
        <f>UPPER(IF($B7="","",VLOOKUP($B7,'Fiú 2A ELO'!$A$7:$O$22,2)))</f>
        <v xml:space="preserve">ECZETI </v>
      </c>
      <c r="F7" s="503"/>
      <c r="G7" s="503" t="str">
        <f>IF($B7="","",VLOOKUP($B7,'Fiú 2A ELO'!$A$7:$O$22,3))</f>
        <v>Vince</v>
      </c>
      <c r="H7" s="503"/>
      <c r="I7" s="348" t="str">
        <f>IF($B7="","",VLOOKUP($B7,'Fiú 2A ELO'!$A$7:$O$22,4))</f>
        <v>Mezőberény Petőfi</v>
      </c>
      <c r="J7" s="276"/>
      <c r="K7" s="477" t="s">
        <v>522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49"/>
      <c r="D8" s="349"/>
      <c r="E8" s="349"/>
      <c r="F8" s="349"/>
      <c r="G8" s="349"/>
      <c r="H8" s="349"/>
      <c r="I8" s="349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9</v>
      </c>
      <c r="C9" s="347">
        <f>IF($B9="","",VLOOKUP($B9,'Fiú 2A ELO'!$A$7:$O$22,5))</f>
        <v>0</v>
      </c>
      <c r="D9" s="347">
        <f>IF($B9="","",VLOOKUP($B9,'Fiú 2A ELO'!$A$7:$O$22,15))</f>
        <v>0</v>
      </c>
      <c r="E9" s="503" t="str">
        <f>UPPER(IF($B9="","",VLOOKUP($B9,'Fiú 2A ELO'!$A$7:$O$22,2)))</f>
        <v>JÓZSA-ALTRICHTER</v>
      </c>
      <c r="F9" s="503"/>
      <c r="G9" s="503" t="str">
        <f>IF($B9="","",VLOOKUP($B9,'Fiú 2A ELO'!$A$7:$O$22,3))</f>
        <v xml:space="preserve"> Alexander Márk</v>
      </c>
      <c r="H9" s="503"/>
      <c r="I9" s="348" t="str">
        <f>IF($B9="","",VLOOKUP($B9,'Fiú 2A ELO'!$A$7:$O$22,4))</f>
        <v>Kőkúti Általános Iskola</v>
      </c>
      <c r="J9" s="276"/>
      <c r="K9" s="477" t="s">
        <v>546</v>
      </c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49"/>
      <c r="D10" s="349"/>
      <c r="E10" s="349"/>
      <c r="F10" s="349"/>
      <c r="G10" s="349"/>
      <c r="H10" s="349"/>
      <c r="I10" s="349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5</v>
      </c>
      <c r="C11" s="347">
        <f>IF($B11="","",VLOOKUP($B11,'Fiú 2A ELO'!$A$7:$O$22,5))</f>
        <v>0</v>
      </c>
      <c r="D11" s="347">
        <f>IF($B11="","",VLOOKUP($B11,'Fiú 2A ELO'!$A$7:$O$22,15))</f>
        <v>0</v>
      </c>
      <c r="E11" s="503" t="str">
        <f>UPPER(IF($B11="","",VLOOKUP($B11,'Fiú 2A ELO'!$A$7:$O$22,2)))</f>
        <v xml:space="preserve">BŐCZÉN </v>
      </c>
      <c r="F11" s="503"/>
      <c r="G11" s="503" t="str">
        <f>IF($B11="","",VLOOKUP($B11,'Fiú 2A ELO'!$A$7:$O$22,3))</f>
        <v>Máté</v>
      </c>
      <c r="H11" s="503"/>
      <c r="I11" s="348" t="str">
        <f>IF($B11="","",VLOOKUP($B11,'Fiú 2A ELO'!$A$7:$O$22,4))</f>
        <v>Városligeti Magyar-Angol Két Tanítási Nyelvű Általános Iskola</v>
      </c>
      <c r="J11" s="276"/>
      <c r="K11" s="477" t="s">
        <v>537</v>
      </c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314"/>
      <c r="B12" s="346"/>
      <c r="C12" s="349"/>
      <c r="D12" s="349"/>
      <c r="E12" s="349"/>
      <c r="F12" s="349"/>
      <c r="G12" s="349"/>
      <c r="H12" s="349"/>
      <c r="I12" s="349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14" t="s">
        <v>71</v>
      </c>
      <c r="B13" s="345">
        <v>11</v>
      </c>
      <c r="C13" s="347">
        <f>IF($B13="","",VLOOKUP($B13,'Fiú 2A ELO'!$A$7:$O$22,5))</f>
        <v>0</v>
      </c>
      <c r="D13" s="347">
        <f>IF($B13="","",VLOOKUP($B13,'Fiú 2A ELO'!$A$7:$O$22,15))</f>
        <v>0</v>
      </c>
      <c r="E13" s="503" t="str">
        <f>UPPER(IF($B13="","",VLOOKUP($B13,'Fiú 2A ELO'!$A$7:$O$22,2)))</f>
        <v>TIMÁR</v>
      </c>
      <c r="F13" s="503"/>
      <c r="G13" s="503" t="str">
        <f>IF($B13="","",VLOOKUP($B13,'Fiú 2A ELO'!$A$7:$O$22,3))</f>
        <v>Mihály</v>
      </c>
      <c r="H13" s="503"/>
      <c r="I13" s="348" t="str">
        <f>IF($B13="","",VLOOKUP($B13,'Fiú 2A ELO'!$A$7:$O$22,4))</f>
        <v>Becsehelyi Általános Iskola</v>
      </c>
      <c r="J13" s="276"/>
      <c r="K13" s="477" t="s">
        <v>536</v>
      </c>
      <c r="L13" s="373"/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 xml:space="preserve">ECZETI </v>
      </c>
      <c r="E18" s="487"/>
      <c r="F18" s="487" t="str">
        <f>E9</f>
        <v>JÓZSA-ALTRICHTER</v>
      </c>
      <c r="G18" s="487"/>
      <c r="H18" s="487" t="str">
        <f>E11</f>
        <v xml:space="preserve">BŐCZÉN </v>
      </c>
      <c r="I18" s="487"/>
      <c r="J18" s="487" t="str">
        <f>E13</f>
        <v>TIMÁR</v>
      </c>
      <c r="K18" s="487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 xml:space="preserve">ECZETI </v>
      </c>
      <c r="C19" s="483"/>
      <c r="D19" s="494"/>
      <c r="E19" s="494"/>
      <c r="F19" s="495" t="s">
        <v>507</v>
      </c>
      <c r="G19" s="496"/>
      <c r="H19" s="495" t="s">
        <v>503</v>
      </c>
      <c r="I19" s="496"/>
      <c r="J19" s="497" t="s">
        <v>551</v>
      </c>
      <c r="K19" s="498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>JÓZSA-ALTRICHTER</v>
      </c>
      <c r="C20" s="483"/>
      <c r="D20" s="495" t="s">
        <v>509</v>
      </c>
      <c r="E20" s="496"/>
      <c r="F20" s="494"/>
      <c r="G20" s="494"/>
      <c r="H20" s="495" t="s">
        <v>563</v>
      </c>
      <c r="I20" s="496"/>
      <c r="J20" s="495" t="s">
        <v>554</v>
      </c>
      <c r="K20" s="49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 xml:space="preserve">BŐCZÉN </v>
      </c>
      <c r="C21" s="483"/>
      <c r="D21" s="495" t="s">
        <v>504</v>
      </c>
      <c r="E21" s="496"/>
      <c r="F21" s="495" t="s">
        <v>562</v>
      </c>
      <c r="G21" s="496"/>
      <c r="H21" s="494"/>
      <c r="I21" s="494"/>
      <c r="J21" s="495" t="s">
        <v>511</v>
      </c>
      <c r="K21" s="49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350" t="s">
        <v>71</v>
      </c>
      <c r="B22" s="483" t="str">
        <f>E13</f>
        <v>TIMÁR</v>
      </c>
      <c r="C22" s="483"/>
      <c r="D22" s="495" t="s">
        <v>552</v>
      </c>
      <c r="E22" s="496"/>
      <c r="F22" s="495" t="s">
        <v>553</v>
      </c>
      <c r="G22" s="496"/>
      <c r="H22" s="497" t="s">
        <v>510</v>
      </c>
      <c r="I22" s="498"/>
      <c r="J22" s="494"/>
      <c r="K22" s="494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76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341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26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M4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52" priority="2" stopIfTrue="1" operator="equal">
      <formula>"Bye"</formula>
    </cfRule>
  </conditionalFormatting>
  <conditionalFormatting sqref="R41">
    <cfRule type="expression" dxfId="5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8">
    <tabColor indexed="11"/>
  </sheetPr>
  <dimension ref="A1:AK54"/>
  <sheetViews>
    <sheetView topLeftCell="A18" workbookViewId="0">
      <selection activeCell="Q33" sqref="Q33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IF(Y5=1,CONCATENATE(VLOOKUP(Y3,AA16:AH30,2)),CONCATENATE(VLOOKUP(Y3,AA2:AK13,2)))</f>
        <v>#N/A</v>
      </c>
      <c r="AC1" s="384" t="e">
        <f>IF(Y5=1,CONCATENATE(VLOOKUP(Y3,AA16:AK30,3)),CONCATENATE(VLOOKUP(Y3,AA2:AK13,3)))</f>
        <v>#N/A</v>
      </c>
      <c r="AD1" s="384" t="e">
        <f>IF(Y5=1,CONCATENATE(VLOOKUP(Y3,AA16:AK30,4)),CONCATENATE(VLOOKUP(Y3,AA2:AK13,4)))</f>
        <v>#N/A</v>
      </c>
      <c r="AE1" s="384" t="e">
        <f>IF(Y5=1,CONCATENATE(VLOOKUP(Y3,AA16:AK30,5)),CONCATENATE(VLOOKUP(Y3,AA2:AK13,5)))</f>
        <v>#N/A</v>
      </c>
      <c r="AF1" s="384" t="e">
        <f>IF(Y5=1,CONCATENATE(VLOOKUP(Y3,AA16:AK30,6)),CONCATENATE(VLOOKUP(Y3,AA2:AK13,6)))</f>
        <v>#N/A</v>
      </c>
      <c r="AG1" s="384" t="e">
        <f>IF(Y5=1,CONCATENATE(VLOOKUP(Y3,AA16:AK30,7)),CONCATENATE(VLOOKUP(Y3,AA2:AK13,7)))</f>
        <v>#N/A</v>
      </c>
      <c r="AH1" s="384" t="e">
        <f>IF(Y5=1,CONCATENATE(VLOOKUP(Y3,AA16:AK30,8)),CONCATENATE(VLOOKUP(Y3,AA2:AK13,8)))</f>
        <v>#N/A</v>
      </c>
      <c r="AI1" s="384" t="e">
        <f>IF(Y5=1,CONCATENATE(VLOOKUP(Y3,AA16:AK30,9)),CONCATENATE(VLOOKUP(Y3,AA2:AK13,9)))</f>
        <v>#N/A</v>
      </c>
      <c r="AJ1" s="384" t="e">
        <f>IF(Y5=1,CONCATENATE(VLOOKUP(Y3,AA16:AK30,10)),CONCATENATE(VLOOKUP(Y3,AA2:AK13,10)))</f>
        <v>#N/A</v>
      </c>
      <c r="AK1" s="384" t="e">
        <f>IF(Y5=1,CONCATENATE(VLOOKUP(Y3,AA16:AK30,11)),CONCATENATE(VLOOKUP(Y3,AA2:AK13,11)))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Altalanos!$C$8</f>
        <v>2 fiú A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4</v>
      </c>
      <c r="C7" s="301">
        <f>IF($B7="","",VLOOKUP($B7,'Fiú 2A ELO'!$A$7:$O$22,5))</f>
        <v>0</v>
      </c>
      <c r="D7" s="301">
        <f>IF($B7="","",VLOOKUP($B7,'Fiú 2A ELO'!$A$7:$O$22,15))</f>
        <v>0</v>
      </c>
      <c r="E7" s="297" t="str">
        <f>UPPER(IF($B7="","",VLOOKUP($B7,'Fiú 2A ELO'!$A$7:$O$22,2)))</f>
        <v>NAGY</v>
      </c>
      <c r="F7" s="300"/>
      <c r="G7" s="297" t="str">
        <f>IF($B7="","",VLOOKUP($B7,'Fiú 2A ELO'!$A$7:$O$22,3))</f>
        <v>Kolos</v>
      </c>
      <c r="H7" s="300"/>
      <c r="I7" s="297" t="str">
        <f>IF($B7="","",VLOOKUP($B7,'Fiú 2A ELO'!$A$7:$O$22,4))</f>
        <v>Budapest British International School Angol Óvoda, Általános Iskola és Gimnázium</v>
      </c>
      <c r="J7" s="276"/>
      <c r="K7" s="385"/>
      <c r="L7" s="373" t="str">
        <f>IF(K7="","",CONCATENATE(VLOOKUP($Y$3,$AB$1:$AK$1,K7)," pont"))</f>
        <v/>
      </c>
      <c r="M7" s="386"/>
      <c r="N7" s="307"/>
      <c r="O7" s="307"/>
      <c r="P7" s="307"/>
      <c r="Q7" s="359" t="s">
        <v>78</v>
      </c>
      <c r="R7" s="429" t="s">
        <v>115</v>
      </c>
      <c r="S7" s="429" t="s">
        <v>116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61" t="s">
        <v>85</v>
      </c>
      <c r="R8" s="430" t="s">
        <v>113</v>
      </c>
      <c r="S8" s="430" t="s">
        <v>117</v>
      </c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8</v>
      </c>
      <c r="C9" s="301">
        <f>IF($B9="","",VLOOKUP($B9,'Fiú 2A ELO'!$A$7:$O$22,5))</f>
        <v>0</v>
      </c>
      <c r="D9" s="301">
        <f>IF($B9="","",VLOOKUP($B9,'Fiú 2A ELO'!$A$7:$O$22,15))</f>
        <v>0</v>
      </c>
      <c r="E9" s="296" t="str">
        <f>UPPER(IF($B9="","",VLOOKUP($B9,'Fiú 2A ELO'!$A$7:$O$22,2)))</f>
        <v>NAGY</v>
      </c>
      <c r="F9" s="302"/>
      <c r="G9" s="296" t="str">
        <f>IF($B9="","",VLOOKUP($B9,'Fiú 2A ELO'!$A$7:$O$22,3))</f>
        <v>Botond</v>
      </c>
      <c r="H9" s="302"/>
      <c r="I9" s="296" t="str">
        <f>IF($B9="","",VLOOKUP($B9,'Fiú 2A ELO'!$A$7:$O$22,4))</f>
        <v>Szabadhegyi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63" t="s">
        <v>86</v>
      </c>
      <c r="R9" s="431" t="s">
        <v>110</v>
      </c>
      <c r="S9" s="431" t="s">
        <v>118</v>
      </c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>
        <v>12</v>
      </c>
      <c r="C11" s="301">
        <f>IF($B11="","",VLOOKUP($B11,'Fiú 2A ELO'!$A$7:$O$22,5))</f>
        <v>0</v>
      </c>
      <c r="D11" s="301">
        <f>IF($B11="","",VLOOKUP($B11,'Fiú 2A ELO'!$A$7:$O$22,15))</f>
        <v>0</v>
      </c>
      <c r="E11" s="296" t="str">
        <f>UPPER(IF($B11="","",VLOOKUP($B11,'Fiú 2A ELO'!$A$7:$O$22,2)))</f>
        <v>SOHÁR</v>
      </c>
      <c r="F11" s="302"/>
      <c r="G11" s="296" t="str">
        <f>IF($B11="","",VLOOKUP($B11,'Fiú 2A ELO'!$A$7:$O$22,3))</f>
        <v>Miron</v>
      </c>
      <c r="H11" s="302"/>
      <c r="I11" s="296" t="str">
        <f>IF($B11="","",VLOOKUP($B11,'Fiú 2A ELO'!$A$7:$O$22,4))</f>
        <v>Zalaegerszegi Eötvös József Általános Iskola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422" t="s">
        <v>71</v>
      </c>
      <c r="B13" s="425">
        <v>7</v>
      </c>
      <c r="C13" s="301">
        <f>IF($B13="","",VLOOKUP($B13,'Fiú 2A ELO'!$A$7:$O$22,5))</f>
        <v>0</v>
      </c>
      <c r="D13" s="301">
        <f>IF($B13="","",VLOOKUP($B13,'Fiú 2A ELO'!$A$7:$O$22,15))</f>
        <v>0</v>
      </c>
      <c r="E13" s="296" t="str">
        <f>UPPER(IF($B13="","",VLOOKUP($B13,'Fiú 2A ELO'!$A$7:$O$22,2)))</f>
        <v>SZABÓ</v>
      </c>
      <c r="F13" s="302"/>
      <c r="G13" s="296" t="str">
        <f>IF($B13="","",VLOOKUP($B13,'Fiú 2A ELO'!$A$7:$O$22,3))</f>
        <v>Tamás</v>
      </c>
      <c r="H13" s="302"/>
      <c r="I13" s="296" t="str">
        <f>IF($B13="","",VLOOKUP($B13,'Fiú 2A ELO'!$A$7:$O$22,4))</f>
        <v>Szfvári II. Rákóczi F. Ált Isk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51" t="s">
        <v>72</v>
      </c>
      <c r="B15" s="424">
        <v>10</v>
      </c>
      <c r="C15" s="301">
        <f>IF($B15="","",VLOOKUP($B15,'Fiú 2A ELO'!$A$7:$O$22,5))</f>
        <v>0</v>
      </c>
      <c r="D15" s="423">
        <f>IF($B15="","",VLOOKUP($B15,'Fiú 2A ELO'!$A$7:$O$22,15))</f>
        <v>0</v>
      </c>
      <c r="E15" s="297" t="str">
        <f>UPPER(IF($B15="","",VLOOKUP($B15,'Fiú 2A ELO'!$A$7:$O$22,2)))</f>
        <v>HAMSIK</v>
      </c>
      <c r="F15" s="300"/>
      <c r="G15" s="297" t="str">
        <f>IF($B15="","",VLOOKUP($B15,'Fiú 2A ELO'!$A$7:$O$22,3))</f>
        <v>Dániel</v>
      </c>
      <c r="H15" s="300"/>
      <c r="I15" s="297" t="str">
        <f>IF($B15="","",VLOOKUP($B15,'Fiú 2A ELO'!$A$7:$O$22,4))</f>
        <v>Fabriczius József Ált. Isk.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>
        <v>1</v>
      </c>
      <c r="C17" s="301">
        <f>IF($B17="","",VLOOKUP($B17,'Fiú 2A ELO'!$A$7:$O$22,5))</f>
        <v>0</v>
      </c>
      <c r="D17" s="301">
        <f>IF($B17="","",VLOOKUP($B17,'Fiú 2A ELO'!$A$7:$O$22,15))</f>
        <v>0</v>
      </c>
      <c r="E17" s="296" t="str">
        <f>UPPER(IF($B17="","",VLOOKUP($B17,'Fiú 2A ELO'!$A$7:$O$22,2)))</f>
        <v xml:space="preserve">MAJÁK </v>
      </c>
      <c r="F17" s="302"/>
      <c r="G17" s="296" t="str">
        <f>IF($B17="","",VLOOKUP($B17,'Fiú 2A ELO'!$A$7:$O$22,3))</f>
        <v>Miklós</v>
      </c>
      <c r="H17" s="302"/>
      <c r="I17" s="296" t="str">
        <f>IF($B17="","",VLOOKUP($B17,'Fiú 2A ELO'!$A$7:$O$22,4))</f>
        <v>Pécsi Illyés Gyula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314"/>
      <c r="B18" s="366"/>
      <c r="C18" s="315"/>
      <c r="D18" s="315"/>
      <c r="E18" s="315"/>
      <c r="F18" s="315"/>
      <c r="G18" s="315"/>
      <c r="H18" s="315"/>
      <c r="I18" s="315"/>
      <c r="J18" s="276"/>
      <c r="K18" s="314"/>
      <c r="L18" s="314"/>
      <c r="M18" s="387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422" t="s">
        <v>77</v>
      </c>
      <c r="B19" s="367">
        <v>6</v>
      </c>
      <c r="C19" s="301">
        <f>IF($B19="","",VLOOKUP($B19,'Fiú 2A ELO'!$A$7:$O$22,5))</f>
        <v>0</v>
      </c>
      <c r="D19" s="301">
        <f>IF($B19="","",VLOOKUP($B19,'Fiú 2A ELO'!$A$7:$O$22,15))</f>
        <v>0</v>
      </c>
      <c r="E19" s="296" t="str">
        <f>UPPER(IF($B19="","",VLOOKUP($B19,'Fiú 2A ELO'!$A$7:$O$22,2)))</f>
        <v>NAGY</v>
      </c>
      <c r="F19" s="302"/>
      <c r="G19" s="296" t="str">
        <f>IF($B19="","",VLOOKUP($B19,'Fiú 2A ELO'!$A$7:$O$22,3))</f>
        <v>Bálint</v>
      </c>
      <c r="H19" s="302"/>
      <c r="I19" s="296" t="str">
        <f>IF($B19="","",VLOOKUP($B19,'Fiú 2A ELO'!$A$7:$O$22,4))</f>
        <v>Zöldliget Baptista Át Isk.</v>
      </c>
      <c r="J19" s="276"/>
      <c r="K19" s="385"/>
      <c r="L19" s="373" t="str">
        <f>IF(K19="","",CONCATENATE(VLOOKUP($Y$3,$AB$1:$AK$1,K19)," pont"))</f>
        <v/>
      </c>
      <c r="M19" s="38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314"/>
      <c r="B20" s="366"/>
      <c r="C20" s="315"/>
      <c r="D20" s="315"/>
      <c r="E20" s="315"/>
      <c r="F20" s="315"/>
      <c r="G20" s="315"/>
      <c r="H20" s="315"/>
      <c r="I20" s="315"/>
      <c r="J20" s="276"/>
      <c r="K20" s="314"/>
      <c r="L20" s="314"/>
      <c r="M20" s="387"/>
      <c r="Y20" s="371"/>
      <c r="Z20" s="371"/>
      <c r="AA20" s="371" t="s">
        <v>89</v>
      </c>
      <c r="AB20" s="371">
        <v>200</v>
      </c>
      <c r="AC20" s="371">
        <v>150</v>
      </c>
      <c r="AD20" s="371">
        <v>130</v>
      </c>
      <c r="AE20" s="371">
        <v>110</v>
      </c>
      <c r="AF20" s="371">
        <v>95</v>
      </c>
      <c r="AG20" s="371">
        <v>80</v>
      </c>
      <c r="AH20" s="371">
        <v>70</v>
      </c>
      <c r="AI20" s="371">
        <v>60</v>
      </c>
      <c r="AJ20" s="371">
        <v>55</v>
      </c>
      <c r="AK20" s="371">
        <v>50</v>
      </c>
    </row>
    <row r="21" spans="1:37" x14ac:dyDescent="0.2">
      <c r="A21" s="422" t="s">
        <v>108</v>
      </c>
      <c r="B21" s="367">
        <v>3</v>
      </c>
      <c r="C21" s="301">
        <f>IF($B21="","",VLOOKUP($B21,'Fiú 2A ELO'!$A$7:$O$22,5))</f>
        <v>0</v>
      </c>
      <c r="D21" s="301">
        <f>IF($B21="","",VLOOKUP($B21,'Fiú 2A ELO'!$A$7:$O$22,15))</f>
        <v>0</v>
      </c>
      <c r="E21" s="296" t="str">
        <f>UPPER(IF($B21="","",VLOOKUP($B21,'Fiú 2A ELO'!$A$7:$O$22,2)))</f>
        <v xml:space="preserve">VARGA </v>
      </c>
      <c r="F21" s="302"/>
      <c r="G21" s="296" t="str">
        <f>IF($B21="","",VLOOKUP($B21,'Fiú 2A ELO'!$A$7:$O$22,3))</f>
        <v>Péter</v>
      </c>
      <c r="H21" s="302"/>
      <c r="I21" s="296" t="str">
        <f>IF($B21="","",VLOOKUP($B21,'Fiú 2A ELO'!$A$7:$O$22,4))</f>
        <v>Békéscsaba Jankay</v>
      </c>
      <c r="J21" s="276"/>
      <c r="K21" s="385"/>
      <c r="L21" s="373" t="str">
        <f>IF(K21="","",CONCATENATE(VLOOKUP($Y$3,$AB$1:$AK$1,K21)," pont"))</f>
        <v/>
      </c>
      <c r="M21" s="386"/>
      <c r="Y21" s="371"/>
      <c r="Z21" s="371"/>
      <c r="AA21" s="371" t="s">
        <v>90</v>
      </c>
      <c r="AB21" s="371">
        <v>150</v>
      </c>
      <c r="AC21" s="371">
        <v>120</v>
      </c>
      <c r="AD21" s="371">
        <v>100</v>
      </c>
      <c r="AE21" s="371">
        <v>80</v>
      </c>
      <c r="AF21" s="371">
        <v>70</v>
      </c>
      <c r="AG21" s="371">
        <v>60</v>
      </c>
      <c r="AH21" s="371">
        <v>55</v>
      </c>
      <c r="AI21" s="371">
        <v>50</v>
      </c>
      <c r="AJ21" s="371">
        <v>45</v>
      </c>
      <c r="AK21" s="371">
        <v>40</v>
      </c>
    </row>
    <row r="22" spans="1:37" x14ac:dyDescent="0.2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Y22" s="371"/>
      <c r="Z22" s="371"/>
      <c r="AA22" s="371" t="s">
        <v>91</v>
      </c>
      <c r="AB22" s="371">
        <v>120</v>
      </c>
      <c r="AC22" s="371">
        <v>90</v>
      </c>
      <c r="AD22" s="371">
        <v>65</v>
      </c>
      <c r="AE22" s="371">
        <v>55</v>
      </c>
      <c r="AF22" s="371">
        <v>50</v>
      </c>
      <c r="AG22" s="371">
        <v>45</v>
      </c>
      <c r="AH22" s="371">
        <v>40</v>
      </c>
      <c r="AI22" s="371">
        <v>35</v>
      </c>
      <c r="AJ22" s="371">
        <v>25</v>
      </c>
      <c r="AK22" s="371">
        <v>20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92</v>
      </c>
      <c r="AB23" s="371">
        <v>90</v>
      </c>
      <c r="AC23" s="371">
        <v>60</v>
      </c>
      <c r="AD23" s="371">
        <v>45</v>
      </c>
      <c r="AE23" s="371">
        <v>34</v>
      </c>
      <c r="AF23" s="371">
        <v>27</v>
      </c>
      <c r="AG23" s="371">
        <v>22</v>
      </c>
      <c r="AH23" s="371">
        <v>18</v>
      </c>
      <c r="AI23" s="371">
        <v>15</v>
      </c>
      <c r="AJ23" s="371">
        <v>12</v>
      </c>
      <c r="AK23" s="371">
        <v>9</v>
      </c>
    </row>
    <row r="24" spans="1:37" ht="18.75" customHeight="1" x14ac:dyDescent="0.2">
      <c r="A24" s="276"/>
      <c r="B24" s="491"/>
      <c r="C24" s="491"/>
      <c r="D24" s="487" t="str">
        <f>E7</f>
        <v>NAGY</v>
      </c>
      <c r="E24" s="487"/>
      <c r="F24" s="487" t="str">
        <f>E9</f>
        <v>NAGY</v>
      </c>
      <c r="G24" s="487"/>
      <c r="H24" s="487" t="str">
        <f>E11</f>
        <v>SOHÁR</v>
      </c>
      <c r="I24" s="487"/>
      <c r="J24" s="487" t="str">
        <f>E13</f>
        <v>SZABÓ</v>
      </c>
      <c r="K24" s="487"/>
      <c r="L24" s="276"/>
      <c r="M24" s="352" t="s">
        <v>68</v>
      </c>
      <c r="Y24" s="371"/>
      <c r="Z24" s="371"/>
      <c r="AA24" s="371" t="s">
        <v>93</v>
      </c>
      <c r="AB24" s="371">
        <v>60</v>
      </c>
      <c r="AC24" s="371">
        <v>40</v>
      </c>
      <c r="AD24" s="371">
        <v>30</v>
      </c>
      <c r="AE24" s="371">
        <v>20</v>
      </c>
      <c r="AF24" s="371">
        <v>18</v>
      </c>
      <c r="AG24" s="371">
        <v>15</v>
      </c>
      <c r="AH24" s="371">
        <v>12</v>
      </c>
      <c r="AI24" s="371">
        <v>10</v>
      </c>
      <c r="AJ24" s="371">
        <v>8</v>
      </c>
      <c r="AK24" s="371">
        <v>6</v>
      </c>
    </row>
    <row r="25" spans="1:37" ht="18.75" customHeight="1" x14ac:dyDescent="0.2">
      <c r="A25" s="350" t="s">
        <v>64</v>
      </c>
      <c r="B25" s="483" t="str">
        <f>E7</f>
        <v>NAGY</v>
      </c>
      <c r="C25" s="483"/>
      <c r="D25" s="494"/>
      <c r="E25" s="494"/>
      <c r="F25" s="495" t="s">
        <v>555</v>
      </c>
      <c r="G25" s="496"/>
      <c r="H25" s="495" t="s">
        <v>555</v>
      </c>
      <c r="I25" s="496"/>
      <c r="J25" s="497" t="s">
        <v>555</v>
      </c>
      <c r="K25" s="498"/>
      <c r="L25" s="276"/>
      <c r="M25" s="354" t="s">
        <v>546</v>
      </c>
      <c r="Y25" s="371"/>
      <c r="Z25" s="371"/>
      <c r="AA25" s="371" t="s">
        <v>94</v>
      </c>
      <c r="AB25" s="371">
        <v>40</v>
      </c>
      <c r="AC25" s="371">
        <v>25</v>
      </c>
      <c r="AD25" s="371">
        <v>18</v>
      </c>
      <c r="AE25" s="371">
        <v>13</v>
      </c>
      <c r="AF25" s="371">
        <v>8</v>
      </c>
      <c r="AG25" s="371">
        <v>7</v>
      </c>
      <c r="AH25" s="371">
        <v>6</v>
      </c>
      <c r="AI25" s="371">
        <v>5</v>
      </c>
      <c r="AJ25" s="371">
        <v>4</v>
      </c>
      <c r="AK25" s="371">
        <v>3</v>
      </c>
    </row>
    <row r="26" spans="1:37" ht="18.75" customHeight="1" x14ac:dyDescent="0.2">
      <c r="A26" s="350" t="s">
        <v>65</v>
      </c>
      <c r="B26" s="483" t="str">
        <f>E9</f>
        <v>NAGY</v>
      </c>
      <c r="C26" s="483"/>
      <c r="D26" s="495" t="s">
        <v>431</v>
      </c>
      <c r="E26" s="496"/>
      <c r="F26" s="494"/>
      <c r="G26" s="494"/>
      <c r="H26" s="495" t="s">
        <v>556</v>
      </c>
      <c r="I26" s="496"/>
      <c r="J26" s="495" t="s">
        <v>436</v>
      </c>
      <c r="K26" s="496"/>
      <c r="L26" s="276"/>
      <c r="M26" s="354" t="s">
        <v>536</v>
      </c>
      <c r="Y26" s="371"/>
      <c r="Z26" s="371"/>
      <c r="AA26" s="371" t="s">
        <v>95</v>
      </c>
      <c r="AB26" s="371">
        <v>25</v>
      </c>
      <c r="AC26" s="371">
        <v>15</v>
      </c>
      <c r="AD26" s="371">
        <v>13</v>
      </c>
      <c r="AE26" s="371">
        <v>7</v>
      </c>
      <c r="AF26" s="371">
        <v>6</v>
      </c>
      <c r="AG26" s="371">
        <v>5</v>
      </c>
      <c r="AH26" s="371">
        <v>4</v>
      </c>
      <c r="AI26" s="371">
        <v>3</v>
      </c>
      <c r="AJ26" s="371">
        <v>2</v>
      </c>
      <c r="AK26" s="371">
        <v>1</v>
      </c>
    </row>
    <row r="27" spans="1:37" ht="18.75" customHeight="1" x14ac:dyDescent="0.2">
      <c r="A27" s="350" t="s">
        <v>66</v>
      </c>
      <c r="B27" s="483" t="str">
        <f>E11</f>
        <v>SOHÁR</v>
      </c>
      <c r="C27" s="483"/>
      <c r="D27" s="495" t="s">
        <v>431</v>
      </c>
      <c r="E27" s="496"/>
      <c r="F27" s="495" t="s">
        <v>557</v>
      </c>
      <c r="G27" s="496"/>
      <c r="H27" s="494"/>
      <c r="I27" s="494"/>
      <c r="J27" s="495" t="s">
        <v>565</v>
      </c>
      <c r="K27" s="496"/>
      <c r="L27" s="276"/>
      <c r="M27" s="354" t="s">
        <v>537</v>
      </c>
      <c r="Y27" s="371"/>
      <c r="Z27" s="371"/>
      <c r="AA27" s="371" t="s">
        <v>100</v>
      </c>
      <c r="AB27" s="371">
        <v>15</v>
      </c>
      <c r="AC27" s="371">
        <v>10</v>
      </c>
      <c r="AD27" s="371">
        <v>8</v>
      </c>
      <c r="AE27" s="371">
        <v>4</v>
      </c>
      <c r="AF27" s="371">
        <v>3</v>
      </c>
      <c r="AG27" s="371">
        <v>2</v>
      </c>
      <c r="AH27" s="371">
        <v>1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421" t="s">
        <v>71</v>
      </c>
      <c r="B28" s="483" t="str">
        <f>E13</f>
        <v>SZABÓ</v>
      </c>
      <c r="C28" s="483"/>
      <c r="D28" s="495" t="s">
        <v>431</v>
      </c>
      <c r="E28" s="496"/>
      <c r="F28" s="495" t="s">
        <v>435</v>
      </c>
      <c r="G28" s="496"/>
      <c r="H28" s="497" t="s">
        <v>564</v>
      </c>
      <c r="I28" s="498"/>
      <c r="J28" s="494"/>
      <c r="K28" s="494"/>
      <c r="L28" s="276"/>
      <c r="M28" s="354" t="s">
        <v>522</v>
      </c>
      <c r="Y28" s="371"/>
      <c r="Z28" s="371"/>
      <c r="AA28" s="371" t="s">
        <v>100</v>
      </c>
      <c r="AB28" s="371">
        <v>15</v>
      </c>
      <c r="AC28" s="371">
        <v>10</v>
      </c>
      <c r="AD28" s="371">
        <v>8</v>
      </c>
      <c r="AE28" s="371">
        <v>4</v>
      </c>
      <c r="AF28" s="371">
        <v>3</v>
      </c>
      <c r="AG28" s="371">
        <v>2</v>
      </c>
      <c r="AH28" s="371">
        <v>1</v>
      </c>
      <c r="AI28" s="371">
        <v>0</v>
      </c>
      <c r="AJ28" s="371">
        <v>0</v>
      </c>
      <c r="AK28" s="371">
        <v>0</v>
      </c>
    </row>
    <row r="29" spans="1:37" x14ac:dyDescent="0.2">
      <c r="A29" s="276"/>
      <c r="B29" s="276"/>
      <c r="C29" s="276"/>
      <c r="D29" s="472"/>
      <c r="E29" s="472"/>
      <c r="F29" s="472"/>
      <c r="G29" s="472"/>
      <c r="H29" s="472"/>
      <c r="I29" s="472"/>
      <c r="J29" s="472"/>
      <c r="K29" s="472"/>
      <c r="L29" s="276"/>
      <c r="M29" s="355"/>
      <c r="Y29" s="371"/>
      <c r="Z29" s="371"/>
      <c r="AA29" s="371" t="s">
        <v>96</v>
      </c>
      <c r="AB29" s="371">
        <v>10</v>
      </c>
      <c r="AC29" s="371">
        <v>6</v>
      </c>
      <c r="AD29" s="371">
        <v>4</v>
      </c>
      <c r="AE29" s="371">
        <v>2</v>
      </c>
      <c r="AF29" s="371">
        <v>1</v>
      </c>
      <c r="AG29" s="371">
        <v>0</v>
      </c>
      <c r="AH29" s="371">
        <v>0</v>
      </c>
      <c r="AI29" s="371">
        <v>0</v>
      </c>
      <c r="AJ29" s="371">
        <v>0</v>
      </c>
      <c r="AK29" s="371">
        <v>0</v>
      </c>
    </row>
    <row r="30" spans="1:37" ht="18.75" customHeight="1" x14ac:dyDescent="0.2">
      <c r="A30" s="276"/>
      <c r="B30" s="491"/>
      <c r="C30" s="491"/>
      <c r="D30" s="498" t="str">
        <f>E15</f>
        <v>HAMSIK</v>
      </c>
      <c r="E30" s="498"/>
      <c r="F30" s="498" t="str">
        <f>E17</f>
        <v xml:space="preserve">MAJÁK </v>
      </c>
      <c r="G30" s="498"/>
      <c r="H30" s="501" t="str">
        <f>E19</f>
        <v>NAGY</v>
      </c>
      <c r="I30" s="502"/>
      <c r="J30" s="498" t="str">
        <f>E21</f>
        <v xml:space="preserve">VARGA </v>
      </c>
      <c r="K30" s="498"/>
      <c r="L30" s="276"/>
      <c r="M30" s="355"/>
      <c r="Y30" s="371"/>
      <c r="Z30" s="371"/>
      <c r="AA30" s="371" t="s">
        <v>97</v>
      </c>
      <c r="AB30" s="371">
        <v>3</v>
      </c>
      <c r="AC30" s="371">
        <v>2</v>
      </c>
      <c r="AD30" s="371">
        <v>1</v>
      </c>
      <c r="AE30" s="371">
        <v>0</v>
      </c>
      <c r="AF30" s="371">
        <v>0</v>
      </c>
      <c r="AG30" s="371">
        <v>0</v>
      </c>
      <c r="AH30" s="371">
        <v>0</v>
      </c>
      <c r="AI30" s="371">
        <v>0</v>
      </c>
      <c r="AJ30" s="371">
        <v>0</v>
      </c>
      <c r="AK30" s="371">
        <v>0</v>
      </c>
    </row>
    <row r="31" spans="1:37" ht="18.75" customHeight="1" x14ac:dyDescent="0.2">
      <c r="A31" s="421" t="s">
        <v>72</v>
      </c>
      <c r="B31" s="499" t="str">
        <f>E15</f>
        <v>HAMSIK</v>
      </c>
      <c r="C31" s="500"/>
      <c r="D31" s="494"/>
      <c r="E31" s="494"/>
      <c r="F31" s="495" t="s">
        <v>431</v>
      </c>
      <c r="G31" s="496"/>
      <c r="H31" s="495" t="s">
        <v>561</v>
      </c>
      <c r="I31" s="496"/>
      <c r="J31" s="497" t="s">
        <v>558</v>
      </c>
      <c r="K31" s="498"/>
      <c r="L31" s="276"/>
      <c r="M31" s="354" t="s">
        <v>536</v>
      </c>
    </row>
    <row r="32" spans="1:37" ht="18.75" customHeight="1" x14ac:dyDescent="0.2">
      <c r="A32" s="421" t="s">
        <v>73</v>
      </c>
      <c r="B32" s="483" t="str">
        <f>E17</f>
        <v xml:space="preserve">MAJÁK </v>
      </c>
      <c r="C32" s="483"/>
      <c r="D32" s="495" t="s">
        <v>430</v>
      </c>
      <c r="E32" s="496"/>
      <c r="F32" s="494"/>
      <c r="G32" s="494"/>
      <c r="H32" s="495" t="s">
        <v>430</v>
      </c>
      <c r="I32" s="496"/>
      <c r="J32" s="495" t="s">
        <v>566</v>
      </c>
      <c r="K32" s="496"/>
      <c r="L32" s="276"/>
      <c r="M32" s="354" t="s">
        <v>546</v>
      </c>
    </row>
    <row r="33" spans="1:19" ht="18.75" customHeight="1" x14ac:dyDescent="0.2">
      <c r="A33" s="421" t="s">
        <v>77</v>
      </c>
      <c r="B33" s="483" t="str">
        <f>E19</f>
        <v>NAGY</v>
      </c>
      <c r="C33" s="483"/>
      <c r="D33" s="495" t="s">
        <v>560</v>
      </c>
      <c r="E33" s="496"/>
      <c r="F33" s="495" t="s">
        <v>431</v>
      </c>
      <c r="G33" s="496"/>
      <c r="H33" s="494"/>
      <c r="I33" s="494"/>
      <c r="J33" s="495" t="s">
        <v>569</v>
      </c>
      <c r="K33" s="496"/>
      <c r="L33" s="276"/>
      <c r="M33" s="354" t="s">
        <v>522</v>
      </c>
    </row>
    <row r="34" spans="1:19" ht="18.75" customHeight="1" x14ac:dyDescent="0.2">
      <c r="A34" s="421" t="s">
        <v>108</v>
      </c>
      <c r="B34" s="483" t="str">
        <f>E21</f>
        <v xml:space="preserve">VARGA </v>
      </c>
      <c r="C34" s="483"/>
      <c r="D34" s="495" t="s">
        <v>559</v>
      </c>
      <c r="E34" s="496"/>
      <c r="F34" s="495" t="s">
        <v>567</v>
      </c>
      <c r="G34" s="496"/>
      <c r="H34" s="497" t="s">
        <v>570</v>
      </c>
      <c r="I34" s="498"/>
      <c r="J34" s="494"/>
      <c r="K34" s="494"/>
      <c r="L34" s="276"/>
      <c r="M34" s="354" t="s">
        <v>537</v>
      </c>
    </row>
    <row r="35" spans="1:19" ht="18.75" customHeight="1" x14ac:dyDescent="0.2">
      <c r="A35" s="356"/>
      <c r="B35" s="357"/>
      <c r="C35" s="357"/>
      <c r="D35" s="356"/>
      <c r="E35" s="356"/>
      <c r="F35" s="356"/>
      <c r="G35" s="356"/>
      <c r="H35" s="356"/>
      <c r="I35" s="356"/>
      <c r="J35" s="276"/>
      <c r="K35" s="276"/>
      <c r="L35" s="276"/>
      <c r="M35" s="358"/>
    </row>
    <row r="36" spans="1:19" x14ac:dyDescent="0.2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</row>
    <row r="37" spans="1:19" x14ac:dyDescent="0.2">
      <c r="A37" s="276" t="s">
        <v>58</v>
      </c>
      <c r="B37" s="276"/>
      <c r="C37" s="488" t="str">
        <f>IF(M25=1,B25,IF(M26=1,B26,IF(M27=1,B27,IF(M28=1,B28,""))))</f>
        <v/>
      </c>
      <c r="D37" s="488"/>
      <c r="E37" s="314" t="s">
        <v>75</v>
      </c>
      <c r="F37" s="488" t="str">
        <f>IF(M31=1,B31,IF(M32=1,B32,IF(M33=1,B33,IF(M34=1,B34,""))))</f>
        <v/>
      </c>
      <c r="G37" s="488"/>
      <c r="H37" s="276"/>
      <c r="I37" s="254"/>
      <c r="J37" s="276"/>
      <c r="K37" s="276"/>
      <c r="L37" s="276"/>
      <c r="M37" s="276"/>
    </row>
    <row r="38" spans="1:19" x14ac:dyDescent="0.2">
      <c r="A38" s="276"/>
      <c r="B38" s="276"/>
      <c r="C38" s="276"/>
      <c r="D38" s="276"/>
      <c r="E38" s="276"/>
      <c r="F38" s="314"/>
      <c r="G38" s="314"/>
      <c r="H38" s="276"/>
      <c r="I38" s="276"/>
      <c r="J38" s="276"/>
      <c r="K38" s="276"/>
      <c r="L38" s="276"/>
      <c r="M38" s="276"/>
    </row>
    <row r="39" spans="1:19" x14ac:dyDescent="0.2">
      <c r="A39" s="276" t="s">
        <v>74</v>
      </c>
      <c r="B39" s="276"/>
      <c r="C39" s="488" t="str">
        <f>IF(M25=2,B25,IF(M26=2,B26,IF(M27=2,B27,IF(M28=2,B28,""))))</f>
        <v/>
      </c>
      <c r="D39" s="488"/>
      <c r="E39" s="314" t="s">
        <v>75</v>
      </c>
      <c r="F39" s="488" t="str">
        <f>IF(M31=2,B31,IF(M32=2,B32,IF(M33=2,B33,IF(M34=2,B34,""))))</f>
        <v/>
      </c>
      <c r="G39" s="488"/>
      <c r="H39" s="276"/>
      <c r="I39" s="254"/>
      <c r="J39" s="276"/>
      <c r="K39" s="276"/>
      <c r="L39" s="276"/>
      <c r="M39" s="276"/>
    </row>
    <row r="40" spans="1:19" x14ac:dyDescent="0.2">
      <c r="A40" s="276"/>
      <c r="B40" s="276"/>
      <c r="C40" s="353"/>
      <c r="D40" s="353"/>
      <c r="E40" s="314"/>
      <c r="F40" s="353"/>
      <c r="G40" s="353"/>
      <c r="H40" s="276"/>
      <c r="I40" s="276"/>
      <c r="J40" s="276"/>
      <c r="K40" s="276"/>
      <c r="L40" s="276"/>
      <c r="M40" s="276"/>
    </row>
    <row r="41" spans="1:19" x14ac:dyDescent="0.2">
      <c r="A41" s="276" t="s">
        <v>76</v>
      </c>
      <c r="B41" s="276"/>
      <c r="C41" s="488" t="str">
        <f>IF(M25=3,B25,IF(M26=3,B26,IF(M27=3,B27,IF(M28=3,B28,""))))</f>
        <v/>
      </c>
      <c r="D41" s="488"/>
      <c r="E41" s="314" t="s">
        <v>75</v>
      </c>
      <c r="F41" s="488" t="str">
        <f>IF(M31=3,B31,IF(M32=3,B32,IF(M33=3,B33,IF(M34=3,B34,""))))</f>
        <v/>
      </c>
      <c r="G41" s="488"/>
      <c r="H41" s="276"/>
      <c r="I41" s="254"/>
      <c r="J41" s="276"/>
      <c r="K41" s="276"/>
      <c r="L41" s="276"/>
      <c r="M41" s="276"/>
    </row>
    <row r="42" spans="1:19" x14ac:dyDescent="0.2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9" x14ac:dyDescent="0.2">
      <c r="A43" s="315" t="s">
        <v>109</v>
      </c>
      <c r="B43" s="276"/>
      <c r="C43" s="488">
        <f>IF(M25=4,B25,IF(M26=4,B26,IF(M27=4,B27,IF(M28=4,B28,))))</f>
        <v>0</v>
      </c>
      <c r="D43" s="488"/>
      <c r="E43" s="314" t="s">
        <v>75</v>
      </c>
      <c r="F43" s="488" t="str">
        <f>IF(M31=3,B31,IF(M32=3,B32,IF(M33=4,B33,IF(M34=4,B34,""))))</f>
        <v/>
      </c>
      <c r="G43" s="488"/>
      <c r="H43" s="276"/>
      <c r="I43" s="254"/>
      <c r="J43" s="276"/>
      <c r="K43" s="276"/>
      <c r="L43" s="276"/>
      <c r="M43" s="276"/>
      <c r="O43" s="307"/>
      <c r="P43" s="307"/>
      <c r="Q43" s="307"/>
      <c r="R43" s="307"/>
      <c r="S43" s="307"/>
    </row>
    <row r="44" spans="1:19" x14ac:dyDescent="0.2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54"/>
      <c r="M44" s="276"/>
      <c r="O44" s="307"/>
      <c r="P44" s="316"/>
      <c r="Q44" s="316"/>
      <c r="R44" s="317"/>
      <c r="S44" s="307"/>
    </row>
    <row r="45" spans="1:19" x14ac:dyDescent="0.2">
      <c r="A45" s="138" t="s">
        <v>43</v>
      </c>
      <c r="B45" s="139"/>
      <c r="C45" s="211"/>
      <c r="D45" s="322" t="s">
        <v>4</v>
      </c>
      <c r="E45" s="323" t="s">
        <v>45</v>
      </c>
      <c r="F45" s="341"/>
      <c r="G45" s="322" t="s">
        <v>4</v>
      </c>
      <c r="H45" s="323" t="s">
        <v>54</v>
      </c>
      <c r="I45" s="161"/>
      <c r="J45" s="323" t="s">
        <v>55</v>
      </c>
      <c r="K45" s="160" t="s">
        <v>56</v>
      </c>
      <c r="L45" s="33"/>
      <c r="M45" s="341"/>
      <c r="O45" s="307"/>
      <c r="P45" s="318"/>
      <c r="Q45" s="318"/>
      <c r="R45" s="319"/>
      <c r="S45" s="307"/>
    </row>
    <row r="46" spans="1:19" x14ac:dyDescent="0.2">
      <c r="A46" s="287" t="s">
        <v>44</v>
      </c>
      <c r="B46" s="288"/>
      <c r="C46" s="290"/>
      <c r="D46" s="324">
        <v>1</v>
      </c>
      <c r="E46" s="489" t="str">
        <f>IF(D46&gt;$R$47,,UPPER(VLOOKUP(D46,'Fiú 2A ELO'!$A$7:$Q$134,2)))</f>
        <v xml:space="preserve">MAJÁK </v>
      </c>
      <c r="F46" s="489"/>
      <c r="G46" s="335" t="s">
        <v>5</v>
      </c>
      <c r="H46" s="288"/>
      <c r="I46" s="325"/>
      <c r="J46" s="336"/>
      <c r="K46" s="282" t="s">
        <v>46</v>
      </c>
      <c r="L46" s="342"/>
      <c r="M46" s="326"/>
      <c r="O46" s="307"/>
      <c r="P46" s="319"/>
      <c r="Q46" s="320"/>
      <c r="R46" s="319"/>
      <c r="S46" s="307"/>
    </row>
    <row r="47" spans="1:19" x14ac:dyDescent="0.2">
      <c r="A47" s="291" t="s">
        <v>53</v>
      </c>
      <c r="B47" s="159"/>
      <c r="C47" s="293"/>
      <c r="D47" s="327">
        <v>2</v>
      </c>
      <c r="E47" s="490" t="str">
        <f>IF(D47&gt;$R$47,,UPPER(VLOOKUP(D47,'Fiú 2A ELO'!$A$7:$Q$134,2)))</f>
        <v xml:space="preserve">ECZETI </v>
      </c>
      <c r="F47" s="490"/>
      <c r="G47" s="337" t="s">
        <v>6</v>
      </c>
      <c r="H47" s="328"/>
      <c r="I47" s="329"/>
      <c r="J47" s="85"/>
      <c r="K47" s="339"/>
      <c r="L47" s="254"/>
      <c r="M47" s="334"/>
      <c r="O47" s="307"/>
      <c r="P47" s="318"/>
      <c r="Q47" s="318"/>
      <c r="R47" s="321">
        <f>MIN(4,'Fiú 2A ELO'!Q2)</f>
        <v>4</v>
      </c>
      <c r="S47" s="307"/>
    </row>
    <row r="48" spans="1:19" x14ac:dyDescent="0.2">
      <c r="A48" s="174"/>
      <c r="B48" s="175"/>
      <c r="C48" s="176"/>
      <c r="D48" s="327"/>
      <c r="E48" s="331"/>
      <c r="F48" s="332"/>
      <c r="G48" s="337" t="s">
        <v>7</v>
      </c>
      <c r="H48" s="328"/>
      <c r="I48" s="329"/>
      <c r="J48" s="85"/>
      <c r="K48" s="282" t="s">
        <v>47</v>
      </c>
      <c r="L48" s="342"/>
      <c r="M48" s="326"/>
      <c r="O48" s="307"/>
      <c r="P48" s="319"/>
      <c r="Q48" s="320"/>
      <c r="R48" s="319"/>
      <c r="S48" s="307"/>
    </row>
    <row r="49" spans="1:19" x14ac:dyDescent="0.2">
      <c r="A49" s="150"/>
      <c r="B49" s="206"/>
      <c r="C49" s="151"/>
      <c r="D49" s="327"/>
      <c r="E49" s="331"/>
      <c r="F49" s="332"/>
      <c r="G49" s="337" t="s">
        <v>8</v>
      </c>
      <c r="H49" s="328"/>
      <c r="I49" s="329"/>
      <c r="J49" s="85"/>
      <c r="K49" s="340"/>
      <c r="L49" s="332"/>
      <c r="M49" s="330"/>
      <c r="O49" s="307"/>
      <c r="P49" s="319"/>
      <c r="Q49" s="320"/>
      <c r="R49" s="319"/>
      <c r="S49" s="307"/>
    </row>
    <row r="50" spans="1:19" x14ac:dyDescent="0.2">
      <c r="A50" s="163"/>
      <c r="B50" s="177"/>
      <c r="C50" s="210"/>
      <c r="D50" s="327"/>
      <c r="E50" s="331"/>
      <c r="F50" s="332"/>
      <c r="G50" s="337" t="s">
        <v>9</v>
      </c>
      <c r="H50" s="328"/>
      <c r="I50" s="329"/>
      <c r="J50" s="85"/>
      <c r="K50" s="291"/>
      <c r="L50" s="254"/>
      <c r="M50" s="334"/>
      <c r="O50" s="307"/>
      <c r="P50" s="318"/>
      <c r="Q50" s="318"/>
      <c r="R50" s="319"/>
      <c r="S50" s="307"/>
    </row>
    <row r="51" spans="1:19" x14ac:dyDescent="0.2">
      <c r="A51" s="164"/>
      <c r="B51" s="180"/>
      <c r="C51" s="151"/>
      <c r="D51" s="327"/>
      <c r="E51" s="331"/>
      <c r="F51" s="332"/>
      <c r="G51" s="337" t="s">
        <v>10</v>
      </c>
      <c r="H51" s="328"/>
      <c r="I51" s="329"/>
      <c r="J51" s="85"/>
      <c r="K51" s="282" t="s">
        <v>33</v>
      </c>
      <c r="L51" s="342"/>
      <c r="M51" s="326"/>
      <c r="O51" s="307"/>
      <c r="P51" s="319"/>
      <c r="Q51" s="320"/>
      <c r="R51" s="319"/>
      <c r="S51" s="307"/>
    </row>
    <row r="52" spans="1:19" x14ac:dyDescent="0.2">
      <c r="A52" s="164"/>
      <c r="B52" s="180"/>
      <c r="C52" s="172"/>
      <c r="D52" s="327"/>
      <c r="E52" s="331"/>
      <c r="F52" s="332"/>
      <c r="G52" s="337" t="s">
        <v>11</v>
      </c>
      <c r="H52" s="328"/>
      <c r="I52" s="329"/>
      <c r="J52" s="85"/>
      <c r="K52" s="340"/>
      <c r="L52" s="332"/>
      <c r="M52" s="330"/>
      <c r="O52" s="307"/>
      <c r="P52" s="319"/>
      <c r="Q52" s="320"/>
      <c r="R52" s="321"/>
      <c r="S52" s="307"/>
    </row>
    <row r="53" spans="1:19" x14ac:dyDescent="0.2">
      <c r="A53" s="165"/>
      <c r="B53" s="162"/>
      <c r="C53" s="173"/>
      <c r="D53" s="333"/>
      <c r="E53" s="152"/>
      <c r="F53" s="254"/>
      <c r="G53" s="338" t="s">
        <v>12</v>
      </c>
      <c r="H53" s="159"/>
      <c r="I53" s="284"/>
      <c r="J53" s="154"/>
      <c r="K53" s="291" t="str">
        <f>L4</f>
        <v>Rákóczi Andrea</v>
      </c>
      <c r="L53" s="254"/>
      <c r="M53" s="334"/>
      <c r="O53" s="307"/>
      <c r="P53" s="307"/>
      <c r="Q53" s="307"/>
      <c r="R53" s="307"/>
      <c r="S53" s="307"/>
    </row>
    <row r="54" spans="1:19" x14ac:dyDescent="0.2">
      <c r="O54" s="307"/>
      <c r="P54" s="307"/>
      <c r="Q54" s="307"/>
      <c r="R54" s="307"/>
      <c r="S54" s="307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H24:I24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</mergeCells>
  <conditionalFormatting sqref="R52 R47">
    <cfRule type="expression" dxfId="50" priority="2" stopIfTrue="1">
      <formula>$O$1="CU"</formula>
    </cfRule>
  </conditionalFormatting>
  <conditionalFormatting sqref="E7 E9 E11 E13 E15 E17 E19:E21">
    <cfRule type="cellIs" dxfId="49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indexed="11"/>
  </sheetPr>
  <dimension ref="A1:AK43"/>
  <sheetViews>
    <sheetView workbookViewId="0">
      <selection activeCell="L17" sqref="L17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style="370" hidden="1" customWidth="1"/>
    <col min="26" max="37" width="0" style="37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Y1"/>
      <c r="Z1"/>
      <c r="AA1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Altalanos!$C$8</f>
        <v>2 fiú A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07"/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07"/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07"/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6</v>
      </c>
      <c r="C7" s="301">
        <f>IF($B7="","",VLOOKUP($B7,'Fiú 2A ELO'!$A$7:$O$22,5))</f>
        <v>0</v>
      </c>
      <c r="D7" s="301">
        <f>IF($B7="","",VLOOKUP($B7,'Fiú 2A ELO'!$A$7:$O$22,15))</f>
        <v>0</v>
      </c>
      <c r="E7" s="296" t="str">
        <f>UPPER(IF($B7="","",VLOOKUP($B7,'Fiú 2A ELO'!$A$7:$O$22,2)))</f>
        <v>NAGY</v>
      </c>
      <c r="F7" s="302"/>
      <c r="G7" s="296" t="str">
        <f>IF($B7="","",VLOOKUP($B7,'Fiú 2A ELO'!$A$7:$O$22,3))</f>
        <v>Bálint</v>
      </c>
      <c r="H7" s="302"/>
      <c r="I7" s="296" t="str">
        <f>IF($B7="","",VLOOKUP($B7,'Fiú 2A ELO'!$A$7:$O$22,4))</f>
        <v>Zöldliget Baptista Át Isk.</v>
      </c>
      <c r="J7" s="276"/>
      <c r="K7" s="477" t="s">
        <v>536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2</v>
      </c>
      <c r="C9" s="301">
        <f>IF($B9="","",VLOOKUP($B9,'Fiú 2A ELO'!$A$7:$O$22,5))</f>
        <v>0</v>
      </c>
      <c r="D9" s="301">
        <f>IF($B9="","",VLOOKUP($B9,'Fiú 2A ELO'!$A$7:$O$22,15))</f>
        <v>0</v>
      </c>
      <c r="E9" s="296" t="str">
        <f>UPPER(IF($B9="","",VLOOKUP($B9,'Fiú 2A ELO'!$A$7:$O$22,2)))</f>
        <v xml:space="preserve">ECZETI </v>
      </c>
      <c r="F9" s="302"/>
      <c r="G9" s="296" t="str">
        <f>IF($B9="","",VLOOKUP($B9,'Fiú 2A ELO'!$A$7:$O$22,3))</f>
        <v>Vince</v>
      </c>
      <c r="H9" s="302"/>
      <c r="I9" s="296" t="str">
        <f>IF($B9="","",VLOOKUP($B9,'Fiú 2A ELO'!$A$7:$O$22,4))</f>
        <v>Mezőberény Petőfi</v>
      </c>
      <c r="J9" s="276"/>
      <c r="K9" s="477" t="s">
        <v>522</v>
      </c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7</v>
      </c>
      <c r="C11" s="301">
        <f>IF($B11="","",VLOOKUP($B11,'Fiú 2A ELO'!$A$7:$O$22,5))</f>
        <v>0</v>
      </c>
      <c r="D11" s="301">
        <f>IF($B11="","",VLOOKUP($B11,'Fiú 2A ELO'!$A$7:$O$22,15))</f>
        <v>0</v>
      </c>
      <c r="E11" s="296" t="str">
        <f>UPPER(IF($B11="","",VLOOKUP($B11,'Fiú 2A ELO'!$A$7:$O$22,2)))</f>
        <v>SZABÓ</v>
      </c>
      <c r="F11" s="302"/>
      <c r="G11" s="296" t="str">
        <f>IF($B11="","",VLOOKUP($B11,'Fiú 2A ELO'!$A$7:$O$22,3))</f>
        <v>Tamás</v>
      </c>
      <c r="H11" s="302"/>
      <c r="I11" s="296" t="str">
        <f>IF($B11="","",VLOOKUP($B11,'Fiú 2A ELO'!$A$7:$O$22,4))</f>
        <v>Szfvári II. Rákóczi F. Ált Isk</v>
      </c>
      <c r="J11" s="276"/>
      <c r="K11" s="477" t="s">
        <v>537</v>
      </c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>NAGY</v>
      </c>
      <c r="E18" s="487"/>
      <c r="F18" s="487" t="str">
        <f>E9</f>
        <v xml:space="preserve">ECZETI </v>
      </c>
      <c r="G18" s="487"/>
      <c r="H18" s="487" t="str">
        <f>E11</f>
        <v>SZABÓ</v>
      </c>
      <c r="I18" s="487"/>
      <c r="J18" s="276"/>
      <c r="K18" s="276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>NAGY</v>
      </c>
      <c r="C19" s="483"/>
      <c r="D19" s="494"/>
      <c r="E19" s="494"/>
      <c r="F19" s="495" t="s">
        <v>576</v>
      </c>
      <c r="G19" s="496"/>
      <c r="H19" s="495" t="s">
        <v>573</v>
      </c>
      <c r="I19" s="496"/>
      <c r="J19" s="276"/>
      <c r="K19" s="276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 xml:space="preserve">ECZETI </v>
      </c>
      <c r="C20" s="483"/>
      <c r="D20" s="495" t="s">
        <v>575</v>
      </c>
      <c r="E20" s="496"/>
      <c r="F20" s="494"/>
      <c r="G20" s="494"/>
      <c r="H20" s="495" t="s">
        <v>571</v>
      </c>
      <c r="I20" s="49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>SZABÓ</v>
      </c>
      <c r="C21" s="483"/>
      <c r="D21" s="495" t="s">
        <v>574</v>
      </c>
      <c r="E21" s="496"/>
      <c r="F21" s="495" t="s">
        <v>572</v>
      </c>
      <c r="G21" s="496"/>
      <c r="H21" s="494"/>
      <c r="I21" s="494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x14ac:dyDescent="0.2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54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428"/>
      <c r="N33" s="427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30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L4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48" priority="2" stopIfTrue="1" operator="equal">
      <formula>"Bye"</formula>
    </cfRule>
  </conditionalFormatting>
  <conditionalFormatting sqref="R41">
    <cfRule type="expression" dxfId="4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11" activePane="bottomLeft" state="frozen"/>
      <selection activeCell="F2" sqref="F2"/>
      <selection pane="bottomLeft" activeCell="S22" sqref="S22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41" customWidth="1"/>
    <col min="5" max="5" width="12.140625" style="414" customWidth="1"/>
    <col min="6" max="6" width="6.140625" style="92" hidden="1" customWidth="1"/>
    <col min="7" max="7" width="31.42578125" style="92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183" t="str">
        <f>Altalanos!$A$6</f>
        <v>Diákolimpia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5" thickBot="1" x14ac:dyDescent="0.25">
      <c r="B2" s="89" t="s">
        <v>51</v>
      </c>
      <c r="C2" s="437" t="str">
        <f>Altalanos!$D$8</f>
        <v>2 fiú B elo</v>
      </c>
      <c r="D2" s="104"/>
      <c r="E2" s="202" t="s">
        <v>34</v>
      </c>
      <c r="F2" s="93"/>
      <c r="G2" s="93"/>
      <c r="H2" s="402"/>
      <c r="I2" s="402"/>
      <c r="J2" s="88"/>
      <c r="K2" s="88"/>
      <c r="L2" s="88"/>
      <c r="M2" s="88"/>
      <c r="N2" s="98"/>
      <c r="O2" s="81"/>
      <c r="P2" s="81"/>
      <c r="Q2" s="98"/>
    </row>
    <row r="3" spans="1:17" s="2" customFormat="1" ht="13.5" thickBot="1" x14ac:dyDescent="0.25">
      <c r="A3" s="395" t="s">
        <v>50</v>
      </c>
      <c r="B3" s="400"/>
      <c r="C3" s="400"/>
      <c r="D3" s="400"/>
      <c r="E3" s="400"/>
      <c r="F3" s="400"/>
      <c r="G3" s="400"/>
      <c r="H3" s="400"/>
      <c r="I3" s="401"/>
      <c r="J3" s="99"/>
      <c r="K3" s="105"/>
      <c r="L3" s="105"/>
      <c r="M3" s="105"/>
      <c r="N3" s="223" t="s">
        <v>33</v>
      </c>
      <c r="O3" s="100"/>
      <c r="P3" s="106"/>
      <c r="Q3" s="203"/>
    </row>
    <row r="4" spans="1:17" s="2" customFormat="1" x14ac:dyDescent="0.2">
      <c r="A4" s="51" t="s">
        <v>24</v>
      </c>
      <c r="B4" s="51"/>
      <c r="C4" s="49" t="s">
        <v>21</v>
      </c>
      <c r="D4" s="51" t="s">
        <v>29</v>
      </c>
      <c r="E4" s="82"/>
      <c r="G4" s="107"/>
      <c r="H4" s="416" t="s">
        <v>30</v>
      </c>
      <c r="I4" s="407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5" thickBot="1" x14ac:dyDescent="0.25">
      <c r="A5" s="196" t="str">
        <f>Altalanos!$A$10</f>
        <v>2024.05.27-06.01.</v>
      </c>
      <c r="B5" s="196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20" t="str">
        <f>Altalanos!$E$10</f>
        <v>Rákóczi Andrea</v>
      </c>
      <c r="I5" s="417"/>
      <c r="J5" s="111"/>
      <c r="K5" s="83"/>
      <c r="L5" s="83"/>
      <c r="M5" s="83"/>
      <c r="N5" s="111"/>
      <c r="O5" s="91"/>
      <c r="P5" s="91"/>
      <c r="Q5" s="426"/>
    </row>
    <row r="6" spans="1:17" ht="30" customHeight="1" thickBot="1" x14ac:dyDescent="0.25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403" t="s">
        <v>37</v>
      </c>
      <c r="I6" s="404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95" customHeight="1" x14ac:dyDescent="0.2">
      <c r="A7" s="190">
        <v>1</v>
      </c>
      <c r="B7" s="445" t="s">
        <v>246</v>
      </c>
      <c r="C7" s="445" t="s">
        <v>247</v>
      </c>
      <c r="D7" s="445" t="s">
        <v>248</v>
      </c>
      <c r="E7" s="205"/>
      <c r="F7" s="396"/>
      <c r="G7" s="397"/>
      <c r="H7" s="95"/>
      <c r="I7" s="95"/>
      <c r="J7" s="187"/>
      <c r="K7" s="185"/>
      <c r="L7" s="189"/>
      <c r="M7" s="185"/>
      <c r="N7" s="179"/>
      <c r="O7" s="434"/>
      <c r="P7" s="113"/>
      <c r="Q7" s="96"/>
    </row>
    <row r="8" spans="1:17" s="11" customFormat="1" ht="18.95" customHeight="1" x14ac:dyDescent="0.2">
      <c r="A8" s="190">
        <v>2</v>
      </c>
      <c r="B8" s="445" t="s">
        <v>249</v>
      </c>
      <c r="C8" s="445" t="s">
        <v>223</v>
      </c>
      <c r="D8" s="445" t="s">
        <v>250</v>
      </c>
      <c r="E8" s="205"/>
      <c r="F8" s="398"/>
      <c r="G8" s="399"/>
      <c r="H8" s="95"/>
      <c r="I8" s="95"/>
      <c r="J8" s="187"/>
      <c r="K8" s="185"/>
      <c r="L8" s="189"/>
      <c r="M8" s="185"/>
      <c r="N8" s="179"/>
      <c r="O8" s="95"/>
      <c r="P8" s="113"/>
      <c r="Q8" s="96"/>
    </row>
    <row r="9" spans="1:17" s="11" customFormat="1" ht="18.95" customHeight="1" x14ac:dyDescent="0.25">
      <c r="A9" s="190">
        <v>3</v>
      </c>
      <c r="B9" s="441" t="s">
        <v>251</v>
      </c>
      <c r="C9" s="441" t="s">
        <v>252</v>
      </c>
      <c r="D9" s="441" t="s">
        <v>253</v>
      </c>
      <c r="E9" s="205"/>
      <c r="F9" s="398"/>
      <c r="G9" s="399"/>
      <c r="H9" s="95"/>
      <c r="I9" s="95"/>
      <c r="J9" s="187"/>
      <c r="K9" s="185"/>
      <c r="L9" s="189"/>
      <c r="M9" s="185"/>
      <c r="N9" s="179"/>
      <c r="O9" s="95"/>
      <c r="P9" s="409"/>
      <c r="Q9" s="213"/>
    </row>
    <row r="10" spans="1:17" s="11" customFormat="1" ht="18.95" customHeight="1" x14ac:dyDescent="0.25">
      <c r="A10" s="190">
        <v>4</v>
      </c>
      <c r="B10" s="441" t="s">
        <v>254</v>
      </c>
      <c r="C10" s="441" t="s">
        <v>255</v>
      </c>
      <c r="D10" s="448" t="s">
        <v>256</v>
      </c>
      <c r="E10" s="205"/>
      <c r="F10" s="398"/>
      <c r="G10" s="399"/>
      <c r="H10" s="95"/>
      <c r="I10" s="95"/>
      <c r="J10" s="187"/>
      <c r="K10" s="185"/>
      <c r="L10" s="189"/>
      <c r="M10" s="185"/>
      <c r="N10" s="179"/>
      <c r="O10" s="95"/>
      <c r="P10" s="408"/>
      <c r="Q10" s="405"/>
    </row>
    <row r="11" spans="1:17" s="11" customFormat="1" ht="18.95" customHeight="1" x14ac:dyDescent="0.25">
      <c r="A11" s="190">
        <v>5</v>
      </c>
      <c r="B11" s="478" t="s">
        <v>549</v>
      </c>
      <c r="C11" s="441" t="s">
        <v>257</v>
      </c>
      <c r="D11" s="441" t="s">
        <v>179</v>
      </c>
      <c r="E11" s="205"/>
      <c r="F11" s="398"/>
      <c r="G11" s="399"/>
      <c r="H11" s="95"/>
      <c r="I11" s="95"/>
      <c r="J11" s="187"/>
      <c r="K11" s="185"/>
      <c r="L11" s="189"/>
      <c r="M11" s="185"/>
      <c r="N11" s="179"/>
      <c r="O11" s="95"/>
      <c r="P11" s="408"/>
      <c r="Q11" s="405"/>
    </row>
    <row r="12" spans="1:17" s="11" customFormat="1" ht="18.95" customHeight="1" x14ac:dyDescent="0.25">
      <c r="A12" s="190">
        <v>6</v>
      </c>
      <c r="B12" s="441" t="s">
        <v>258</v>
      </c>
      <c r="C12" s="441" t="s">
        <v>239</v>
      </c>
      <c r="D12" s="441" t="s">
        <v>259</v>
      </c>
      <c r="E12" s="205"/>
      <c r="F12" s="398"/>
      <c r="G12" s="399"/>
      <c r="H12" s="95"/>
      <c r="I12" s="95"/>
      <c r="J12" s="187"/>
      <c r="K12" s="185"/>
      <c r="L12" s="189"/>
      <c r="M12" s="185"/>
      <c r="N12" s="179"/>
      <c r="O12" s="95"/>
      <c r="P12" s="408"/>
      <c r="Q12" s="405"/>
    </row>
    <row r="13" spans="1:17" s="11" customFormat="1" ht="18.95" customHeight="1" x14ac:dyDescent="0.25">
      <c r="A13" s="190">
        <v>7</v>
      </c>
      <c r="B13" s="478" t="s">
        <v>548</v>
      </c>
      <c r="C13" s="441" t="s">
        <v>260</v>
      </c>
      <c r="D13" s="441" t="s">
        <v>261</v>
      </c>
      <c r="E13" s="205"/>
      <c r="F13" s="398"/>
      <c r="G13" s="399"/>
      <c r="H13" s="95"/>
      <c r="I13" s="95"/>
      <c r="J13" s="187"/>
      <c r="K13" s="185"/>
      <c r="L13" s="189"/>
      <c r="M13" s="185"/>
      <c r="N13" s="179"/>
      <c r="O13" s="95"/>
      <c r="P13" s="408"/>
      <c r="Q13" s="405"/>
    </row>
    <row r="14" spans="1:17" s="11" customFormat="1" ht="18.95" customHeight="1" x14ac:dyDescent="0.25">
      <c r="A14" s="190">
        <v>8</v>
      </c>
      <c r="B14" s="449" t="s">
        <v>262</v>
      </c>
      <c r="C14" s="449" t="s">
        <v>263</v>
      </c>
      <c r="D14" s="449" t="s">
        <v>264</v>
      </c>
      <c r="E14" s="205"/>
      <c r="F14" s="112"/>
      <c r="G14" s="112"/>
      <c r="H14" s="95"/>
      <c r="I14" s="95"/>
      <c r="J14" s="187"/>
      <c r="K14" s="185"/>
      <c r="L14" s="189"/>
      <c r="M14" s="216"/>
      <c r="N14" s="179"/>
      <c r="O14" s="95"/>
      <c r="P14" s="408"/>
      <c r="Q14" s="405"/>
    </row>
    <row r="15" spans="1:17" s="11" customFormat="1" ht="18.95" customHeight="1" x14ac:dyDescent="0.25">
      <c r="A15" s="190">
        <v>9</v>
      </c>
      <c r="B15" s="449" t="s">
        <v>265</v>
      </c>
      <c r="C15" s="449" t="s">
        <v>260</v>
      </c>
      <c r="D15" s="449" t="s">
        <v>187</v>
      </c>
      <c r="E15" s="205"/>
      <c r="F15" s="112"/>
      <c r="G15" s="112"/>
      <c r="H15" s="95"/>
      <c r="I15" s="95"/>
      <c r="J15" s="187"/>
      <c r="K15" s="185"/>
      <c r="L15" s="189"/>
      <c r="M15" s="216"/>
      <c r="N15" s="179"/>
      <c r="O15" s="95"/>
      <c r="P15" s="96"/>
      <c r="Q15" s="96"/>
    </row>
    <row r="16" spans="1:17" s="11" customFormat="1" ht="18.95" customHeight="1" x14ac:dyDescent="0.2">
      <c r="A16" s="190">
        <v>10</v>
      </c>
      <c r="B16" s="450" t="s">
        <v>266</v>
      </c>
      <c r="C16" s="450" t="s">
        <v>267</v>
      </c>
      <c r="D16" s="451" t="s">
        <v>268</v>
      </c>
      <c r="E16" s="205"/>
      <c r="F16" s="112"/>
      <c r="G16" s="112"/>
      <c r="H16" s="95"/>
      <c r="I16" s="95"/>
      <c r="J16" s="187"/>
      <c r="K16" s="185"/>
      <c r="L16" s="189"/>
      <c r="M16" s="216"/>
      <c r="N16" s="179"/>
      <c r="O16" s="95"/>
      <c r="P16" s="113"/>
      <c r="Q16" s="96"/>
    </row>
    <row r="17" spans="1:17" s="11" customFormat="1" ht="18.95" customHeight="1" x14ac:dyDescent="0.2">
      <c r="A17" s="190">
        <v>11</v>
      </c>
      <c r="B17" s="450" t="s">
        <v>269</v>
      </c>
      <c r="C17" s="450" t="s">
        <v>270</v>
      </c>
      <c r="D17" s="451" t="s">
        <v>271</v>
      </c>
      <c r="E17" s="205"/>
      <c r="F17" s="112"/>
      <c r="G17" s="112"/>
      <c r="H17" s="95"/>
      <c r="I17" s="95"/>
      <c r="J17" s="187"/>
      <c r="K17" s="185"/>
      <c r="L17" s="189"/>
      <c r="M17" s="216"/>
      <c r="N17" s="179"/>
      <c r="O17" s="95"/>
      <c r="P17" s="113"/>
      <c r="Q17" s="96"/>
    </row>
    <row r="18" spans="1:17" s="11" customFormat="1" ht="18.95" customHeight="1" x14ac:dyDescent="0.2">
      <c r="A18" s="190">
        <v>12</v>
      </c>
      <c r="B18" s="445" t="s">
        <v>272</v>
      </c>
      <c r="C18" s="445" t="s">
        <v>233</v>
      </c>
      <c r="D18" s="443" t="s">
        <v>273</v>
      </c>
      <c r="E18" s="205"/>
      <c r="F18" s="112"/>
      <c r="G18" s="112"/>
      <c r="H18" s="95"/>
      <c r="I18" s="95"/>
      <c r="J18" s="187"/>
      <c r="K18" s="185"/>
      <c r="L18" s="189"/>
      <c r="M18" s="216"/>
      <c r="N18" s="179"/>
      <c r="O18" s="95"/>
      <c r="P18" s="113"/>
      <c r="Q18" s="96"/>
    </row>
    <row r="19" spans="1:17" s="11" customFormat="1" ht="18.95" customHeight="1" x14ac:dyDescent="0.2">
      <c r="A19" s="190">
        <v>13</v>
      </c>
      <c r="B19" s="445" t="s">
        <v>274</v>
      </c>
      <c r="C19" s="445" t="s">
        <v>275</v>
      </c>
      <c r="D19" s="446" t="s">
        <v>276</v>
      </c>
      <c r="E19" s="205"/>
      <c r="F19" s="112"/>
      <c r="G19" s="112"/>
      <c r="H19" s="95"/>
      <c r="I19" s="95"/>
      <c r="J19" s="187"/>
      <c r="K19" s="185"/>
      <c r="L19" s="189"/>
      <c r="M19" s="216"/>
      <c r="N19" s="179"/>
      <c r="O19" s="95"/>
      <c r="P19" s="113"/>
      <c r="Q19" s="96"/>
    </row>
    <row r="20" spans="1:17" s="11" customFormat="1" ht="18.95" customHeight="1" x14ac:dyDescent="0.25">
      <c r="A20" s="190">
        <v>14</v>
      </c>
      <c r="B20" s="441" t="s">
        <v>277</v>
      </c>
      <c r="C20" s="441" t="s">
        <v>278</v>
      </c>
      <c r="D20" s="441" t="s">
        <v>279</v>
      </c>
      <c r="E20" s="205"/>
      <c r="F20" s="112"/>
      <c r="G20" s="112"/>
      <c r="H20" s="95"/>
      <c r="I20" s="95"/>
      <c r="J20" s="187"/>
      <c r="K20" s="185"/>
      <c r="L20" s="189"/>
      <c r="M20" s="216"/>
      <c r="N20" s="179"/>
      <c r="O20" s="95"/>
      <c r="P20" s="113"/>
      <c r="Q20" s="96"/>
    </row>
    <row r="21" spans="1:17" s="11" customFormat="1" ht="18.95" customHeight="1" x14ac:dyDescent="0.25">
      <c r="A21" s="190">
        <v>15</v>
      </c>
      <c r="B21" s="441" t="s">
        <v>280</v>
      </c>
      <c r="C21" s="441" t="s">
        <v>257</v>
      </c>
      <c r="D21" s="441" t="s">
        <v>281</v>
      </c>
      <c r="E21" s="205"/>
      <c r="F21" s="112"/>
      <c r="G21" s="112"/>
      <c r="H21" s="95"/>
      <c r="I21" s="95"/>
      <c r="J21" s="187"/>
      <c r="K21" s="185"/>
      <c r="L21" s="189"/>
      <c r="M21" s="216"/>
      <c r="N21" s="179"/>
      <c r="O21" s="95"/>
      <c r="P21" s="113"/>
      <c r="Q21" s="96"/>
    </row>
    <row r="22" spans="1:17" s="11" customFormat="1" ht="18.95" customHeight="1" x14ac:dyDescent="0.25">
      <c r="A22" s="190">
        <v>16</v>
      </c>
      <c r="B22" s="441" t="s">
        <v>282</v>
      </c>
      <c r="C22" s="441" t="s">
        <v>283</v>
      </c>
      <c r="D22" s="441" t="s">
        <v>284</v>
      </c>
      <c r="E22" s="205"/>
      <c r="F22" s="112"/>
      <c r="G22" s="112"/>
      <c r="H22" s="95"/>
      <c r="I22" s="95"/>
      <c r="J22" s="187"/>
      <c r="K22" s="185"/>
      <c r="L22" s="189"/>
      <c r="M22" s="216"/>
      <c r="N22" s="179"/>
      <c r="O22" s="95"/>
      <c r="P22" s="113"/>
      <c r="Q22" s="96"/>
    </row>
    <row r="23" spans="1:17" s="11" customFormat="1" ht="18.95" customHeight="1" x14ac:dyDescent="0.25">
      <c r="A23" s="190">
        <v>17</v>
      </c>
      <c r="B23" s="447" t="s">
        <v>285</v>
      </c>
      <c r="C23" s="441" t="s">
        <v>286</v>
      </c>
      <c r="D23" s="441" t="s">
        <v>215</v>
      </c>
      <c r="E23" s="205"/>
      <c r="F23" s="112"/>
      <c r="G23" s="112"/>
      <c r="H23" s="95"/>
      <c r="I23" s="95"/>
      <c r="J23" s="187"/>
      <c r="K23" s="185"/>
      <c r="L23" s="189"/>
      <c r="M23" s="216"/>
      <c r="N23" s="179"/>
      <c r="O23" s="95"/>
      <c r="P23" s="113"/>
      <c r="Q23" s="96"/>
    </row>
    <row r="24" spans="1:17" s="11" customFormat="1" ht="18.95" customHeight="1" x14ac:dyDescent="0.25">
      <c r="A24" s="190">
        <v>18</v>
      </c>
      <c r="B24" s="447" t="s">
        <v>287</v>
      </c>
      <c r="C24" s="441" t="s">
        <v>288</v>
      </c>
      <c r="D24" s="441" t="s">
        <v>215</v>
      </c>
      <c r="E24" s="205"/>
      <c r="F24" s="112"/>
      <c r="G24" s="112"/>
      <c r="H24" s="95"/>
      <c r="I24" s="95"/>
      <c r="J24" s="187"/>
      <c r="K24" s="185"/>
      <c r="L24" s="189"/>
      <c r="M24" s="216"/>
      <c r="N24" s="179"/>
      <c r="O24" s="95"/>
      <c r="P24" s="113"/>
      <c r="Q24" s="96"/>
    </row>
    <row r="25" spans="1:17" s="11" customFormat="1" ht="18.95" customHeight="1" x14ac:dyDescent="0.25">
      <c r="A25" s="190">
        <v>19</v>
      </c>
      <c r="B25" s="457" t="s">
        <v>312</v>
      </c>
      <c r="C25" s="457" t="s">
        <v>313</v>
      </c>
      <c r="D25" s="458" t="s">
        <v>314</v>
      </c>
      <c r="E25" s="205"/>
      <c r="F25" s="112"/>
      <c r="G25" s="112"/>
      <c r="H25" s="95"/>
      <c r="I25" s="95"/>
      <c r="J25" s="187"/>
      <c r="K25" s="185"/>
      <c r="L25" s="189"/>
      <c r="M25" s="216"/>
      <c r="N25" s="179"/>
      <c r="O25" s="95"/>
      <c r="P25" s="113"/>
      <c r="Q25" s="96"/>
    </row>
    <row r="26" spans="1:17" s="11" customFormat="1" ht="18.95" customHeight="1" x14ac:dyDescent="0.25">
      <c r="A26" s="190">
        <v>20</v>
      </c>
      <c r="B26" s="447"/>
      <c r="C26" s="441"/>
      <c r="D26" s="441"/>
      <c r="E26" s="205"/>
      <c r="F26" s="112"/>
      <c r="G26" s="112"/>
      <c r="H26" s="95"/>
      <c r="I26" s="95"/>
      <c r="J26" s="187"/>
      <c r="K26" s="185"/>
      <c r="L26" s="189"/>
      <c r="M26" s="216"/>
      <c r="N26" s="179"/>
      <c r="O26" s="95"/>
      <c r="P26" s="113"/>
      <c r="Q26" s="96"/>
    </row>
    <row r="27" spans="1:17" s="11" customFormat="1" ht="18.95" customHeight="1" x14ac:dyDescent="0.2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6"/>
      <c r="N27" s="179"/>
      <c r="O27" s="95"/>
      <c r="P27" s="113"/>
      <c r="Q27" s="96"/>
    </row>
    <row r="28" spans="1:17" s="11" customFormat="1" ht="18.95" customHeight="1" x14ac:dyDescent="0.2">
      <c r="A28" s="190">
        <v>22</v>
      </c>
      <c r="B28" s="94"/>
      <c r="C28" s="94"/>
      <c r="D28" s="95"/>
      <c r="E28" s="435"/>
      <c r="F28" s="418"/>
      <c r="G28" s="419"/>
      <c r="H28" s="95"/>
      <c r="I28" s="95"/>
      <c r="J28" s="187"/>
      <c r="K28" s="185"/>
      <c r="L28" s="189"/>
      <c r="M28" s="216"/>
      <c r="N28" s="179"/>
      <c r="O28" s="95"/>
      <c r="P28" s="113"/>
      <c r="Q28" s="96"/>
    </row>
    <row r="29" spans="1:17" s="11" customFormat="1" ht="18.95" customHeight="1" x14ac:dyDescent="0.2">
      <c r="A29" s="190">
        <v>23</v>
      </c>
      <c r="B29" s="94"/>
      <c r="C29" s="94"/>
      <c r="D29" s="95"/>
      <c r="E29" s="436"/>
      <c r="F29" s="112"/>
      <c r="G29" s="112"/>
      <c r="H29" s="95"/>
      <c r="I29" s="95"/>
      <c r="J29" s="187"/>
      <c r="K29" s="185"/>
      <c r="L29" s="189"/>
      <c r="M29" s="216"/>
      <c r="N29" s="179"/>
      <c r="O29" s="95"/>
      <c r="P29" s="113"/>
      <c r="Q29" s="96"/>
    </row>
    <row r="30" spans="1:17" s="11" customFormat="1" ht="18.95" customHeight="1" x14ac:dyDescent="0.2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6"/>
      <c r="N30" s="179"/>
      <c r="O30" s="95"/>
      <c r="P30" s="113"/>
      <c r="Q30" s="96"/>
    </row>
    <row r="31" spans="1:17" s="11" customFormat="1" ht="18.95" customHeight="1" x14ac:dyDescent="0.2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6"/>
      <c r="N31" s="179"/>
      <c r="O31" s="95"/>
      <c r="P31" s="113"/>
      <c r="Q31" s="96"/>
    </row>
    <row r="32" spans="1:17" s="11" customFormat="1" ht="18.95" customHeight="1" x14ac:dyDescent="0.2">
      <c r="A32" s="190">
        <v>26</v>
      </c>
      <c r="B32" s="94"/>
      <c r="C32" s="94"/>
      <c r="D32" s="95"/>
      <c r="E32" s="415"/>
      <c r="F32" s="112"/>
      <c r="G32" s="112"/>
      <c r="H32" s="95"/>
      <c r="I32" s="95"/>
      <c r="J32" s="187"/>
      <c r="K32" s="185"/>
      <c r="L32" s="189"/>
      <c r="M32" s="216"/>
      <c r="N32" s="179"/>
      <c r="O32" s="95"/>
      <c r="P32" s="113"/>
      <c r="Q32" s="96"/>
    </row>
    <row r="33" spans="1:17" s="11" customFormat="1" ht="18.95" customHeight="1" x14ac:dyDescent="0.2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6"/>
      <c r="N33" s="179"/>
      <c r="O33" s="95"/>
      <c r="P33" s="113"/>
      <c r="Q33" s="96"/>
    </row>
    <row r="34" spans="1:17" s="11" customFormat="1" ht="18.95" customHeight="1" x14ac:dyDescent="0.2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6"/>
      <c r="N34" s="179"/>
      <c r="O34" s="95"/>
      <c r="P34" s="113"/>
      <c r="Q34" s="96"/>
    </row>
    <row r="35" spans="1:17" s="11" customFormat="1" ht="18.95" customHeight="1" x14ac:dyDescent="0.2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6"/>
      <c r="N35" s="179"/>
      <c r="O35" s="95"/>
      <c r="P35" s="113"/>
      <c r="Q35" s="96"/>
    </row>
    <row r="36" spans="1:17" s="11" customFormat="1" ht="18.95" customHeight="1" x14ac:dyDescent="0.2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6"/>
      <c r="N36" s="179"/>
      <c r="O36" s="95"/>
      <c r="P36" s="113"/>
      <c r="Q36" s="96"/>
    </row>
    <row r="37" spans="1:17" s="11" customFormat="1" ht="18.95" customHeight="1" x14ac:dyDescent="0.2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6"/>
      <c r="N37" s="179"/>
      <c r="O37" s="95"/>
      <c r="P37" s="113"/>
      <c r="Q37" s="96"/>
    </row>
    <row r="38" spans="1:17" s="11" customFormat="1" ht="18.95" customHeight="1" x14ac:dyDescent="0.2">
      <c r="A38" s="190">
        <v>32</v>
      </c>
      <c r="B38" s="94"/>
      <c r="C38" s="94"/>
      <c r="D38" s="95"/>
      <c r="E38" s="205"/>
      <c r="F38" s="112"/>
      <c r="G38" s="112"/>
      <c r="H38" s="406"/>
      <c r="I38" s="219"/>
      <c r="J38" s="187"/>
      <c r="K38" s="185"/>
      <c r="L38" s="189"/>
      <c r="M38" s="216"/>
      <c r="N38" s="179"/>
      <c r="O38" s="96"/>
      <c r="P38" s="113"/>
      <c r="Q38" s="96"/>
    </row>
    <row r="39" spans="1:17" s="11" customFormat="1" ht="18.95" customHeight="1" x14ac:dyDescent="0.2">
      <c r="A39" s="190">
        <v>33</v>
      </c>
      <c r="B39" s="94"/>
      <c r="C39" s="94"/>
      <c r="D39" s="95"/>
      <c r="E39" s="205"/>
      <c r="F39" s="112"/>
      <c r="G39" s="112"/>
      <c r="H39" s="406"/>
      <c r="I39" s="219"/>
      <c r="J39" s="187"/>
      <c r="K39" s="185"/>
      <c r="L39" s="189"/>
      <c r="M39" s="216"/>
      <c r="N39" s="213"/>
      <c r="O39" s="182"/>
      <c r="P39" s="113"/>
      <c r="Q39" s="96"/>
    </row>
    <row r="40" spans="1:17" s="11" customFormat="1" ht="18.95" customHeight="1" x14ac:dyDescent="0.2">
      <c r="A40" s="190">
        <v>34</v>
      </c>
      <c r="B40" s="94"/>
      <c r="C40" s="94"/>
      <c r="D40" s="95"/>
      <c r="E40" s="205"/>
      <c r="F40" s="112"/>
      <c r="G40" s="112"/>
      <c r="H40" s="406"/>
      <c r="I40" s="219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103" si="0">IF(Q40="",999,Q40)</f>
        <v>999</v>
      </c>
      <c r="M40" s="216">
        <f t="shared" ref="M40:M103" si="1">IF(P40=999,999,1)</f>
        <v>999</v>
      </c>
      <c r="N40" s="213"/>
      <c r="O40" s="182"/>
      <c r="P40" s="113">
        <f t="shared" ref="P40:P103" si="2">IF(N40="DA",1,IF(N40="WC",2,IF(N40="SE",3,IF(N40="Q",4,IF(N40="LL",5,999)))))</f>
        <v>999</v>
      </c>
      <c r="Q40" s="96"/>
    </row>
    <row r="41" spans="1:17" s="11" customFormat="1" ht="18.95" customHeight="1" x14ac:dyDescent="0.2">
      <c r="A41" s="190">
        <v>35</v>
      </c>
      <c r="B41" s="94"/>
      <c r="C41" s="94"/>
      <c r="D41" s="95"/>
      <c r="E41" s="205"/>
      <c r="F41" s="112"/>
      <c r="G41" s="112"/>
      <c r="H41" s="406"/>
      <c r="I41" s="219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6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95" customHeight="1" x14ac:dyDescent="0.2">
      <c r="A42" s="190">
        <v>36</v>
      </c>
      <c r="B42" s="94"/>
      <c r="C42" s="94"/>
      <c r="D42" s="95"/>
      <c r="E42" s="205"/>
      <c r="F42" s="112"/>
      <c r="G42" s="112"/>
      <c r="H42" s="406"/>
      <c r="I42" s="219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6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95" customHeight="1" x14ac:dyDescent="0.2">
      <c r="A43" s="190">
        <v>37</v>
      </c>
      <c r="B43" s="94"/>
      <c r="C43" s="94"/>
      <c r="D43" s="95"/>
      <c r="E43" s="205"/>
      <c r="F43" s="112"/>
      <c r="G43" s="112"/>
      <c r="H43" s="406"/>
      <c r="I43" s="219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6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95" customHeight="1" x14ac:dyDescent="0.2">
      <c r="A44" s="190">
        <v>38</v>
      </c>
      <c r="B44" s="94"/>
      <c r="C44" s="94"/>
      <c r="D44" s="95"/>
      <c r="E44" s="205"/>
      <c r="F44" s="112"/>
      <c r="G44" s="112"/>
      <c r="H44" s="406"/>
      <c r="I44" s="219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6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95" customHeight="1" x14ac:dyDescent="0.2">
      <c r="A45" s="190">
        <v>39</v>
      </c>
      <c r="B45" s="94"/>
      <c r="C45" s="94"/>
      <c r="D45" s="95"/>
      <c r="E45" s="205"/>
      <c r="F45" s="112"/>
      <c r="G45" s="112"/>
      <c r="H45" s="406"/>
      <c r="I45" s="219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6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95" customHeight="1" x14ac:dyDescent="0.2">
      <c r="A46" s="190">
        <v>40</v>
      </c>
      <c r="B46" s="94"/>
      <c r="C46" s="94"/>
      <c r="D46" s="95"/>
      <c r="E46" s="205"/>
      <c r="F46" s="112"/>
      <c r="G46" s="112"/>
      <c r="H46" s="406"/>
      <c r="I46" s="219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6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95" customHeight="1" x14ac:dyDescent="0.2">
      <c r="A47" s="190">
        <v>41</v>
      </c>
      <c r="B47" s="94"/>
      <c r="C47" s="94"/>
      <c r="D47" s="95"/>
      <c r="E47" s="205"/>
      <c r="F47" s="112"/>
      <c r="G47" s="112"/>
      <c r="H47" s="406"/>
      <c r="I47" s="219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6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95" customHeight="1" x14ac:dyDescent="0.2">
      <c r="A48" s="190">
        <v>42</v>
      </c>
      <c r="B48" s="94"/>
      <c r="C48" s="94"/>
      <c r="D48" s="95"/>
      <c r="E48" s="205"/>
      <c r="F48" s="112"/>
      <c r="G48" s="112"/>
      <c r="H48" s="406"/>
      <c r="I48" s="219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6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95" customHeight="1" x14ac:dyDescent="0.2">
      <c r="A49" s="190">
        <v>43</v>
      </c>
      <c r="B49" s="94"/>
      <c r="C49" s="94"/>
      <c r="D49" s="95"/>
      <c r="E49" s="205"/>
      <c r="F49" s="112"/>
      <c r="G49" s="112"/>
      <c r="H49" s="406"/>
      <c r="I49" s="219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6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95" customHeight="1" x14ac:dyDescent="0.2">
      <c r="A50" s="190">
        <v>44</v>
      </c>
      <c r="B50" s="94"/>
      <c r="C50" s="94"/>
      <c r="D50" s="95"/>
      <c r="E50" s="205"/>
      <c r="F50" s="112"/>
      <c r="G50" s="112"/>
      <c r="H50" s="406"/>
      <c r="I50" s="219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6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95" customHeight="1" x14ac:dyDescent="0.2">
      <c r="A51" s="190">
        <v>45</v>
      </c>
      <c r="B51" s="94"/>
      <c r="C51" s="94"/>
      <c r="D51" s="95"/>
      <c r="E51" s="205"/>
      <c r="F51" s="112"/>
      <c r="G51" s="112"/>
      <c r="H51" s="406"/>
      <c r="I51" s="219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6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95" customHeight="1" x14ac:dyDescent="0.2">
      <c r="A52" s="190">
        <v>46</v>
      </c>
      <c r="B52" s="94"/>
      <c r="C52" s="94"/>
      <c r="D52" s="95"/>
      <c r="E52" s="205"/>
      <c r="F52" s="112"/>
      <c r="G52" s="112"/>
      <c r="H52" s="406"/>
      <c r="I52" s="219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6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95" customHeight="1" x14ac:dyDescent="0.2">
      <c r="A53" s="190">
        <v>47</v>
      </c>
      <c r="B53" s="94"/>
      <c r="C53" s="94"/>
      <c r="D53" s="95"/>
      <c r="E53" s="205"/>
      <c r="F53" s="112"/>
      <c r="G53" s="112"/>
      <c r="H53" s="406"/>
      <c r="I53" s="219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6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95" customHeight="1" x14ac:dyDescent="0.2">
      <c r="A54" s="190">
        <v>48</v>
      </c>
      <c r="B54" s="94"/>
      <c r="C54" s="94"/>
      <c r="D54" s="95"/>
      <c r="E54" s="205"/>
      <c r="F54" s="112"/>
      <c r="G54" s="112"/>
      <c r="H54" s="406"/>
      <c r="I54" s="219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6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95" customHeight="1" x14ac:dyDescent="0.2">
      <c r="A55" s="190">
        <v>49</v>
      </c>
      <c r="B55" s="94"/>
      <c r="C55" s="94"/>
      <c r="D55" s="95"/>
      <c r="E55" s="205"/>
      <c r="F55" s="112"/>
      <c r="G55" s="112"/>
      <c r="H55" s="406"/>
      <c r="I55" s="219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6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95" customHeight="1" x14ac:dyDescent="0.2">
      <c r="A56" s="190">
        <v>50</v>
      </c>
      <c r="B56" s="94"/>
      <c r="C56" s="94"/>
      <c r="D56" s="95"/>
      <c r="E56" s="205"/>
      <c r="F56" s="112"/>
      <c r="G56" s="112"/>
      <c r="H56" s="406"/>
      <c r="I56" s="219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6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95" customHeight="1" x14ac:dyDescent="0.2">
      <c r="A57" s="190">
        <v>51</v>
      </c>
      <c r="B57" s="94"/>
      <c r="C57" s="94"/>
      <c r="D57" s="95"/>
      <c r="E57" s="205"/>
      <c r="F57" s="112"/>
      <c r="G57" s="112"/>
      <c r="H57" s="406"/>
      <c r="I57" s="219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6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95" customHeight="1" x14ac:dyDescent="0.2">
      <c r="A58" s="190">
        <v>52</v>
      </c>
      <c r="B58" s="94"/>
      <c r="C58" s="94"/>
      <c r="D58" s="95"/>
      <c r="E58" s="205"/>
      <c r="F58" s="112"/>
      <c r="G58" s="112"/>
      <c r="H58" s="406"/>
      <c r="I58" s="219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6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95" customHeight="1" x14ac:dyDescent="0.2">
      <c r="A59" s="190">
        <v>53</v>
      </c>
      <c r="B59" s="94"/>
      <c r="C59" s="94"/>
      <c r="D59" s="95"/>
      <c r="E59" s="205"/>
      <c r="F59" s="112"/>
      <c r="G59" s="112"/>
      <c r="H59" s="406"/>
      <c r="I59" s="219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6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95" customHeight="1" x14ac:dyDescent="0.2">
      <c r="A60" s="190">
        <v>54</v>
      </c>
      <c r="B60" s="94"/>
      <c r="C60" s="94"/>
      <c r="D60" s="95"/>
      <c r="E60" s="205"/>
      <c r="F60" s="112"/>
      <c r="G60" s="112"/>
      <c r="H60" s="406"/>
      <c r="I60" s="219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6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95" customHeight="1" x14ac:dyDescent="0.2">
      <c r="A61" s="190">
        <v>55</v>
      </c>
      <c r="B61" s="94"/>
      <c r="C61" s="94"/>
      <c r="D61" s="95"/>
      <c r="E61" s="205"/>
      <c r="F61" s="112"/>
      <c r="G61" s="112"/>
      <c r="H61" s="406"/>
      <c r="I61" s="219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6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95" customHeight="1" x14ac:dyDescent="0.2">
      <c r="A62" s="190">
        <v>56</v>
      </c>
      <c r="B62" s="94"/>
      <c r="C62" s="94"/>
      <c r="D62" s="95"/>
      <c r="E62" s="205"/>
      <c r="F62" s="112"/>
      <c r="G62" s="112"/>
      <c r="H62" s="406"/>
      <c r="I62" s="219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6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95" customHeight="1" x14ac:dyDescent="0.2">
      <c r="A63" s="190">
        <v>57</v>
      </c>
      <c r="B63" s="94"/>
      <c r="C63" s="94"/>
      <c r="D63" s="95"/>
      <c r="E63" s="205"/>
      <c r="F63" s="112"/>
      <c r="G63" s="112"/>
      <c r="H63" s="406"/>
      <c r="I63" s="219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6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95" customHeight="1" x14ac:dyDescent="0.2">
      <c r="A64" s="190">
        <v>58</v>
      </c>
      <c r="B64" s="94"/>
      <c r="C64" s="94"/>
      <c r="D64" s="95"/>
      <c r="E64" s="205"/>
      <c r="F64" s="112"/>
      <c r="G64" s="112"/>
      <c r="H64" s="406"/>
      <c r="I64" s="219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6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95" customHeight="1" x14ac:dyDescent="0.2">
      <c r="A65" s="190">
        <v>59</v>
      </c>
      <c r="B65" s="94"/>
      <c r="C65" s="94"/>
      <c r="D65" s="95"/>
      <c r="E65" s="205"/>
      <c r="F65" s="112"/>
      <c r="G65" s="112"/>
      <c r="H65" s="406"/>
      <c r="I65" s="219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6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95" customHeight="1" x14ac:dyDescent="0.2">
      <c r="A66" s="190">
        <v>60</v>
      </c>
      <c r="B66" s="94"/>
      <c r="C66" s="94"/>
      <c r="D66" s="95"/>
      <c r="E66" s="205"/>
      <c r="F66" s="112"/>
      <c r="G66" s="112"/>
      <c r="H66" s="406"/>
      <c r="I66" s="219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6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95" customHeight="1" x14ac:dyDescent="0.2">
      <c r="A67" s="190">
        <v>61</v>
      </c>
      <c r="B67" s="94"/>
      <c r="C67" s="94"/>
      <c r="D67" s="95"/>
      <c r="E67" s="205"/>
      <c r="F67" s="112"/>
      <c r="G67" s="112"/>
      <c r="H67" s="406"/>
      <c r="I67" s="219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6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95" customHeight="1" x14ac:dyDescent="0.2">
      <c r="A68" s="190">
        <v>62</v>
      </c>
      <c r="B68" s="94"/>
      <c r="C68" s="94"/>
      <c r="D68" s="95"/>
      <c r="E68" s="205"/>
      <c r="F68" s="112"/>
      <c r="G68" s="112"/>
      <c r="H68" s="406"/>
      <c r="I68" s="219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6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95" customHeight="1" x14ac:dyDescent="0.2">
      <c r="A69" s="190">
        <v>63</v>
      </c>
      <c r="B69" s="94"/>
      <c r="C69" s="94"/>
      <c r="D69" s="95"/>
      <c r="E69" s="205"/>
      <c r="F69" s="112"/>
      <c r="G69" s="112"/>
      <c r="H69" s="406"/>
      <c r="I69" s="219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6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95" customHeight="1" x14ac:dyDescent="0.2">
      <c r="A70" s="190">
        <v>64</v>
      </c>
      <c r="B70" s="94"/>
      <c r="C70" s="94"/>
      <c r="D70" s="95"/>
      <c r="E70" s="205"/>
      <c r="F70" s="112"/>
      <c r="G70" s="112"/>
      <c r="H70" s="406"/>
      <c r="I70" s="219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6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95" customHeight="1" x14ac:dyDescent="0.2">
      <c r="A71" s="190">
        <v>65</v>
      </c>
      <c r="B71" s="94"/>
      <c r="C71" s="94"/>
      <c r="D71" s="95"/>
      <c r="E71" s="205"/>
      <c r="F71" s="112"/>
      <c r="G71" s="112"/>
      <c r="H71" s="406"/>
      <c r="I71" s="219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6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95" customHeight="1" x14ac:dyDescent="0.2">
      <c r="A72" s="190">
        <v>66</v>
      </c>
      <c r="B72" s="94"/>
      <c r="C72" s="94"/>
      <c r="D72" s="95"/>
      <c r="E72" s="205"/>
      <c r="F72" s="112"/>
      <c r="G72" s="112"/>
      <c r="H72" s="406"/>
      <c r="I72" s="219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si="0"/>
        <v>999</v>
      </c>
      <c r="M72" s="216">
        <f t="shared" si="1"/>
        <v>999</v>
      </c>
      <c r="N72" s="213"/>
      <c r="O72" s="182"/>
      <c r="P72" s="113">
        <f t="shared" si="2"/>
        <v>999</v>
      </c>
      <c r="Q72" s="96"/>
    </row>
    <row r="73" spans="1:17" s="11" customFormat="1" ht="18.95" customHeight="1" x14ac:dyDescent="0.2">
      <c r="A73" s="190">
        <v>67</v>
      </c>
      <c r="B73" s="94"/>
      <c r="C73" s="94"/>
      <c r="D73" s="95"/>
      <c r="E73" s="205"/>
      <c r="F73" s="112"/>
      <c r="G73" s="112"/>
      <c r="H73" s="406"/>
      <c r="I73" s="219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0"/>
        <v>999</v>
      </c>
      <c r="M73" s="216">
        <f t="shared" si="1"/>
        <v>999</v>
      </c>
      <c r="N73" s="213"/>
      <c r="O73" s="182"/>
      <c r="P73" s="113">
        <f t="shared" si="2"/>
        <v>999</v>
      </c>
      <c r="Q73" s="96"/>
    </row>
    <row r="74" spans="1:17" s="11" customFormat="1" ht="18.95" customHeight="1" x14ac:dyDescent="0.2">
      <c r="A74" s="190">
        <v>68</v>
      </c>
      <c r="B74" s="94"/>
      <c r="C74" s="94"/>
      <c r="D74" s="95"/>
      <c r="E74" s="205"/>
      <c r="F74" s="112"/>
      <c r="G74" s="112"/>
      <c r="H74" s="406"/>
      <c r="I74" s="219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0"/>
        <v>999</v>
      </c>
      <c r="M74" s="216">
        <f t="shared" si="1"/>
        <v>999</v>
      </c>
      <c r="N74" s="213"/>
      <c r="O74" s="182"/>
      <c r="P74" s="113">
        <f t="shared" si="2"/>
        <v>999</v>
      </c>
      <c r="Q74" s="96"/>
    </row>
    <row r="75" spans="1:17" s="11" customFormat="1" ht="18.95" customHeight="1" x14ac:dyDescent="0.2">
      <c r="A75" s="190">
        <v>69</v>
      </c>
      <c r="B75" s="94"/>
      <c r="C75" s="94"/>
      <c r="D75" s="95"/>
      <c r="E75" s="205"/>
      <c r="F75" s="112"/>
      <c r="G75" s="112"/>
      <c r="H75" s="406"/>
      <c r="I75" s="219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0"/>
        <v>999</v>
      </c>
      <c r="M75" s="216">
        <f t="shared" si="1"/>
        <v>999</v>
      </c>
      <c r="N75" s="213"/>
      <c r="O75" s="182"/>
      <c r="P75" s="113">
        <f t="shared" si="2"/>
        <v>999</v>
      </c>
      <c r="Q75" s="96"/>
    </row>
    <row r="76" spans="1:17" s="11" customFormat="1" ht="18.95" customHeight="1" x14ac:dyDescent="0.2">
      <c r="A76" s="190">
        <v>70</v>
      </c>
      <c r="B76" s="94"/>
      <c r="C76" s="94"/>
      <c r="D76" s="95"/>
      <c r="E76" s="205"/>
      <c r="F76" s="112"/>
      <c r="G76" s="112"/>
      <c r="H76" s="406"/>
      <c r="I76" s="219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0"/>
        <v>999</v>
      </c>
      <c r="M76" s="216">
        <f t="shared" si="1"/>
        <v>999</v>
      </c>
      <c r="N76" s="213"/>
      <c r="O76" s="182"/>
      <c r="P76" s="113">
        <f t="shared" si="2"/>
        <v>999</v>
      </c>
      <c r="Q76" s="96"/>
    </row>
    <row r="77" spans="1:17" s="11" customFormat="1" ht="18.95" customHeight="1" x14ac:dyDescent="0.2">
      <c r="A77" s="190">
        <v>71</v>
      </c>
      <c r="B77" s="94"/>
      <c r="C77" s="94"/>
      <c r="D77" s="95"/>
      <c r="E77" s="205"/>
      <c r="F77" s="112"/>
      <c r="G77" s="112"/>
      <c r="H77" s="406"/>
      <c r="I77" s="219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0"/>
        <v>999</v>
      </c>
      <c r="M77" s="216">
        <f t="shared" si="1"/>
        <v>999</v>
      </c>
      <c r="N77" s="213"/>
      <c r="O77" s="182"/>
      <c r="P77" s="113">
        <f t="shared" si="2"/>
        <v>999</v>
      </c>
      <c r="Q77" s="96"/>
    </row>
    <row r="78" spans="1:17" s="11" customFormat="1" ht="18.95" customHeight="1" x14ac:dyDescent="0.2">
      <c r="A78" s="190">
        <v>72</v>
      </c>
      <c r="B78" s="94"/>
      <c r="C78" s="94"/>
      <c r="D78" s="95"/>
      <c r="E78" s="205"/>
      <c r="F78" s="112"/>
      <c r="G78" s="112"/>
      <c r="H78" s="406"/>
      <c r="I78" s="219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0"/>
        <v>999</v>
      </c>
      <c r="M78" s="216">
        <f t="shared" si="1"/>
        <v>999</v>
      </c>
      <c r="N78" s="213"/>
      <c r="O78" s="182"/>
      <c r="P78" s="113">
        <f t="shared" si="2"/>
        <v>999</v>
      </c>
      <c r="Q78" s="96"/>
    </row>
    <row r="79" spans="1:17" s="11" customFormat="1" ht="18.95" customHeight="1" x14ac:dyDescent="0.2">
      <c r="A79" s="190">
        <v>73</v>
      </c>
      <c r="B79" s="94"/>
      <c r="C79" s="94"/>
      <c r="D79" s="95"/>
      <c r="E79" s="205"/>
      <c r="F79" s="112"/>
      <c r="G79" s="112"/>
      <c r="H79" s="406"/>
      <c r="I79" s="219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0"/>
        <v>999</v>
      </c>
      <c r="M79" s="216">
        <f t="shared" si="1"/>
        <v>999</v>
      </c>
      <c r="N79" s="213"/>
      <c r="O79" s="182"/>
      <c r="P79" s="113">
        <f t="shared" si="2"/>
        <v>999</v>
      </c>
      <c r="Q79" s="96"/>
    </row>
    <row r="80" spans="1:17" s="11" customFormat="1" ht="18.95" customHeight="1" x14ac:dyDescent="0.2">
      <c r="A80" s="190">
        <v>74</v>
      </c>
      <c r="B80" s="94"/>
      <c r="C80" s="94"/>
      <c r="D80" s="95"/>
      <c r="E80" s="205"/>
      <c r="F80" s="112"/>
      <c r="G80" s="112"/>
      <c r="H80" s="406"/>
      <c r="I80" s="219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0"/>
        <v>999</v>
      </c>
      <c r="M80" s="216">
        <f t="shared" si="1"/>
        <v>999</v>
      </c>
      <c r="N80" s="213"/>
      <c r="O80" s="182"/>
      <c r="P80" s="113">
        <f t="shared" si="2"/>
        <v>999</v>
      </c>
      <c r="Q80" s="96"/>
    </row>
    <row r="81" spans="1:17" s="11" customFormat="1" ht="18.95" customHeight="1" x14ac:dyDescent="0.2">
      <c r="A81" s="190">
        <v>75</v>
      </c>
      <c r="B81" s="94"/>
      <c r="C81" s="94"/>
      <c r="D81" s="95"/>
      <c r="E81" s="205"/>
      <c r="F81" s="112"/>
      <c r="G81" s="112"/>
      <c r="H81" s="406"/>
      <c r="I81" s="219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0"/>
        <v>999</v>
      </c>
      <c r="M81" s="216">
        <f t="shared" si="1"/>
        <v>999</v>
      </c>
      <c r="N81" s="213"/>
      <c r="O81" s="182"/>
      <c r="P81" s="113">
        <f t="shared" si="2"/>
        <v>999</v>
      </c>
      <c r="Q81" s="96"/>
    </row>
    <row r="82" spans="1:17" s="11" customFormat="1" ht="18.95" customHeight="1" x14ac:dyDescent="0.2">
      <c r="A82" s="190">
        <v>76</v>
      </c>
      <c r="B82" s="94"/>
      <c r="C82" s="94"/>
      <c r="D82" s="95"/>
      <c r="E82" s="205"/>
      <c r="F82" s="112"/>
      <c r="G82" s="112"/>
      <c r="H82" s="406"/>
      <c r="I82" s="219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0"/>
        <v>999</v>
      </c>
      <c r="M82" s="216">
        <f t="shared" si="1"/>
        <v>999</v>
      </c>
      <c r="N82" s="213"/>
      <c r="O82" s="182"/>
      <c r="P82" s="113">
        <f t="shared" si="2"/>
        <v>999</v>
      </c>
      <c r="Q82" s="96"/>
    </row>
    <row r="83" spans="1:17" s="11" customFormat="1" ht="18.95" customHeight="1" x14ac:dyDescent="0.2">
      <c r="A83" s="190">
        <v>77</v>
      </c>
      <c r="B83" s="94"/>
      <c r="C83" s="94"/>
      <c r="D83" s="95"/>
      <c r="E83" s="205"/>
      <c r="F83" s="112"/>
      <c r="G83" s="112"/>
      <c r="H83" s="406"/>
      <c r="I83" s="219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0"/>
        <v>999</v>
      </c>
      <c r="M83" s="216">
        <f t="shared" si="1"/>
        <v>999</v>
      </c>
      <c r="N83" s="213"/>
      <c r="O83" s="182"/>
      <c r="P83" s="113">
        <f t="shared" si="2"/>
        <v>999</v>
      </c>
      <c r="Q83" s="96"/>
    </row>
    <row r="84" spans="1:17" s="11" customFormat="1" ht="18.95" customHeight="1" x14ac:dyDescent="0.2">
      <c r="A84" s="190">
        <v>78</v>
      </c>
      <c r="B84" s="94"/>
      <c r="C84" s="94"/>
      <c r="D84" s="95"/>
      <c r="E84" s="205"/>
      <c r="F84" s="112"/>
      <c r="G84" s="112"/>
      <c r="H84" s="406"/>
      <c r="I84" s="219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0"/>
        <v>999</v>
      </c>
      <c r="M84" s="216">
        <f t="shared" si="1"/>
        <v>999</v>
      </c>
      <c r="N84" s="213"/>
      <c r="O84" s="182"/>
      <c r="P84" s="113">
        <f t="shared" si="2"/>
        <v>999</v>
      </c>
      <c r="Q84" s="96"/>
    </row>
    <row r="85" spans="1:17" s="11" customFormat="1" ht="18.95" customHeight="1" x14ac:dyDescent="0.2">
      <c r="A85" s="190">
        <v>79</v>
      </c>
      <c r="B85" s="94"/>
      <c r="C85" s="94"/>
      <c r="D85" s="95"/>
      <c r="E85" s="205"/>
      <c r="F85" s="112"/>
      <c r="G85" s="112"/>
      <c r="H85" s="406"/>
      <c r="I85" s="219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0"/>
        <v>999</v>
      </c>
      <c r="M85" s="216">
        <f t="shared" si="1"/>
        <v>999</v>
      </c>
      <c r="N85" s="213"/>
      <c r="O85" s="182"/>
      <c r="P85" s="113">
        <f t="shared" si="2"/>
        <v>999</v>
      </c>
      <c r="Q85" s="96"/>
    </row>
    <row r="86" spans="1:17" s="11" customFormat="1" ht="18.95" customHeight="1" x14ac:dyDescent="0.2">
      <c r="A86" s="190">
        <v>80</v>
      </c>
      <c r="B86" s="94"/>
      <c r="C86" s="94"/>
      <c r="D86" s="95"/>
      <c r="E86" s="205"/>
      <c r="F86" s="112"/>
      <c r="G86" s="112"/>
      <c r="H86" s="406"/>
      <c r="I86" s="219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0"/>
        <v>999</v>
      </c>
      <c r="M86" s="216">
        <f t="shared" si="1"/>
        <v>999</v>
      </c>
      <c r="N86" s="213"/>
      <c r="O86" s="182"/>
      <c r="P86" s="113">
        <f t="shared" si="2"/>
        <v>999</v>
      </c>
      <c r="Q86" s="96"/>
    </row>
    <row r="87" spans="1:17" s="11" customFormat="1" ht="18.95" customHeight="1" x14ac:dyDescent="0.2">
      <c r="A87" s="190">
        <v>81</v>
      </c>
      <c r="B87" s="94"/>
      <c r="C87" s="94"/>
      <c r="D87" s="95"/>
      <c r="E87" s="205"/>
      <c r="F87" s="112"/>
      <c r="G87" s="112"/>
      <c r="H87" s="406"/>
      <c r="I87" s="219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0"/>
        <v>999</v>
      </c>
      <c r="M87" s="216">
        <f t="shared" si="1"/>
        <v>999</v>
      </c>
      <c r="N87" s="213"/>
      <c r="O87" s="182"/>
      <c r="P87" s="113">
        <f t="shared" si="2"/>
        <v>999</v>
      </c>
      <c r="Q87" s="96"/>
    </row>
    <row r="88" spans="1:17" s="11" customFormat="1" ht="18.95" customHeight="1" x14ac:dyDescent="0.2">
      <c r="A88" s="190">
        <v>82</v>
      </c>
      <c r="B88" s="94"/>
      <c r="C88" s="94"/>
      <c r="D88" s="95"/>
      <c r="E88" s="205"/>
      <c r="F88" s="112"/>
      <c r="G88" s="112"/>
      <c r="H88" s="406"/>
      <c r="I88" s="219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0"/>
        <v>999</v>
      </c>
      <c r="M88" s="216">
        <f t="shared" si="1"/>
        <v>999</v>
      </c>
      <c r="N88" s="213"/>
      <c r="O88" s="182"/>
      <c r="P88" s="113">
        <f t="shared" si="2"/>
        <v>999</v>
      </c>
      <c r="Q88" s="96"/>
    </row>
    <row r="89" spans="1:17" s="11" customFormat="1" ht="18.95" customHeight="1" x14ac:dyDescent="0.2">
      <c r="A89" s="190">
        <v>83</v>
      </c>
      <c r="B89" s="94"/>
      <c r="C89" s="94"/>
      <c r="D89" s="95"/>
      <c r="E89" s="205"/>
      <c r="F89" s="112"/>
      <c r="G89" s="112"/>
      <c r="H89" s="406"/>
      <c r="I89" s="219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0"/>
        <v>999</v>
      </c>
      <c r="M89" s="216">
        <f t="shared" si="1"/>
        <v>999</v>
      </c>
      <c r="N89" s="213"/>
      <c r="O89" s="182"/>
      <c r="P89" s="113">
        <f t="shared" si="2"/>
        <v>999</v>
      </c>
      <c r="Q89" s="96"/>
    </row>
    <row r="90" spans="1:17" s="11" customFormat="1" ht="18.95" customHeight="1" x14ac:dyDescent="0.2">
      <c r="A90" s="190">
        <v>84</v>
      </c>
      <c r="B90" s="94"/>
      <c r="C90" s="94"/>
      <c r="D90" s="95"/>
      <c r="E90" s="205"/>
      <c r="F90" s="112"/>
      <c r="G90" s="112"/>
      <c r="H90" s="406"/>
      <c r="I90" s="219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0"/>
        <v>999</v>
      </c>
      <c r="M90" s="216">
        <f t="shared" si="1"/>
        <v>999</v>
      </c>
      <c r="N90" s="213"/>
      <c r="O90" s="182"/>
      <c r="P90" s="113">
        <f t="shared" si="2"/>
        <v>999</v>
      </c>
      <c r="Q90" s="96"/>
    </row>
    <row r="91" spans="1:17" s="11" customFormat="1" ht="18.95" customHeight="1" x14ac:dyDescent="0.2">
      <c r="A91" s="190">
        <v>85</v>
      </c>
      <c r="B91" s="94"/>
      <c r="C91" s="94"/>
      <c r="D91" s="95"/>
      <c r="E91" s="205"/>
      <c r="F91" s="112"/>
      <c r="G91" s="112"/>
      <c r="H91" s="406"/>
      <c r="I91" s="219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0"/>
        <v>999</v>
      </c>
      <c r="M91" s="216">
        <f t="shared" si="1"/>
        <v>999</v>
      </c>
      <c r="N91" s="213"/>
      <c r="O91" s="182"/>
      <c r="P91" s="113">
        <f t="shared" si="2"/>
        <v>999</v>
      </c>
      <c r="Q91" s="96"/>
    </row>
    <row r="92" spans="1:17" s="11" customFormat="1" ht="18.95" customHeight="1" x14ac:dyDescent="0.2">
      <c r="A92" s="190">
        <v>86</v>
      </c>
      <c r="B92" s="94"/>
      <c r="C92" s="94"/>
      <c r="D92" s="95"/>
      <c r="E92" s="205"/>
      <c r="F92" s="112"/>
      <c r="G92" s="112"/>
      <c r="H92" s="406"/>
      <c r="I92" s="219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0"/>
        <v>999</v>
      </c>
      <c r="M92" s="216">
        <f t="shared" si="1"/>
        <v>999</v>
      </c>
      <c r="N92" s="213"/>
      <c r="O92" s="182"/>
      <c r="P92" s="113">
        <f t="shared" si="2"/>
        <v>999</v>
      </c>
      <c r="Q92" s="96"/>
    </row>
    <row r="93" spans="1:17" s="11" customFormat="1" ht="18.95" customHeight="1" x14ac:dyDescent="0.2">
      <c r="A93" s="190">
        <v>87</v>
      </c>
      <c r="B93" s="94"/>
      <c r="C93" s="94"/>
      <c r="D93" s="95"/>
      <c r="E93" s="205"/>
      <c r="F93" s="112"/>
      <c r="G93" s="112"/>
      <c r="H93" s="406"/>
      <c r="I93" s="219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0"/>
        <v>999</v>
      </c>
      <c r="M93" s="216">
        <f t="shared" si="1"/>
        <v>999</v>
      </c>
      <c r="N93" s="213"/>
      <c r="O93" s="182"/>
      <c r="P93" s="113">
        <f t="shared" si="2"/>
        <v>999</v>
      </c>
      <c r="Q93" s="96"/>
    </row>
    <row r="94" spans="1:17" s="11" customFormat="1" ht="18.95" customHeight="1" x14ac:dyDescent="0.2">
      <c r="A94" s="190">
        <v>88</v>
      </c>
      <c r="B94" s="94"/>
      <c r="C94" s="94"/>
      <c r="D94" s="95"/>
      <c r="E94" s="205"/>
      <c r="F94" s="112"/>
      <c r="G94" s="112"/>
      <c r="H94" s="406"/>
      <c r="I94" s="219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0"/>
        <v>999</v>
      </c>
      <c r="M94" s="216">
        <f t="shared" si="1"/>
        <v>999</v>
      </c>
      <c r="N94" s="213"/>
      <c r="O94" s="182"/>
      <c r="P94" s="113">
        <f t="shared" si="2"/>
        <v>999</v>
      </c>
      <c r="Q94" s="96"/>
    </row>
    <row r="95" spans="1:17" s="11" customFormat="1" ht="18.95" customHeight="1" x14ac:dyDescent="0.2">
      <c r="A95" s="190">
        <v>89</v>
      </c>
      <c r="B95" s="94"/>
      <c r="C95" s="94"/>
      <c r="D95" s="95"/>
      <c r="E95" s="205"/>
      <c r="F95" s="112"/>
      <c r="G95" s="112"/>
      <c r="H95" s="406"/>
      <c r="I95" s="219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0"/>
        <v>999</v>
      </c>
      <c r="M95" s="216">
        <f t="shared" si="1"/>
        <v>999</v>
      </c>
      <c r="N95" s="213"/>
      <c r="O95" s="182"/>
      <c r="P95" s="113">
        <f t="shared" si="2"/>
        <v>999</v>
      </c>
      <c r="Q95" s="96"/>
    </row>
    <row r="96" spans="1:17" s="11" customFormat="1" ht="18.95" customHeight="1" x14ac:dyDescent="0.2">
      <c r="A96" s="190">
        <v>90</v>
      </c>
      <c r="B96" s="94"/>
      <c r="C96" s="94"/>
      <c r="D96" s="95"/>
      <c r="E96" s="205"/>
      <c r="F96" s="112"/>
      <c r="G96" s="112"/>
      <c r="H96" s="406"/>
      <c r="I96" s="219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0"/>
        <v>999</v>
      </c>
      <c r="M96" s="216">
        <f t="shared" si="1"/>
        <v>999</v>
      </c>
      <c r="N96" s="213"/>
      <c r="O96" s="182"/>
      <c r="P96" s="113">
        <f t="shared" si="2"/>
        <v>999</v>
      </c>
      <c r="Q96" s="96"/>
    </row>
    <row r="97" spans="1:17" s="11" customFormat="1" ht="18.95" customHeight="1" x14ac:dyDescent="0.2">
      <c r="A97" s="190">
        <v>91</v>
      </c>
      <c r="B97" s="94"/>
      <c r="C97" s="94"/>
      <c r="D97" s="95"/>
      <c r="E97" s="205"/>
      <c r="F97" s="112"/>
      <c r="G97" s="112"/>
      <c r="H97" s="406"/>
      <c r="I97" s="219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0"/>
        <v>999</v>
      </c>
      <c r="M97" s="216">
        <f t="shared" si="1"/>
        <v>999</v>
      </c>
      <c r="N97" s="213"/>
      <c r="O97" s="182"/>
      <c r="P97" s="113">
        <f t="shared" si="2"/>
        <v>999</v>
      </c>
      <c r="Q97" s="96"/>
    </row>
    <row r="98" spans="1:17" s="11" customFormat="1" ht="18.95" customHeight="1" x14ac:dyDescent="0.2">
      <c r="A98" s="190">
        <v>92</v>
      </c>
      <c r="B98" s="94"/>
      <c r="C98" s="94"/>
      <c r="D98" s="95"/>
      <c r="E98" s="205"/>
      <c r="F98" s="112"/>
      <c r="G98" s="112"/>
      <c r="H98" s="406"/>
      <c r="I98" s="219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0"/>
        <v>999</v>
      </c>
      <c r="M98" s="216">
        <f t="shared" si="1"/>
        <v>999</v>
      </c>
      <c r="N98" s="213"/>
      <c r="O98" s="182"/>
      <c r="P98" s="113">
        <f t="shared" si="2"/>
        <v>999</v>
      </c>
      <c r="Q98" s="96"/>
    </row>
    <row r="99" spans="1:17" s="11" customFormat="1" ht="18.95" customHeight="1" x14ac:dyDescent="0.2">
      <c r="A99" s="190">
        <v>93</v>
      </c>
      <c r="B99" s="94"/>
      <c r="C99" s="94"/>
      <c r="D99" s="95"/>
      <c r="E99" s="205"/>
      <c r="F99" s="112"/>
      <c r="G99" s="112"/>
      <c r="H99" s="406"/>
      <c r="I99" s="219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0"/>
        <v>999</v>
      </c>
      <c r="M99" s="216">
        <f t="shared" si="1"/>
        <v>999</v>
      </c>
      <c r="N99" s="213"/>
      <c r="O99" s="182"/>
      <c r="P99" s="113">
        <f t="shared" si="2"/>
        <v>999</v>
      </c>
      <c r="Q99" s="96"/>
    </row>
    <row r="100" spans="1:17" s="11" customFormat="1" ht="18.95" customHeight="1" x14ac:dyDescent="0.2">
      <c r="A100" s="190">
        <v>94</v>
      </c>
      <c r="B100" s="94"/>
      <c r="C100" s="94"/>
      <c r="D100" s="95"/>
      <c r="E100" s="205"/>
      <c r="F100" s="112"/>
      <c r="G100" s="112"/>
      <c r="H100" s="406"/>
      <c r="I100" s="219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0"/>
        <v>999</v>
      </c>
      <c r="M100" s="216">
        <f t="shared" si="1"/>
        <v>999</v>
      </c>
      <c r="N100" s="213"/>
      <c r="O100" s="182"/>
      <c r="P100" s="113">
        <f t="shared" si="2"/>
        <v>999</v>
      </c>
      <c r="Q100" s="96"/>
    </row>
    <row r="101" spans="1:17" s="11" customFormat="1" ht="18.95" customHeight="1" x14ac:dyDescent="0.2">
      <c r="A101" s="190">
        <v>95</v>
      </c>
      <c r="B101" s="94"/>
      <c r="C101" s="94"/>
      <c r="D101" s="95"/>
      <c r="E101" s="205"/>
      <c r="F101" s="112"/>
      <c r="G101" s="112"/>
      <c r="H101" s="406"/>
      <c r="I101" s="219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si="0"/>
        <v>999</v>
      </c>
      <c r="M101" s="216">
        <f t="shared" si="1"/>
        <v>999</v>
      </c>
      <c r="N101" s="213"/>
      <c r="O101" s="182"/>
      <c r="P101" s="113">
        <f t="shared" si="2"/>
        <v>999</v>
      </c>
      <c r="Q101" s="96"/>
    </row>
    <row r="102" spans="1:17" s="11" customFormat="1" ht="18.95" customHeight="1" x14ac:dyDescent="0.2">
      <c r="A102" s="190">
        <v>96</v>
      </c>
      <c r="B102" s="94"/>
      <c r="C102" s="94"/>
      <c r="D102" s="95"/>
      <c r="E102" s="205"/>
      <c r="F102" s="112"/>
      <c r="G102" s="112"/>
      <c r="H102" s="406"/>
      <c r="I102" s="219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0"/>
        <v>999</v>
      </c>
      <c r="M102" s="216">
        <f t="shared" si="1"/>
        <v>999</v>
      </c>
      <c r="N102" s="213"/>
      <c r="O102" s="182"/>
      <c r="P102" s="113">
        <f t="shared" si="2"/>
        <v>999</v>
      </c>
      <c r="Q102" s="96"/>
    </row>
    <row r="103" spans="1:17" s="11" customFormat="1" ht="18.95" customHeight="1" x14ac:dyDescent="0.2">
      <c r="A103" s="190">
        <v>97</v>
      </c>
      <c r="B103" s="94"/>
      <c r="C103" s="94"/>
      <c r="D103" s="95"/>
      <c r="E103" s="205"/>
      <c r="F103" s="112"/>
      <c r="G103" s="112"/>
      <c r="H103" s="406"/>
      <c r="I103" s="219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0"/>
        <v>999</v>
      </c>
      <c r="M103" s="216">
        <f t="shared" si="1"/>
        <v>999</v>
      </c>
      <c r="N103" s="213"/>
      <c r="O103" s="182"/>
      <c r="P103" s="113">
        <f t="shared" si="2"/>
        <v>999</v>
      </c>
      <c r="Q103" s="96"/>
    </row>
    <row r="104" spans="1:17" s="11" customFormat="1" ht="18.95" customHeight="1" x14ac:dyDescent="0.2">
      <c r="A104" s="190">
        <v>98</v>
      </c>
      <c r="B104" s="94"/>
      <c r="C104" s="94"/>
      <c r="D104" s="95"/>
      <c r="E104" s="205"/>
      <c r="F104" s="112"/>
      <c r="G104" s="112"/>
      <c r="H104" s="406"/>
      <c r="I104" s="219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ref="L104:L156" si="3">IF(Q104="",999,Q104)</f>
        <v>999</v>
      </c>
      <c r="M104" s="216">
        <f t="shared" ref="M104:M156" si="4">IF(P104=999,999,1)</f>
        <v>999</v>
      </c>
      <c r="N104" s="213"/>
      <c r="O104" s="182"/>
      <c r="P104" s="113">
        <f t="shared" ref="P104:P156" si="5">IF(N104="DA",1,IF(N104="WC",2,IF(N104="SE",3,IF(N104="Q",4,IF(N104="LL",5,999)))))</f>
        <v>999</v>
      </c>
      <c r="Q104" s="96"/>
    </row>
    <row r="105" spans="1:17" s="11" customFormat="1" ht="18.95" customHeight="1" x14ac:dyDescent="0.2">
      <c r="A105" s="190">
        <v>99</v>
      </c>
      <c r="B105" s="94"/>
      <c r="C105" s="94"/>
      <c r="D105" s="95"/>
      <c r="E105" s="205"/>
      <c r="F105" s="112"/>
      <c r="G105" s="112"/>
      <c r="H105" s="406"/>
      <c r="I105" s="219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3"/>
        <v>999</v>
      </c>
      <c r="M105" s="216">
        <f t="shared" si="4"/>
        <v>999</v>
      </c>
      <c r="N105" s="213"/>
      <c r="O105" s="182"/>
      <c r="P105" s="113">
        <f t="shared" si="5"/>
        <v>999</v>
      </c>
      <c r="Q105" s="96"/>
    </row>
    <row r="106" spans="1:17" s="11" customFormat="1" ht="18.95" customHeight="1" x14ac:dyDescent="0.2">
      <c r="A106" s="190">
        <v>100</v>
      </c>
      <c r="B106" s="94"/>
      <c r="C106" s="94"/>
      <c r="D106" s="95"/>
      <c r="E106" s="205"/>
      <c r="F106" s="112"/>
      <c r="G106" s="112"/>
      <c r="H106" s="406"/>
      <c r="I106" s="219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3"/>
        <v>999</v>
      </c>
      <c r="M106" s="216">
        <f t="shared" si="4"/>
        <v>999</v>
      </c>
      <c r="N106" s="213"/>
      <c r="O106" s="182"/>
      <c r="P106" s="113">
        <f t="shared" si="5"/>
        <v>999</v>
      </c>
      <c r="Q106" s="96"/>
    </row>
    <row r="107" spans="1:17" s="11" customFormat="1" ht="18.95" customHeight="1" x14ac:dyDescent="0.2">
      <c r="A107" s="190">
        <v>101</v>
      </c>
      <c r="B107" s="94"/>
      <c r="C107" s="94"/>
      <c r="D107" s="95"/>
      <c r="E107" s="205"/>
      <c r="F107" s="112"/>
      <c r="G107" s="112"/>
      <c r="H107" s="406"/>
      <c r="I107" s="219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3"/>
        <v>999</v>
      </c>
      <c r="M107" s="216">
        <f t="shared" si="4"/>
        <v>999</v>
      </c>
      <c r="N107" s="213"/>
      <c r="O107" s="182"/>
      <c r="P107" s="113">
        <f t="shared" si="5"/>
        <v>999</v>
      </c>
      <c r="Q107" s="96"/>
    </row>
    <row r="108" spans="1:17" s="11" customFormat="1" ht="18.95" customHeight="1" x14ac:dyDescent="0.2">
      <c r="A108" s="190">
        <v>102</v>
      </c>
      <c r="B108" s="94"/>
      <c r="C108" s="94"/>
      <c r="D108" s="95"/>
      <c r="E108" s="205"/>
      <c r="F108" s="112"/>
      <c r="G108" s="112"/>
      <c r="H108" s="406"/>
      <c r="I108" s="219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3"/>
        <v>999</v>
      </c>
      <c r="M108" s="216">
        <f t="shared" si="4"/>
        <v>999</v>
      </c>
      <c r="N108" s="213"/>
      <c r="O108" s="182"/>
      <c r="P108" s="113">
        <f t="shared" si="5"/>
        <v>999</v>
      </c>
      <c r="Q108" s="96"/>
    </row>
    <row r="109" spans="1:17" s="11" customFormat="1" ht="18.95" customHeight="1" x14ac:dyDescent="0.2">
      <c r="A109" s="190">
        <v>103</v>
      </c>
      <c r="B109" s="94"/>
      <c r="C109" s="94"/>
      <c r="D109" s="95"/>
      <c r="E109" s="205"/>
      <c r="F109" s="112"/>
      <c r="G109" s="112"/>
      <c r="H109" s="406"/>
      <c r="I109" s="219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3"/>
        <v>999</v>
      </c>
      <c r="M109" s="216">
        <f t="shared" si="4"/>
        <v>999</v>
      </c>
      <c r="N109" s="213"/>
      <c r="O109" s="182"/>
      <c r="P109" s="113">
        <f t="shared" si="5"/>
        <v>999</v>
      </c>
      <c r="Q109" s="96"/>
    </row>
    <row r="110" spans="1:17" s="11" customFormat="1" ht="18.95" customHeight="1" x14ac:dyDescent="0.2">
      <c r="A110" s="190">
        <v>104</v>
      </c>
      <c r="B110" s="94"/>
      <c r="C110" s="94"/>
      <c r="D110" s="95"/>
      <c r="E110" s="205"/>
      <c r="F110" s="112"/>
      <c r="G110" s="112"/>
      <c r="H110" s="406"/>
      <c r="I110" s="219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3"/>
        <v>999</v>
      </c>
      <c r="M110" s="216">
        <f t="shared" si="4"/>
        <v>999</v>
      </c>
      <c r="N110" s="213"/>
      <c r="O110" s="182"/>
      <c r="P110" s="113">
        <f t="shared" si="5"/>
        <v>999</v>
      </c>
      <c r="Q110" s="96"/>
    </row>
    <row r="111" spans="1:17" s="11" customFormat="1" ht="18.95" customHeight="1" x14ac:dyDescent="0.2">
      <c r="A111" s="190">
        <v>105</v>
      </c>
      <c r="B111" s="94"/>
      <c r="C111" s="94"/>
      <c r="D111" s="95"/>
      <c r="E111" s="205"/>
      <c r="F111" s="112"/>
      <c r="G111" s="112"/>
      <c r="H111" s="406"/>
      <c r="I111" s="219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3"/>
        <v>999</v>
      </c>
      <c r="M111" s="216">
        <f t="shared" si="4"/>
        <v>999</v>
      </c>
      <c r="N111" s="213"/>
      <c r="O111" s="182"/>
      <c r="P111" s="113">
        <f t="shared" si="5"/>
        <v>999</v>
      </c>
      <c r="Q111" s="96"/>
    </row>
    <row r="112" spans="1:17" s="11" customFormat="1" ht="18.95" customHeight="1" x14ac:dyDescent="0.2">
      <c r="A112" s="190">
        <v>106</v>
      </c>
      <c r="B112" s="94"/>
      <c r="C112" s="94"/>
      <c r="D112" s="95"/>
      <c r="E112" s="205"/>
      <c r="F112" s="112"/>
      <c r="G112" s="112"/>
      <c r="H112" s="406"/>
      <c r="I112" s="219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3"/>
        <v>999</v>
      </c>
      <c r="M112" s="216">
        <f t="shared" si="4"/>
        <v>999</v>
      </c>
      <c r="N112" s="213"/>
      <c r="O112" s="182"/>
      <c r="P112" s="113">
        <f t="shared" si="5"/>
        <v>999</v>
      </c>
      <c r="Q112" s="96"/>
    </row>
    <row r="113" spans="1:17" s="11" customFormat="1" ht="18.95" customHeight="1" x14ac:dyDescent="0.2">
      <c r="A113" s="190">
        <v>107</v>
      </c>
      <c r="B113" s="94"/>
      <c r="C113" s="94"/>
      <c r="D113" s="95"/>
      <c r="E113" s="205"/>
      <c r="F113" s="112"/>
      <c r="G113" s="112"/>
      <c r="H113" s="406"/>
      <c r="I113" s="219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3"/>
        <v>999</v>
      </c>
      <c r="M113" s="216">
        <f t="shared" si="4"/>
        <v>999</v>
      </c>
      <c r="N113" s="213"/>
      <c r="O113" s="182"/>
      <c r="P113" s="113">
        <f t="shared" si="5"/>
        <v>999</v>
      </c>
      <c r="Q113" s="96"/>
    </row>
    <row r="114" spans="1:17" s="11" customFormat="1" ht="18.95" customHeight="1" x14ac:dyDescent="0.2">
      <c r="A114" s="190">
        <v>108</v>
      </c>
      <c r="B114" s="94"/>
      <c r="C114" s="94"/>
      <c r="D114" s="95"/>
      <c r="E114" s="205"/>
      <c r="F114" s="112"/>
      <c r="G114" s="112"/>
      <c r="H114" s="406"/>
      <c r="I114" s="219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3"/>
        <v>999</v>
      </c>
      <c r="M114" s="216">
        <f t="shared" si="4"/>
        <v>999</v>
      </c>
      <c r="N114" s="213"/>
      <c r="O114" s="182"/>
      <c r="P114" s="113">
        <f t="shared" si="5"/>
        <v>999</v>
      </c>
      <c r="Q114" s="96"/>
    </row>
    <row r="115" spans="1:17" s="11" customFormat="1" ht="18.95" customHeight="1" x14ac:dyDescent="0.2">
      <c r="A115" s="190">
        <v>109</v>
      </c>
      <c r="B115" s="94"/>
      <c r="C115" s="94"/>
      <c r="D115" s="95"/>
      <c r="E115" s="205"/>
      <c r="F115" s="112"/>
      <c r="G115" s="112"/>
      <c r="H115" s="406"/>
      <c r="I115" s="219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3"/>
        <v>999</v>
      </c>
      <c r="M115" s="216">
        <f t="shared" si="4"/>
        <v>999</v>
      </c>
      <c r="N115" s="213"/>
      <c r="O115" s="182"/>
      <c r="P115" s="113">
        <f t="shared" si="5"/>
        <v>999</v>
      </c>
      <c r="Q115" s="96"/>
    </row>
    <row r="116" spans="1:17" s="11" customFormat="1" ht="18.95" customHeight="1" x14ac:dyDescent="0.2">
      <c r="A116" s="190">
        <v>110</v>
      </c>
      <c r="B116" s="94"/>
      <c r="C116" s="94"/>
      <c r="D116" s="95"/>
      <c r="E116" s="205"/>
      <c r="F116" s="112"/>
      <c r="G116" s="112"/>
      <c r="H116" s="406"/>
      <c r="I116" s="219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3"/>
        <v>999</v>
      </c>
      <c r="M116" s="216">
        <f t="shared" si="4"/>
        <v>999</v>
      </c>
      <c r="N116" s="213"/>
      <c r="O116" s="182"/>
      <c r="P116" s="113">
        <f t="shared" si="5"/>
        <v>999</v>
      </c>
      <c r="Q116" s="96"/>
    </row>
    <row r="117" spans="1:17" s="11" customFormat="1" ht="18.95" customHeight="1" x14ac:dyDescent="0.2">
      <c r="A117" s="190">
        <v>111</v>
      </c>
      <c r="B117" s="94"/>
      <c r="C117" s="94"/>
      <c r="D117" s="95"/>
      <c r="E117" s="205"/>
      <c r="F117" s="112"/>
      <c r="G117" s="112"/>
      <c r="H117" s="406"/>
      <c r="I117" s="219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3"/>
        <v>999</v>
      </c>
      <c r="M117" s="216">
        <f t="shared" si="4"/>
        <v>999</v>
      </c>
      <c r="N117" s="213"/>
      <c r="O117" s="182"/>
      <c r="P117" s="113">
        <f t="shared" si="5"/>
        <v>999</v>
      </c>
      <c r="Q117" s="96"/>
    </row>
    <row r="118" spans="1:17" s="11" customFormat="1" ht="18.95" customHeight="1" x14ac:dyDescent="0.2">
      <c r="A118" s="190">
        <v>112</v>
      </c>
      <c r="B118" s="94"/>
      <c r="C118" s="94"/>
      <c r="D118" s="95"/>
      <c r="E118" s="205"/>
      <c r="F118" s="112"/>
      <c r="G118" s="112"/>
      <c r="H118" s="406"/>
      <c r="I118" s="219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3"/>
        <v>999</v>
      </c>
      <c r="M118" s="216">
        <f t="shared" si="4"/>
        <v>999</v>
      </c>
      <c r="N118" s="213"/>
      <c r="O118" s="182"/>
      <c r="P118" s="113">
        <f t="shared" si="5"/>
        <v>999</v>
      </c>
      <c r="Q118" s="96"/>
    </row>
    <row r="119" spans="1:17" s="11" customFormat="1" ht="18.95" customHeight="1" x14ac:dyDescent="0.2">
      <c r="A119" s="190">
        <v>113</v>
      </c>
      <c r="B119" s="94"/>
      <c r="C119" s="94"/>
      <c r="D119" s="95"/>
      <c r="E119" s="205"/>
      <c r="F119" s="112"/>
      <c r="G119" s="112"/>
      <c r="H119" s="406"/>
      <c r="I119" s="219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3"/>
        <v>999</v>
      </c>
      <c r="M119" s="216">
        <f t="shared" si="4"/>
        <v>999</v>
      </c>
      <c r="N119" s="213"/>
      <c r="O119" s="182"/>
      <c r="P119" s="113">
        <f t="shared" si="5"/>
        <v>999</v>
      </c>
      <c r="Q119" s="96"/>
    </row>
    <row r="120" spans="1:17" s="11" customFormat="1" ht="18.95" customHeight="1" x14ac:dyDescent="0.2">
      <c r="A120" s="190">
        <v>114</v>
      </c>
      <c r="B120" s="94"/>
      <c r="C120" s="94"/>
      <c r="D120" s="95"/>
      <c r="E120" s="205"/>
      <c r="F120" s="112"/>
      <c r="G120" s="112"/>
      <c r="H120" s="406"/>
      <c r="I120" s="219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3"/>
        <v>999</v>
      </c>
      <c r="M120" s="216">
        <f t="shared" si="4"/>
        <v>999</v>
      </c>
      <c r="N120" s="213"/>
      <c r="O120" s="182"/>
      <c r="P120" s="113">
        <f t="shared" si="5"/>
        <v>999</v>
      </c>
      <c r="Q120" s="96"/>
    </row>
    <row r="121" spans="1:17" s="11" customFormat="1" ht="18.95" customHeight="1" x14ac:dyDescent="0.2">
      <c r="A121" s="190">
        <v>115</v>
      </c>
      <c r="B121" s="94"/>
      <c r="C121" s="94"/>
      <c r="D121" s="95"/>
      <c r="E121" s="205"/>
      <c r="F121" s="112"/>
      <c r="G121" s="112"/>
      <c r="H121" s="406"/>
      <c r="I121" s="219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3"/>
        <v>999</v>
      </c>
      <c r="M121" s="216">
        <f t="shared" si="4"/>
        <v>999</v>
      </c>
      <c r="N121" s="213"/>
      <c r="O121" s="182"/>
      <c r="P121" s="113">
        <f t="shared" si="5"/>
        <v>999</v>
      </c>
      <c r="Q121" s="96"/>
    </row>
    <row r="122" spans="1:17" s="11" customFormat="1" ht="18.95" customHeight="1" x14ac:dyDescent="0.2">
      <c r="A122" s="190">
        <v>116</v>
      </c>
      <c r="B122" s="94"/>
      <c r="C122" s="94"/>
      <c r="D122" s="95"/>
      <c r="E122" s="205"/>
      <c r="F122" s="112"/>
      <c r="G122" s="112"/>
      <c r="H122" s="406"/>
      <c r="I122" s="219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3"/>
        <v>999</v>
      </c>
      <c r="M122" s="216">
        <f t="shared" si="4"/>
        <v>999</v>
      </c>
      <c r="N122" s="213"/>
      <c r="O122" s="182"/>
      <c r="P122" s="113">
        <f t="shared" si="5"/>
        <v>999</v>
      </c>
      <c r="Q122" s="96"/>
    </row>
    <row r="123" spans="1:17" s="11" customFormat="1" ht="18.95" customHeight="1" x14ac:dyDescent="0.2">
      <c r="A123" s="190">
        <v>117</v>
      </c>
      <c r="B123" s="94"/>
      <c r="C123" s="94"/>
      <c r="D123" s="95"/>
      <c r="E123" s="205"/>
      <c r="F123" s="112"/>
      <c r="G123" s="112"/>
      <c r="H123" s="406"/>
      <c r="I123" s="219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3"/>
        <v>999</v>
      </c>
      <c r="M123" s="216">
        <f t="shared" si="4"/>
        <v>999</v>
      </c>
      <c r="N123" s="213"/>
      <c r="O123" s="182"/>
      <c r="P123" s="113">
        <f t="shared" si="5"/>
        <v>999</v>
      </c>
      <c r="Q123" s="96"/>
    </row>
    <row r="124" spans="1:17" s="11" customFormat="1" ht="18.95" customHeight="1" x14ac:dyDescent="0.2">
      <c r="A124" s="190">
        <v>118</v>
      </c>
      <c r="B124" s="94"/>
      <c r="C124" s="94"/>
      <c r="D124" s="95"/>
      <c r="E124" s="205"/>
      <c r="F124" s="112"/>
      <c r="G124" s="112"/>
      <c r="H124" s="406"/>
      <c r="I124" s="219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3"/>
        <v>999</v>
      </c>
      <c r="M124" s="216">
        <f t="shared" si="4"/>
        <v>999</v>
      </c>
      <c r="N124" s="213"/>
      <c r="O124" s="182"/>
      <c r="P124" s="113">
        <f t="shared" si="5"/>
        <v>999</v>
      </c>
      <c r="Q124" s="96"/>
    </row>
    <row r="125" spans="1:17" s="11" customFormat="1" ht="18.95" customHeight="1" x14ac:dyDescent="0.2">
      <c r="A125" s="190">
        <v>119</v>
      </c>
      <c r="B125" s="94"/>
      <c r="C125" s="94"/>
      <c r="D125" s="95"/>
      <c r="E125" s="205"/>
      <c r="F125" s="112"/>
      <c r="G125" s="112"/>
      <c r="H125" s="406"/>
      <c r="I125" s="219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3"/>
        <v>999</v>
      </c>
      <c r="M125" s="216">
        <f t="shared" si="4"/>
        <v>999</v>
      </c>
      <c r="N125" s="213"/>
      <c r="O125" s="182"/>
      <c r="P125" s="113">
        <f t="shared" si="5"/>
        <v>999</v>
      </c>
      <c r="Q125" s="96"/>
    </row>
    <row r="126" spans="1:17" s="11" customFormat="1" ht="18.95" customHeight="1" x14ac:dyDescent="0.2">
      <c r="A126" s="190">
        <v>120</v>
      </c>
      <c r="B126" s="94"/>
      <c r="C126" s="94"/>
      <c r="D126" s="95"/>
      <c r="E126" s="205"/>
      <c r="F126" s="112"/>
      <c r="G126" s="112"/>
      <c r="H126" s="406"/>
      <c r="I126" s="219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3"/>
        <v>999</v>
      </c>
      <c r="M126" s="216">
        <f t="shared" si="4"/>
        <v>999</v>
      </c>
      <c r="N126" s="213"/>
      <c r="O126" s="182"/>
      <c r="P126" s="113">
        <f t="shared" si="5"/>
        <v>999</v>
      </c>
      <c r="Q126" s="96"/>
    </row>
    <row r="127" spans="1:17" s="11" customFormat="1" ht="18.95" customHeight="1" x14ac:dyDescent="0.2">
      <c r="A127" s="190">
        <v>121</v>
      </c>
      <c r="B127" s="94"/>
      <c r="C127" s="94"/>
      <c r="D127" s="95"/>
      <c r="E127" s="205"/>
      <c r="F127" s="112"/>
      <c r="G127" s="112"/>
      <c r="H127" s="406"/>
      <c r="I127" s="219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3"/>
        <v>999</v>
      </c>
      <c r="M127" s="216">
        <f t="shared" si="4"/>
        <v>999</v>
      </c>
      <c r="N127" s="213"/>
      <c r="O127" s="182"/>
      <c r="P127" s="113">
        <f t="shared" si="5"/>
        <v>999</v>
      </c>
      <c r="Q127" s="96"/>
    </row>
    <row r="128" spans="1:17" s="11" customFormat="1" ht="18.95" customHeight="1" x14ac:dyDescent="0.2">
      <c r="A128" s="190">
        <v>122</v>
      </c>
      <c r="B128" s="94"/>
      <c r="C128" s="94"/>
      <c r="D128" s="95"/>
      <c r="E128" s="205"/>
      <c r="F128" s="112"/>
      <c r="G128" s="112"/>
      <c r="H128" s="406"/>
      <c r="I128" s="219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3"/>
        <v>999</v>
      </c>
      <c r="M128" s="216">
        <f t="shared" si="4"/>
        <v>999</v>
      </c>
      <c r="N128" s="213"/>
      <c r="O128" s="182"/>
      <c r="P128" s="113">
        <f t="shared" si="5"/>
        <v>999</v>
      </c>
      <c r="Q128" s="96"/>
    </row>
    <row r="129" spans="1:17" s="11" customFormat="1" ht="18.95" customHeight="1" x14ac:dyDescent="0.2">
      <c r="A129" s="190">
        <v>123</v>
      </c>
      <c r="B129" s="94"/>
      <c r="C129" s="94"/>
      <c r="D129" s="95"/>
      <c r="E129" s="205"/>
      <c r="F129" s="112"/>
      <c r="G129" s="112"/>
      <c r="H129" s="406"/>
      <c r="I129" s="219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3"/>
        <v>999</v>
      </c>
      <c r="M129" s="216">
        <f t="shared" si="4"/>
        <v>999</v>
      </c>
      <c r="N129" s="213"/>
      <c r="O129" s="182"/>
      <c r="P129" s="113">
        <f t="shared" si="5"/>
        <v>999</v>
      </c>
      <c r="Q129" s="96"/>
    </row>
    <row r="130" spans="1:17" s="11" customFormat="1" ht="18.95" customHeight="1" x14ac:dyDescent="0.2">
      <c r="A130" s="190">
        <v>124</v>
      </c>
      <c r="B130" s="94"/>
      <c r="C130" s="94"/>
      <c r="D130" s="95"/>
      <c r="E130" s="205"/>
      <c r="F130" s="112"/>
      <c r="G130" s="112"/>
      <c r="H130" s="406"/>
      <c r="I130" s="219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3"/>
        <v>999</v>
      </c>
      <c r="M130" s="216">
        <f t="shared" si="4"/>
        <v>999</v>
      </c>
      <c r="N130" s="213"/>
      <c r="O130" s="182"/>
      <c r="P130" s="113">
        <f t="shared" si="5"/>
        <v>999</v>
      </c>
      <c r="Q130" s="96"/>
    </row>
    <row r="131" spans="1:17" s="11" customFormat="1" ht="18.95" customHeight="1" x14ac:dyDescent="0.2">
      <c r="A131" s="190">
        <v>125</v>
      </c>
      <c r="B131" s="94"/>
      <c r="C131" s="94"/>
      <c r="D131" s="95"/>
      <c r="E131" s="205"/>
      <c r="F131" s="112"/>
      <c r="G131" s="112"/>
      <c r="H131" s="406"/>
      <c r="I131" s="219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3"/>
        <v>999</v>
      </c>
      <c r="M131" s="216">
        <f t="shared" si="4"/>
        <v>999</v>
      </c>
      <c r="N131" s="213"/>
      <c r="O131" s="182"/>
      <c r="P131" s="113">
        <f t="shared" si="5"/>
        <v>999</v>
      </c>
      <c r="Q131" s="96"/>
    </row>
    <row r="132" spans="1:17" s="11" customFormat="1" ht="18.95" customHeight="1" x14ac:dyDescent="0.2">
      <c r="A132" s="190">
        <v>126</v>
      </c>
      <c r="B132" s="94"/>
      <c r="C132" s="94"/>
      <c r="D132" s="95"/>
      <c r="E132" s="205"/>
      <c r="F132" s="112"/>
      <c r="G132" s="112"/>
      <c r="H132" s="406"/>
      <c r="I132" s="219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3"/>
        <v>999</v>
      </c>
      <c r="M132" s="216">
        <f t="shared" si="4"/>
        <v>999</v>
      </c>
      <c r="N132" s="213"/>
      <c r="O132" s="182"/>
      <c r="P132" s="113">
        <f t="shared" si="5"/>
        <v>999</v>
      </c>
      <c r="Q132" s="96"/>
    </row>
    <row r="133" spans="1:17" s="11" customFormat="1" ht="18.95" customHeight="1" x14ac:dyDescent="0.2">
      <c r="A133" s="190">
        <v>127</v>
      </c>
      <c r="B133" s="94"/>
      <c r="C133" s="94"/>
      <c r="D133" s="95"/>
      <c r="E133" s="205"/>
      <c r="F133" s="112"/>
      <c r="G133" s="112"/>
      <c r="H133" s="406"/>
      <c r="I133" s="219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3"/>
        <v>999</v>
      </c>
      <c r="M133" s="216">
        <f t="shared" si="4"/>
        <v>999</v>
      </c>
      <c r="N133" s="213"/>
      <c r="O133" s="182"/>
      <c r="P133" s="113">
        <f t="shared" si="5"/>
        <v>999</v>
      </c>
      <c r="Q133" s="96"/>
    </row>
    <row r="134" spans="1:17" s="11" customFormat="1" ht="18.95" customHeight="1" x14ac:dyDescent="0.2">
      <c r="A134" s="190">
        <v>128</v>
      </c>
      <c r="B134" s="94"/>
      <c r="C134" s="94"/>
      <c r="D134" s="95"/>
      <c r="E134" s="205"/>
      <c r="F134" s="112"/>
      <c r="G134" s="112"/>
      <c r="H134" s="406"/>
      <c r="I134" s="219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3"/>
        <v>999</v>
      </c>
      <c r="M134" s="216">
        <f t="shared" si="4"/>
        <v>999</v>
      </c>
      <c r="N134" s="213"/>
      <c r="O134" s="217"/>
      <c r="P134" s="218">
        <f t="shared" si="5"/>
        <v>999</v>
      </c>
      <c r="Q134" s="219"/>
    </row>
    <row r="135" spans="1:17" x14ac:dyDescent="0.2">
      <c r="A135" s="190">
        <v>129</v>
      </c>
      <c r="B135" s="94"/>
      <c r="C135" s="94"/>
      <c r="D135" s="95"/>
      <c r="E135" s="205"/>
      <c r="F135" s="112"/>
      <c r="G135" s="112"/>
      <c r="H135" s="406"/>
      <c r="I135" s="219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si="3"/>
        <v>999</v>
      </c>
      <c r="M135" s="216">
        <f t="shared" si="4"/>
        <v>999</v>
      </c>
      <c r="N135" s="213"/>
      <c r="O135" s="182"/>
      <c r="P135" s="113">
        <f t="shared" si="5"/>
        <v>999</v>
      </c>
      <c r="Q135" s="96"/>
    </row>
    <row r="136" spans="1:17" x14ac:dyDescent="0.2">
      <c r="A136" s="190">
        <v>130</v>
      </c>
      <c r="B136" s="94"/>
      <c r="C136" s="94"/>
      <c r="D136" s="95"/>
      <c r="E136" s="205"/>
      <c r="F136" s="112"/>
      <c r="G136" s="112"/>
      <c r="H136" s="406"/>
      <c r="I136" s="219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3"/>
        <v>999</v>
      </c>
      <c r="M136" s="216">
        <f t="shared" si="4"/>
        <v>999</v>
      </c>
      <c r="N136" s="213"/>
      <c r="O136" s="182"/>
      <c r="P136" s="113">
        <f t="shared" si="5"/>
        <v>999</v>
      </c>
      <c r="Q136" s="96"/>
    </row>
    <row r="137" spans="1:17" x14ac:dyDescent="0.2">
      <c r="A137" s="190">
        <v>131</v>
      </c>
      <c r="B137" s="94"/>
      <c r="C137" s="94"/>
      <c r="D137" s="95"/>
      <c r="E137" s="205"/>
      <c r="F137" s="112"/>
      <c r="G137" s="112"/>
      <c r="H137" s="406"/>
      <c r="I137" s="219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3"/>
        <v>999</v>
      </c>
      <c r="M137" s="216">
        <f t="shared" si="4"/>
        <v>999</v>
      </c>
      <c r="N137" s="213"/>
      <c r="O137" s="182"/>
      <c r="P137" s="113">
        <f t="shared" si="5"/>
        <v>999</v>
      </c>
      <c r="Q137" s="96"/>
    </row>
    <row r="138" spans="1:17" x14ac:dyDescent="0.2">
      <c r="A138" s="190">
        <v>132</v>
      </c>
      <c r="B138" s="94"/>
      <c r="C138" s="94"/>
      <c r="D138" s="95"/>
      <c r="E138" s="205"/>
      <c r="F138" s="112"/>
      <c r="G138" s="112"/>
      <c r="H138" s="406"/>
      <c r="I138" s="219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3"/>
        <v>999</v>
      </c>
      <c r="M138" s="216">
        <f t="shared" si="4"/>
        <v>999</v>
      </c>
      <c r="N138" s="213"/>
      <c r="O138" s="182"/>
      <c r="P138" s="113">
        <f t="shared" si="5"/>
        <v>999</v>
      </c>
      <c r="Q138" s="96"/>
    </row>
    <row r="139" spans="1:17" x14ac:dyDescent="0.2">
      <c r="A139" s="190">
        <v>133</v>
      </c>
      <c r="B139" s="94"/>
      <c r="C139" s="94"/>
      <c r="D139" s="95"/>
      <c r="E139" s="205"/>
      <c r="F139" s="112"/>
      <c r="G139" s="112"/>
      <c r="H139" s="406"/>
      <c r="I139" s="219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3"/>
        <v>999</v>
      </c>
      <c r="M139" s="216">
        <f t="shared" si="4"/>
        <v>999</v>
      </c>
      <c r="N139" s="213"/>
      <c r="O139" s="182"/>
      <c r="P139" s="113">
        <f t="shared" si="5"/>
        <v>999</v>
      </c>
      <c r="Q139" s="96"/>
    </row>
    <row r="140" spans="1:17" x14ac:dyDescent="0.2">
      <c r="A140" s="190">
        <v>134</v>
      </c>
      <c r="B140" s="94"/>
      <c r="C140" s="94"/>
      <c r="D140" s="95"/>
      <c r="E140" s="205"/>
      <c r="F140" s="112"/>
      <c r="G140" s="112"/>
      <c r="H140" s="406"/>
      <c r="I140" s="219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3"/>
        <v>999</v>
      </c>
      <c r="M140" s="216">
        <f t="shared" si="4"/>
        <v>999</v>
      </c>
      <c r="N140" s="213"/>
      <c r="O140" s="182"/>
      <c r="P140" s="113">
        <f t="shared" si="5"/>
        <v>999</v>
      </c>
      <c r="Q140" s="96"/>
    </row>
    <row r="141" spans="1:17" x14ac:dyDescent="0.2">
      <c r="A141" s="190">
        <v>135</v>
      </c>
      <c r="B141" s="94"/>
      <c r="C141" s="94"/>
      <c r="D141" s="95"/>
      <c r="E141" s="205"/>
      <c r="F141" s="112"/>
      <c r="G141" s="112"/>
      <c r="H141" s="406"/>
      <c r="I141" s="219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3"/>
        <v>999</v>
      </c>
      <c r="M141" s="216">
        <f t="shared" si="4"/>
        <v>999</v>
      </c>
      <c r="N141" s="213"/>
      <c r="O141" s="217"/>
      <c r="P141" s="218">
        <f t="shared" si="5"/>
        <v>999</v>
      </c>
      <c r="Q141" s="219"/>
    </row>
    <row r="142" spans="1:17" x14ac:dyDescent="0.2">
      <c r="A142" s="190">
        <v>136</v>
      </c>
      <c r="B142" s="94"/>
      <c r="C142" s="94"/>
      <c r="D142" s="95"/>
      <c r="E142" s="205"/>
      <c r="F142" s="112"/>
      <c r="G142" s="112"/>
      <c r="H142" s="406"/>
      <c r="I142" s="219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3"/>
        <v>999</v>
      </c>
      <c r="M142" s="216">
        <f t="shared" si="4"/>
        <v>999</v>
      </c>
      <c r="N142" s="213"/>
      <c r="O142" s="182"/>
      <c r="P142" s="113">
        <f t="shared" si="5"/>
        <v>999</v>
      </c>
      <c r="Q142" s="96"/>
    </row>
    <row r="143" spans="1:17" x14ac:dyDescent="0.2">
      <c r="A143" s="190">
        <v>137</v>
      </c>
      <c r="B143" s="94"/>
      <c r="C143" s="94"/>
      <c r="D143" s="95"/>
      <c r="E143" s="205"/>
      <c r="F143" s="112"/>
      <c r="G143" s="112"/>
      <c r="H143" s="406"/>
      <c r="I143" s="219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3"/>
        <v>999</v>
      </c>
      <c r="M143" s="216">
        <f t="shared" si="4"/>
        <v>999</v>
      </c>
      <c r="N143" s="213"/>
      <c r="O143" s="182"/>
      <c r="P143" s="113">
        <f t="shared" si="5"/>
        <v>999</v>
      </c>
      <c r="Q143" s="96"/>
    </row>
    <row r="144" spans="1:17" x14ac:dyDescent="0.2">
      <c r="A144" s="190">
        <v>138</v>
      </c>
      <c r="B144" s="94"/>
      <c r="C144" s="94"/>
      <c r="D144" s="95"/>
      <c r="E144" s="205"/>
      <c r="F144" s="112"/>
      <c r="G144" s="112"/>
      <c r="H144" s="406"/>
      <c r="I144" s="219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3"/>
        <v>999</v>
      </c>
      <c r="M144" s="216">
        <f t="shared" si="4"/>
        <v>999</v>
      </c>
      <c r="N144" s="213"/>
      <c r="O144" s="182"/>
      <c r="P144" s="113">
        <f t="shared" si="5"/>
        <v>999</v>
      </c>
      <c r="Q144" s="96"/>
    </row>
    <row r="145" spans="1:17" x14ac:dyDescent="0.2">
      <c r="A145" s="190">
        <v>139</v>
      </c>
      <c r="B145" s="94"/>
      <c r="C145" s="94"/>
      <c r="D145" s="95"/>
      <c r="E145" s="205"/>
      <c r="F145" s="112"/>
      <c r="G145" s="112"/>
      <c r="H145" s="406"/>
      <c r="I145" s="219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3"/>
        <v>999</v>
      </c>
      <c r="M145" s="216">
        <f t="shared" si="4"/>
        <v>999</v>
      </c>
      <c r="N145" s="213"/>
      <c r="O145" s="182"/>
      <c r="P145" s="113">
        <f t="shared" si="5"/>
        <v>999</v>
      </c>
      <c r="Q145" s="96"/>
    </row>
    <row r="146" spans="1:17" x14ac:dyDescent="0.2">
      <c r="A146" s="190">
        <v>140</v>
      </c>
      <c r="B146" s="94"/>
      <c r="C146" s="94"/>
      <c r="D146" s="95"/>
      <c r="E146" s="205"/>
      <c r="F146" s="112"/>
      <c r="G146" s="112"/>
      <c r="H146" s="406"/>
      <c r="I146" s="219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3"/>
        <v>999</v>
      </c>
      <c r="M146" s="216">
        <f t="shared" si="4"/>
        <v>999</v>
      </c>
      <c r="N146" s="213"/>
      <c r="O146" s="182"/>
      <c r="P146" s="113">
        <f t="shared" si="5"/>
        <v>999</v>
      </c>
      <c r="Q146" s="96"/>
    </row>
    <row r="147" spans="1:17" x14ac:dyDescent="0.2">
      <c r="A147" s="190">
        <v>141</v>
      </c>
      <c r="B147" s="94"/>
      <c r="C147" s="94"/>
      <c r="D147" s="95"/>
      <c r="E147" s="205"/>
      <c r="F147" s="112"/>
      <c r="G147" s="112"/>
      <c r="H147" s="406"/>
      <c r="I147" s="219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3"/>
        <v>999</v>
      </c>
      <c r="M147" s="216">
        <f t="shared" si="4"/>
        <v>999</v>
      </c>
      <c r="N147" s="213"/>
      <c r="O147" s="182"/>
      <c r="P147" s="113">
        <f t="shared" si="5"/>
        <v>999</v>
      </c>
      <c r="Q147" s="96"/>
    </row>
    <row r="148" spans="1:17" x14ac:dyDescent="0.2">
      <c r="A148" s="190">
        <v>142</v>
      </c>
      <c r="B148" s="94"/>
      <c r="C148" s="94"/>
      <c r="D148" s="95"/>
      <c r="E148" s="205"/>
      <c r="F148" s="112"/>
      <c r="G148" s="112"/>
      <c r="H148" s="406"/>
      <c r="I148" s="219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3"/>
        <v>999</v>
      </c>
      <c r="M148" s="216">
        <f t="shared" si="4"/>
        <v>999</v>
      </c>
      <c r="N148" s="213"/>
      <c r="O148" s="217"/>
      <c r="P148" s="218">
        <f t="shared" si="5"/>
        <v>999</v>
      </c>
      <c r="Q148" s="219"/>
    </row>
    <row r="149" spans="1:17" x14ac:dyDescent="0.2">
      <c r="A149" s="190">
        <v>143</v>
      </c>
      <c r="B149" s="94"/>
      <c r="C149" s="94"/>
      <c r="D149" s="95"/>
      <c r="E149" s="205"/>
      <c r="F149" s="112"/>
      <c r="G149" s="112"/>
      <c r="H149" s="406"/>
      <c r="I149" s="219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3"/>
        <v>999</v>
      </c>
      <c r="M149" s="216">
        <f t="shared" si="4"/>
        <v>999</v>
      </c>
      <c r="N149" s="213"/>
      <c r="O149" s="182"/>
      <c r="P149" s="113">
        <f t="shared" si="5"/>
        <v>999</v>
      </c>
      <c r="Q149" s="96"/>
    </row>
    <row r="150" spans="1:17" x14ac:dyDescent="0.2">
      <c r="A150" s="190">
        <v>144</v>
      </c>
      <c r="B150" s="94"/>
      <c r="C150" s="94"/>
      <c r="D150" s="95"/>
      <c r="E150" s="205"/>
      <c r="F150" s="112"/>
      <c r="G150" s="112"/>
      <c r="H150" s="406"/>
      <c r="I150" s="219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3"/>
        <v>999</v>
      </c>
      <c r="M150" s="216">
        <f t="shared" si="4"/>
        <v>999</v>
      </c>
      <c r="N150" s="213"/>
      <c r="O150" s="182"/>
      <c r="P150" s="113">
        <f t="shared" si="5"/>
        <v>999</v>
      </c>
      <c r="Q150" s="96"/>
    </row>
    <row r="151" spans="1:17" x14ac:dyDescent="0.2">
      <c r="A151" s="190">
        <v>145</v>
      </c>
      <c r="B151" s="94"/>
      <c r="C151" s="94"/>
      <c r="D151" s="95"/>
      <c r="E151" s="205"/>
      <c r="F151" s="112"/>
      <c r="G151" s="112"/>
      <c r="H151" s="406"/>
      <c r="I151" s="219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3"/>
        <v>999</v>
      </c>
      <c r="M151" s="216">
        <f t="shared" si="4"/>
        <v>999</v>
      </c>
      <c r="N151" s="213"/>
      <c r="O151" s="182"/>
      <c r="P151" s="113">
        <f t="shared" si="5"/>
        <v>999</v>
      </c>
      <c r="Q151" s="96"/>
    </row>
    <row r="152" spans="1:17" x14ac:dyDescent="0.2">
      <c r="A152" s="190">
        <v>146</v>
      </c>
      <c r="B152" s="94"/>
      <c r="C152" s="94"/>
      <c r="D152" s="95"/>
      <c r="E152" s="205"/>
      <c r="F152" s="112"/>
      <c r="G152" s="112"/>
      <c r="H152" s="406"/>
      <c r="I152" s="219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3"/>
        <v>999</v>
      </c>
      <c r="M152" s="216">
        <f t="shared" si="4"/>
        <v>999</v>
      </c>
      <c r="N152" s="213"/>
      <c r="O152" s="182"/>
      <c r="P152" s="113">
        <f t="shared" si="5"/>
        <v>999</v>
      </c>
      <c r="Q152" s="96"/>
    </row>
    <row r="153" spans="1:17" x14ac:dyDescent="0.2">
      <c r="A153" s="190">
        <v>147</v>
      </c>
      <c r="B153" s="94"/>
      <c r="C153" s="94"/>
      <c r="D153" s="95"/>
      <c r="E153" s="205"/>
      <c r="F153" s="112"/>
      <c r="G153" s="112"/>
      <c r="H153" s="406"/>
      <c r="I153" s="219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3"/>
        <v>999</v>
      </c>
      <c r="M153" s="216">
        <f t="shared" si="4"/>
        <v>999</v>
      </c>
      <c r="N153" s="213"/>
      <c r="O153" s="182"/>
      <c r="P153" s="113">
        <f t="shared" si="5"/>
        <v>999</v>
      </c>
      <c r="Q153" s="96"/>
    </row>
    <row r="154" spans="1:17" x14ac:dyDescent="0.2">
      <c r="A154" s="190">
        <v>148</v>
      </c>
      <c r="B154" s="94"/>
      <c r="C154" s="94"/>
      <c r="D154" s="95"/>
      <c r="E154" s="205"/>
      <c r="F154" s="112"/>
      <c r="G154" s="112"/>
      <c r="H154" s="406"/>
      <c r="I154" s="219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3"/>
        <v>999</v>
      </c>
      <c r="M154" s="216">
        <f t="shared" si="4"/>
        <v>999</v>
      </c>
      <c r="N154" s="213"/>
      <c r="O154" s="182"/>
      <c r="P154" s="113">
        <f t="shared" si="5"/>
        <v>999</v>
      </c>
      <c r="Q154" s="96"/>
    </row>
    <row r="155" spans="1:17" x14ac:dyDescent="0.2">
      <c r="A155" s="190">
        <v>149</v>
      </c>
      <c r="B155" s="94"/>
      <c r="C155" s="94"/>
      <c r="D155" s="95"/>
      <c r="E155" s="205"/>
      <c r="F155" s="112"/>
      <c r="G155" s="112"/>
      <c r="H155" s="406"/>
      <c r="I155" s="219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3"/>
        <v>999</v>
      </c>
      <c r="M155" s="216">
        <f t="shared" si="4"/>
        <v>999</v>
      </c>
      <c r="N155" s="213"/>
      <c r="O155" s="182"/>
      <c r="P155" s="113">
        <f t="shared" si="5"/>
        <v>999</v>
      </c>
      <c r="Q155" s="96"/>
    </row>
    <row r="156" spans="1:17" x14ac:dyDescent="0.2">
      <c r="A156" s="190">
        <v>150</v>
      </c>
      <c r="B156" s="94"/>
      <c r="C156" s="94"/>
      <c r="D156" s="95"/>
      <c r="E156" s="205"/>
      <c r="F156" s="112"/>
      <c r="G156" s="112"/>
      <c r="H156" s="406"/>
      <c r="I156" s="219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3"/>
        <v>999</v>
      </c>
      <c r="M156" s="216">
        <f t="shared" si="4"/>
        <v>999</v>
      </c>
      <c r="N156" s="213"/>
      <c r="O156" s="182"/>
      <c r="P156" s="113">
        <f t="shared" si="5"/>
        <v>999</v>
      </c>
      <c r="Q156" s="96"/>
    </row>
  </sheetData>
  <conditionalFormatting sqref="E7:E156">
    <cfRule type="expression" dxfId="46" priority="22" stopIfTrue="1">
      <formula>AND(ROUNDDOWN(($A$4-E7)/365.25,0)&lt;=13,G7&lt;&gt;"OK")</formula>
    </cfRule>
    <cfRule type="expression" dxfId="45" priority="23" stopIfTrue="1">
      <formula>AND(ROUNDDOWN(($A$4-E7)/365.25,0)&lt;=14,G7&lt;&gt;"OK")</formula>
    </cfRule>
    <cfRule type="expression" dxfId="44" priority="24" stopIfTrue="1">
      <formula>AND(ROUNDDOWN(($A$4-E7)/365.25,0)&lt;=17,G7&lt;&gt;"OK")</formula>
    </cfRule>
  </conditionalFormatting>
  <conditionalFormatting sqref="J7:J156">
    <cfRule type="cellIs" dxfId="43" priority="21" stopIfTrue="1" operator="equal">
      <formula>"Z"</formula>
    </cfRule>
  </conditionalFormatting>
  <conditionalFormatting sqref="A27:D156 A7:A26">
    <cfRule type="expression" dxfId="42" priority="20" stopIfTrue="1">
      <formula>$Q7&gt;=1</formula>
    </cfRule>
  </conditionalFormatting>
  <conditionalFormatting sqref="E7:E14">
    <cfRule type="expression" dxfId="41" priority="17" stopIfTrue="1">
      <formula>AND(ROUNDDOWN(($A$4-E7)/365.25,0)&lt;=13,G7&lt;&gt;"OK")</formula>
    </cfRule>
    <cfRule type="expression" dxfId="40" priority="18" stopIfTrue="1">
      <formula>AND(ROUNDDOWN(($A$4-E7)/365.25,0)&lt;=14,G7&lt;&gt;"OK")</formula>
    </cfRule>
    <cfRule type="expression" dxfId="39" priority="19" stopIfTrue="1">
      <formula>AND(ROUNDDOWN(($A$4-E7)/365.25,0)&lt;=17,G7&lt;&gt;"OK")</formula>
    </cfRule>
  </conditionalFormatting>
  <conditionalFormatting sqref="J7:J14">
    <cfRule type="cellIs" dxfId="38" priority="16" stopIfTrue="1" operator="equal">
      <formula>"Z"</formula>
    </cfRule>
  </conditionalFormatting>
  <conditionalFormatting sqref="E7:E14">
    <cfRule type="expression" dxfId="37" priority="12" stopIfTrue="1">
      <formula>AND(ROUNDDOWN(($A$4-E7)/365.25,0)&lt;=13,G7&lt;&gt;"OK")</formula>
    </cfRule>
    <cfRule type="expression" dxfId="36" priority="13" stopIfTrue="1">
      <formula>AND(ROUNDDOWN(($A$4-E7)/365.25,0)&lt;=14,G7&lt;&gt;"OK")</formula>
    </cfRule>
    <cfRule type="expression" dxfId="35" priority="14" stopIfTrue="1">
      <formula>AND(ROUNDDOWN(($A$4-E7)/365.25,0)&lt;=17,G7&lt;&gt;"OK")</formula>
    </cfRule>
  </conditionalFormatting>
  <conditionalFormatting sqref="E29:E37 E7:E27">
    <cfRule type="expression" dxfId="34" priority="8" stopIfTrue="1">
      <formula>AND(ROUNDDOWN(($A$4-E7)/365.25,0)&lt;=13,G7&lt;&gt;"OK")</formula>
    </cfRule>
    <cfRule type="expression" dxfId="33" priority="9" stopIfTrue="1">
      <formula>AND(ROUNDDOWN(($A$4-E7)/365.25,0)&lt;=14,G7&lt;&gt;"OK")</formula>
    </cfRule>
    <cfRule type="expression" dxfId="32" priority="10" stopIfTrue="1">
      <formula>AND(ROUNDDOWN(($A$4-E7)/365.25,0)&lt;=17,G7&lt;&gt;"OK")</formula>
    </cfRule>
  </conditionalFormatting>
  <conditionalFormatting sqref="B27:D37">
    <cfRule type="expression" dxfId="31" priority="7" stopIfTrue="1">
      <formula>$Q27&gt;=1</formula>
    </cfRule>
  </conditionalFormatting>
  <conditionalFormatting sqref="B7:D8">
    <cfRule type="expression" dxfId="30" priority="6" stopIfTrue="1">
      <formula>$S7&gt;=1</formula>
    </cfRule>
  </conditionalFormatting>
  <conditionalFormatting sqref="B18:C20">
    <cfRule type="expression" dxfId="29" priority="4" stopIfTrue="1">
      <formula>$S18&gt;=1</formula>
    </cfRule>
  </conditionalFormatting>
  <conditionalFormatting sqref="D20">
    <cfRule type="expression" dxfId="28" priority="5" stopIfTrue="1">
      <formula>$S19&gt;=1</formula>
    </cfRule>
  </conditionalFormatting>
  <conditionalFormatting sqref="D23:D24 D26">
    <cfRule type="expression" dxfId="27" priority="2" stopIfTrue="1">
      <formula>$Q23&gt;=1</formula>
    </cfRule>
    <cfRule type="expression" dxfId="26" priority="3" stopIfTrue="1">
      <formula>$O23&gt;=1</formula>
    </cfRule>
  </conditionalFormatting>
  <conditionalFormatting sqref="D19">
    <cfRule type="expression" dxfId="25" priority="1" stopIfTrue="1">
      <formula>$S18&gt;=1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indexed="11"/>
  </sheetPr>
  <dimension ref="A1:AK43"/>
  <sheetViews>
    <sheetView workbookViewId="0">
      <selection activeCell="L14" sqref="L14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style="370" hidden="1" customWidth="1"/>
    <col min="26" max="37" width="0" style="37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Y1"/>
      <c r="Z1"/>
      <c r="AA1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Altalanos!$D$8</f>
        <v>2 fiú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07"/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07"/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07"/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1</v>
      </c>
      <c r="C7" s="301">
        <f>IF($B7="","",VLOOKUP($B7,'Fiú 2B ELO'!$A$7:$O$22,5))</f>
        <v>0</v>
      </c>
      <c r="D7" s="301">
        <f>IF($B7="","",VLOOKUP($B7,'Fiú 2B ELO'!$A$7:$O$22,15))</f>
        <v>0</v>
      </c>
      <c r="E7" s="296" t="str">
        <f>UPPER(IF($B7="","",VLOOKUP($B7,'Fiú 2B ELO'!$A$7:$O$22,2)))</f>
        <v xml:space="preserve">ARNOLD </v>
      </c>
      <c r="F7" s="302"/>
      <c r="G7" s="296" t="str">
        <f>IF($B7="","",VLOOKUP($B7,'Fiú 2B ELO'!$A$7:$O$22,3))</f>
        <v>Benedek</v>
      </c>
      <c r="H7" s="302"/>
      <c r="I7" s="296" t="str">
        <f>IF($B7="","",VLOOKUP($B7,'Fiú 2B ELO'!$A$7:$O$22,4))</f>
        <v>Bólyi Ált. Isk.</v>
      </c>
      <c r="J7" s="276"/>
      <c r="K7" s="477" t="s">
        <v>537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15</v>
      </c>
      <c r="C9" s="301">
        <f>IF($B9="","",VLOOKUP($B9,'Fiú 2B ELO'!$A$7:$O$22,5))</f>
        <v>0</v>
      </c>
      <c r="D9" s="301">
        <f>IF($B9="","",VLOOKUP($B9,'Fiú 2B ELO'!$A$7:$O$22,15))</f>
        <v>0</v>
      </c>
      <c r="E9" s="296" t="str">
        <f>UPPER(IF($B9="","",VLOOKUP($B9,'Fiú 2B ELO'!$A$7:$O$22,2)))</f>
        <v>JOHANCSIK</v>
      </c>
      <c r="F9" s="302"/>
      <c r="G9" s="296" t="str">
        <f>IF($B9="","",VLOOKUP($B9,'Fiú 2B ELO'!$A$7:$O$22,3))</f>
        <v>Nimród</v>
      </c>
      <c r="H9" s="302"/>
      <c r="I9" s="296" t="str">
        <f>IF($B9="","",VLOOKUP($B9,'Fiú 2B ELO'!$A$7:$O$22,4))</f>
        <v>Siófoki Vak Bottyán</v>
      </c>
      <c r="J9" s="276"/>
      <c r="K9" s="477" t="s">
        <v>522</v>
      </c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9</v>
      </c>
      <c r="C11" s="301">
        <f>IF($B11="","",VLOOKUP($B11,'Fiú 2B ELO'!$A$7:$O$22,5))</f>
        <v>0</v>
      </c>
      <c r="D11" s="301">
        <f>IF($B11="","",VLOOKUP($B11,'Fiú 2B ELO'!$A$7:$O$22,15))</f>
        <v>0</v>
      </c>
      <c r="E11" s="296" t="str">
        <f>UPPER(IF($B11="","",VLOOKUP($B11,'Fiú 2B ELO'!$A$7:$O$22,2)))</f>
        <v>VIDA</v>
      </c>
      <c r="F11" s="302"/>
      <c r="G11" s="296" t="str">
        <f>IF($B11="","",VLOOKUP($B11,'Fiú 2B ELO'!$A$7:$O$22,3))</f>
        <v>Bence</v>
      </c>
      <c r="H11" s="302"/>
      <c r="I11" s="296" t="str">
        <f>IF($B11="","",VLOOKUP($B11,'Fiú 2B ELO'!$A$7:$O$22,4))</f>
        <v>Debreceni Hatvani István Általános Iskola</v>
      </c>
      <c r="J11" s="276"/>
      <c r="K11" s="477" t="s">
        <v>89</v>
      </c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 xml:space="preserve">ARNOLD </v>
      </c>
      <c r="E18" s="487"/>
      <c r="F18" s="487" t="str">
        <f>E9</f>
        <v>JOHANCSIK</v>
      </c>
      <c r="G18" s="487"/>
      <c r="H18" s="487" t="str">
        <f>E11</f>
        <v>VIDA</v>
      </c>
      <c r="I18" s="487"/>
      <c r="J18" s="276"/>
      <c r="K18" s="276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 xml:space="preserve">ARNOLD </v>
      </c>
      <c r="C19" s="483"/>
      <c r="D19" s="494"/>
      <c r="E19" s="494"/>
      <c r="F19" s="495" t="s">
        <v>538</v>
      </c>
      <c r="G19" s="496"/>
      <c r="H19" s="495" t="s">
        <v>519</v>
      </c>
      <c r="I19" s="496"/>
      <c r="J19" s="276"/>
      <c r="K19" s="276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>JOHANCSIK</v>
      </c>
      <c r="C20" s="483"/>
      <c r="D20" s="495" t="s">
        <v>539</v>
      </c>
      <c r="E20" s="496"/>
      <c r="F20" s="494"/>
      <c r="G20" s="494"/>
      <c r="H20" s="495" t="s">
        <v>499</v>
      </c>
      <c r="I20" s="49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>VIDA</v>
      </c>
      <c r="C21" s="483"/>
      <c r="D21" s="495" t="s">
        <v>518</v>
      </c>
      <c r="E21" s="496"/>
      <c r="F21" s="495" t="s">
        <v>500</v>
      </c>
      <c r="G21" s="496"/>
      <c r="H21" s="494"/>
      <c r="I21" s="494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x14ac:dyDescent="0.2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54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428"/>
      <c r="N33" s="427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30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L4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24" priority="2" stopIfTrue="1" operator="equal">
      <formula>"Bye"</formula>
    </cfRule>
  </conditionalFormatting>
  <conditionalFormatting sqref="R41">
    <cfRule type="expression" dxfId="2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41" customWidth="1"/>
    <col min="15" max="15" width="8.5703125" customWidth="1"/>
    <col min="16" max="16" width="11.5703125" hidden="1" customWidth="1"/>
  </cols>
  <sheetData>
    <row r="1" spans="1:14" ht="26.25" x14ac:dyDescent="0.25">
      <c r="A1" s="42" t="str">
        <f>Altalanos!$A$6</f>
        <v>Diákolimpia</v>
      </c>
      <c r="B1" s="43"/>
      <c r="C1" s="43"/>
      <c r="D1" s="33"/>
      <c r="E1" s="33"/>
      <c r="F1" s="44"/>
      <c r="G1" s="33"/>
      <c r="H1" s="33"/>
      <c r="I1" s="33"/>
      <c r="J1" s="33"/>
      <c r="K1" s="33"/>
      <c r="L1" s="33"/>
      <c r="M1" s="33"/>
      <c r="N1" s="45"/>
    </row>
    <row r="2" spans="1:14" x14ac:dyDescent="0.2">
      <c r="A2" s="46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4"/>
    </row>
    <row r="3" spans="1:14" s="2" customFormat="1" ht="39.75" customHeight="1" thickBot="1" x14ac:dyDescent="0.25">
      <c r="A3" s="47"/>
      <c r="B3" s="48" t="s">
        <v>23</v>
      </c>
      <c r="C3" s="49"/>
      <c r="D3" s="50"/>
      <c r="E3" s="50"/>
      <c r="F3" s="51"/>
      <c r="G3" s="50"/>
      <c r="H3" s="52"/>
      <c r="I3" s="51"/>
      <c r="J3" s="50"/>
      <c r="K3" s="50"/>
      <c r="L3" s="50"/>
      <c r="M3" s="50"/>
      <c r="N3" s="52"/>
    </row>
    <row r="4" spans="1:14" s="18" customFormat="1" ht="9.75" x14ac:dyDescent="0.2">
      <c r="A4" s="51" t="s">
        <v>24</v>
      </c>
      <c r="B4" s="49" t="s">
        <v>21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34" customFormat="1" ht="12.75" customHeight="1" x14ac:dyDescent="0.2">
      <c r="A5" s="54" t="str">
        <f>Altalanos!$A$10</f>
        <v>2024.05.27-06.01.</v>
      </c>
      <c r="B5" s="55" t="str">
        <f>Altalanos!$C$10</f>
        <v>Balatonboglár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</row>
    <row r="6" spans="1:14" s="2" customFormat="1" ht="60" customHeight="1" thickBot="1" x14ac:dyDescent="0.25">
      <c r="A6" s="479" t="s">
        <v>25</v>
      </c>
      <c r="B6" s="479"/>
      <c r="C6" s="58"/>
      <c r="D6" s="58"/>
      <c r="E6" s="58"/>
      <c r="F6" s="59"/>
      <c r="G6" s="60"/>
      <c r="H6" s="58"/>
      <c r="I6" s="59"/>
      <c r="J6" s="58"/>
      <c r="K6" s="58"/>
      <c r="L6" s="58"/>
      <c r="M6" s="58"/>
      <c r="N6" s="61"/>
    </row>
    <row r="7" spans="1:14" s="18" customFormat="1" ht="13.5" hidden="1" customHeight="1" x14ac:dyDescent="0.2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3"/>
    </row>
    <row r="8" spans="1:14" s="11" customFormat="1" ht="12.75" hidden="1" customHeight="1" x14ac:dyDescent="0.2">
      <c r="A8" s="64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6"/>
    </row>
    <row r="9" spans="1:14" s="18" customFormat="1" hidden="1" x14ac:dyDescent="0.2">
      <c r="A9" s="65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75" hidden="1" x14ac:dyDescent="0.2">
      <c r="A10" s="62"/>
      <c r="B10" s="6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4" customFormat="1" ht="12.75" hidden="1" customHeight="1" x14ac:dyDescent="0.2">
      <c r="A11" s="69"/>
      <c r="B11" s="3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3"/>
    </row>
    <row r="12" spans="1:14" s="18" customFormat="1" ht="9.75" hidden="1" x14ac:dyDescent="0.2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3"/>
    </row>
    <row r="13" spans="1:14" s="11" customFormat="1" ht="12.75" hidden="1" customHeight="1" x14ac:dyDescent="0.2">
      <c r="A13" s="64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">
      <c r="A14" s="65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75" hidden="1" x14ac:dyDescent="0.2">
      <c r="A15" s="62"/>
      <c r="B15" s="6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18" customFormat="1" hidden="1" x14ac:dyDescent="0.2">
      <c r="A16" s="69"/>
      <c r="B16" s="3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3"/>
    </row>
    <row r="17" spans="1:16" s="18" customFormat="1" ht="9.75" hidden="1" x14ac:dyDescent="0.2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3"/>
    </row>
    <row r="18" spans="1:16" s="11" customFormat="1" ht="12.75" hidden="1" customHeight="1" x14ac:dyDescent="0.2">
      <c r="A18" s="64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170" t="s">
        <v>26</v>
      </c>
      <c r="B20" s="171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75" x14ac:dyDescent="0.2">
      <c r="A21" s="71" t="s">
        <v>27</v>
      </c>
      <c r="B21" s="72" t="s">
        <v>28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P21" s="73" t="s">
        <v>59</v>
      </c>
    </row>
    <row r="22" spans="1:16" s="18" customFormat="1" ht="19.5" customHeight="1" x14ac:dyDescent="0.2">
      <c r="A22" s="74"/>
      <c r="B22" s="7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53"/>
      <c r="P22" s="76" t="str">
        <f t="shared" ref="P22:P29" si="0">LEFT(B22,1)&amp;" "&amp;A22</f>
        <v xml:space="preserve"> </v>
      </c>
    </row>
    <row r="23" spans="1:16" s="18" customFormat="1" ht="19.5" customHeight="1" x14ac:dyDescent="0.2">
      <c r="A23" s="74"/>
      <c r="B23" s="7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3"/>
      <c r="P23" s="76" t="str">
        <f t="shared" si="0"/>
        <v xml:space="preserve"> </v>
      </c>
    </row>
    <row r="24" spans="1:16" s="18" customFormat="1" ht="19.5" customHeight="1" x14ac:dyDescent="0.2">
      <c r="A24" s="74"/>
      <c r="B24" s="7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3"/>
      <c r="P24" s="76" t="str">
        <f t="shared" si="0"/>
        <v xml:space="preserve"> </v>
      </c>
    </row>
    <row r="25" spans="1:16" s="2" customFormat="1" ht="19.5" customHeight="1" x14ac:dyDescent="0.2">
      <c r="A25" s="74"/>
      <c r="B25" s="7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3"/>
      <c r="P25" s="76" t="str">
        <f t="shared" si="0"/>
        <v xml:space="preserve"> </v>
      </c>
    </row>
    <row r="26" spans="1:16" s="2" customFormat="1" ht="19.5" customHeight="1" x14ac:dyDescent="0.2">
      <c r="A26" s="74"/>
      <c r="B26" s="7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53"/>
      <c r="P26" s="76" t="str">
        <f t="shared" si="0"/>
        <v xml:space="preserve"> </v>
      </c>
    </row>
    <row r="27" spans="1:16" s="2" customFormat="1" ht="19.5" customHeight="1" x14ac:dyDescent="0.2">
      <c r="A27" s="74"/>
      <c r="B27" s="7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3"/>
      <c r="P27" s="76" t="str">
        <f t="shared" si="0"/>
        <v xml:space="preserve"> </v>
      </c>
    </row>
    <row r="28" spans="1:16" s="2" customFormat="1" ht="19.5" customHeight="1" x14ac:dyDescent="0.2">
      <c r="A28" s="74"/>
      <c r="B28" s="7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53"/>
      <c r="P28" s="76" t="str">
        <f t="shared" si="0"/>
        <v xml:space="preserve"> </v>
      </c>
    </row>
    <row r="29" spans="1:16" s="2" customFormat="1" ht="19.5" customHeight="1" thickBot="1" x14ac:dyDescent="0.25">
      <c r="A29" s="77"/>
      <c r="B29" s="78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3"/>
      <c r="P29" s="76" t="str">
        <f t="shared" si="0"/>
        <v xml:space="preserve"> </v>
      </c>
    </row>
    <row r="30" spans="1:16" ht="13.5" thickBo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60</v>
      </c>
    </row>
    <row r="31" spans="1:16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4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>
    <tabColor indexed="11"/>
  </sheetPr>
  <dimension ref="A1:AK43"/>
  <sheetViews>
    <sheetView workbookViewId="0">
      <selection activeCell="P16" sqref="P16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Altalanos!$D$8</f>
        <v>2 fiú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/>
      <c r="M3" s="52" t="s">
        <v>30</v>
      </c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374"/>
      <c r="M4" s="242" t="str">
        <f>Altalanos!$E$10</f>
        <v>Rákóczi Andrea</v>
      </c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2</v>
      </c>
      <c r="C7" s="347">
        <f>IF($B7="","",VLOOKUP($B7,'Fiú 2B ELO'!$A$7:$O$22,5))</f>
        <v>0</v>
      </c>
      <c r="D7" s="347">
        <f>IF($B7="","",VLOOKUP($B7,'Fiú 2B ELO'!$A$7:$O$22,15))</f>
        <v>0</v>
      </c>
      <c r="E7" s="503" t="str">
        <f>UPPER(IF($B7="","",VLOOKUP($B7,'Fiú 2B ELO'!$A$7:$O$22,2)))</f>
        <v>FÉTH</v>
      </c>
      <c r="F7" s="503"/>
      <c r="G7" s="503" t="str">
        <f>IF($B7="","",VLOOKUP($B7,'Fiú 2B ELO'!$A$7:$O$22,3))</f>
        <v>Péter</v>
      </c>
      <c r="H7" s="503"/>
      <c r="I7" s="348" t="str">
        <f>IF($B7="","",VLOOKUP($B7,'Fiú 2B ELO'!$A$7:$O$22,4))</f>
        <v>Mohács Park Utcai Ált.Isk.</v>
      </c>
      <c r="J7" s="276"/>
      <c r="K7" s="477" t="s">
        <v>536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49"/>
      <c r="D8" s="349"/>
      <c r="E8" s="349"/>
      <c r="F8" s="349"/>
      <c r="G8" s="349"/>
      <c r="H8" s="349"/>
      <c r="I8" s="349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11</v>
      </c>
      <c r="C9" s="347">
        <f>IF($B9="","",VLOOKUP($B9,'Fiú 2B ELO'!$A$7:$O$22,5))</f>
        <v>0</v>
      </c>
      <c r="D9" s="347">
        <f>IF($B9="","",VLOOKUP($B9,'Fiú 2B ELO'!$A$7:$O$22,15))</f>
        <v>0</v>
      </c>
      <c r="E9" s="503" t="str">
        <f>UPPER(IF($B9="","",VLOOKUP($B9,'Fiú 2B ELO'!$A$7:$O$22,2)))</f>
        <v>GERGELY</v>
      </c>
      <c r="F9" s="503"/>
      <c r="G9" s="503" t="str">
        <f>IF($B9="","",VLOOKUP($B9,'Fiú 2B ELO'!$A$7:$O$22,3))</f>
        <v>Zalán</v>
      </c>
      <c r="H9" s="503"/>
      <c r="I9" s="348" t="str">
        <f>IF($B9="","",VLOOKUP($B9,'Fiú 2B ELO'!$A$7:$O$22,4))</f>
        <v>Gyöngyösi Egressy Béni Két Tanítási Nyelvű Általános Iskola</v>
      </c>
      <c r="J9" s="276"/>
      <c r="K9" s="477" t="s">
        <v>537</v>
      </c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49"/>
      <c r="D10" s="349"/>
      <c r="E10" s="349"/>
      <c r="F10" s="349"/>
      <c r="G10" s="349"/>
      <c r="H10" s="349"/>
      <c r="I10" s="349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6</v>
      </c>
      <c r="C11" s="347">
        <f>IF($B11="","",VLOOKUP($B11,'Fiú 2B ELO'!$A$7:$O$22,5))</f>
        <v>0</v>
      </c>
      <c r="D11" s="347">
        <f>IF($B11="","",VLOOKUP($B11,'Fiú 2B ELO'!$A$7:$O$22,15))</f>
        <v>0</v>
      </c>
      <c r="E11" s="503" t="str">
        <f>UPPER(IF($B11="","",VLOOKUP($B11,'Fiú 2B ELO'!$A$7:$O$22,2)))</f>
        <v>TÖRÖK</v>
      </c>
      <c r="F11" s="503"/>
      <c r="G11" s="503" t="str">
        <f>IF($B11="","",VLOOKUP($B11,'Fiú 2B ELO'!$A$7:$O$22,3))</f>
        <v>Dániel</v>
      </c>
      <c r="H11" s="503"/>
      <c r="I11" s="348" t="str">
        <f>IF($B11="","",VLOOKUP($B11,'Fiú 2B ELO'!$A$7:$O$22,4))</f>
        <v>Gulner Gyula Általános Iskola</v>
      </c>
      <c r="J11" s="276"/>
      <c r="K11" s="477" t="s">
        <v>546</v>
      </c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314"/>
      <c r="B12" s="346"/>
      <c r="C12" s="349"/>
      <c r="D12" s="349"/>
      <c r="E12" s="349"/>
      <c r="F12" s="349"/>
      <c r="G12" s="349"/>
      <c r="H12" s="349"/>
      <c r="I12" s="349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14" t="s">
        <v>71</v>
      </c>
      <c r="B13" s="345"/>
      <c r="C13" s="347">
        <v>0</v>
      </c>
      <c r="D13" s="347">
        <v>0</v>
      </c>
      <c r="E13" s="504" t="s">
        <v>316</v>
      </c>
      <c r="F13" s="503"/>
      <c r="G13" s="504" t="s">
        <v>313</v>
      </c>
      <c r="H13" s="503"/>
      <c r="I13" s="459" t="s">
        <v>314</v>
      </c>
      <c r="J13" s="276"/>
      <c r="K13" s="477" t="s">
        <v>522</v>
      </c>
      <c r="L13" s="373"/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>FÉTH</v>
      </c>
      <c r="E18" s="487"/>
      <c r="F18" s="487" t="str">
        <f>E9</f>
        <v>GERGELY</v>
      </c>
      <c r="G18" s="487"/>
      <c r="H18" s="487" t="str">
        <f>E11</f>
        <v>TÖRÖK</v>
      </c>
      <c r="I18" s="487"/>
      <c r="J18" s="487" t="str">
        <f>E13</f>
        <v>FARAGÓ</v>
      </c>
      <c r="K18" s="487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>FÉTH</v>
      </c>
      <c r="C19" s="483"/>
      <c r="D19" s="482"/>
      <c r="E19" s="482"/>
      <c r="F19" s="484" t="s">
        <v>545</v>
      </c>
      <c r="G19" s="485"/>
      <c r="H19" s="484" t="s">
        <v>431</v>
      </c>
      <c r="I19" s="485"/>
      <c r="J19" s="486" t="s">
        <v>511</v>
      </c>
      <c r="K19" s="487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>GERGELY</v>
      </c>
      <c r="C20" s="483"/>
      <c r="D20" s="484" t="s">
        <v>544</v>
      </c>
      <c r="E20" s="485"/>
      <c r="F20" s="482"/>
      <c r="G20" s="482"/>
      <c r="H20" s="484" t="s">
        <v>431</v>
      </c>
      <c r="I20" s="485"/>
      <c r="J20" s="484" t="s">
        <v>521</v>
      </c>
      <c r="K20" s="485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>TÖRÖK</v>
      </c>
      <c r="C21" s="483"/>
      <c r="D21" s="484" t="s">
        <v>430</v>
      </c>
      <c r="E21" s="485"/>
      <c r="F21" s="484" t="s">
        <v>430</v>
      </c>
      <c r="G21" s="485"/>
      <c r="H21" s="482"/>
      <c r="I21" s="482"/>
      <c r="J21" s="484" t="s">
        <v>430</v>
      </c>
      <c r="K21" s="485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350" t="s">
        <v>71</v>
      </c>
      <c r="B22" s="483" t="str">
        <f>E13</f>
        <v>FARAGÓ</v>
      </c>
      <c r="C22" s="483"/>
      <c r="D22" s="484" t="s">
        <v>510</v>
      </c>
      <c r="E22" s="485"/>
      <c r="F22" s="484" t="s">
        <v>520</v>
      </c>
      <c r="G22" s="485"/>
      <c r="H22" s="486" t="s">
        <v>431</v>
      </c>
      <c r="I22" s="487"/>
      <c r="J22" s="482"/>
      <c r="K22" s="482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76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341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26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M4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2" priority="2" stopIfTrue="1" operator="equal">
      <formula>"Bye"</formula>
    </cfRule>
  </conditionalFormatting>
  <conditionalFormatting sqref="R41">
    <cfRule type="expression" dxfId="2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>
    <tabColor indexed="11"/>
  </sheetPr>
  <dimension ref="A1:AK49"/>
  <sheetViews>
    <sheetView topLeftCell="A11" workbookViewId="0">
      <selection activeCell="M30" sqref="M30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5" width="11.42578125" customWidth="1"/>
    <col min="16" max="17" width="8.42578125" customWidth="1"/>
    <col min="18" max="18" width="10.85546875" customWidth="1"/>
    <col min="19" max="21" width="8.42578125" customWidth="1"/>
    <col min="25" max="37" width="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Altalanos!$D$8</f>
        <v>2 fiú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59" t="s">
        <v>78</v>
      </c>
      <c r="P5" s="360" t="s">
        <v>84</v>
      </c>
      <c r="Q5" s="307"/>
      <c r="R5" s="359" t="s">
        <v>78</v>
      </c>
      <c r="S5" s="429" t="s">
        <v>110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61" t="s">
        <v>85</v>
      </c>
      <c r="P6" s="362" t="s">
        <v>80</v>
      </c>
      <c r="Q6" s="307"/>
      <c r="R6" s="361" t="s">
        <v>85</v>
      </c>
      <c r="S6" s="430" t="s">
        <v>111</v>
      </c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3</v>
      </c>
      <c r="C7" s="301">
        <f>IF($B7="","",VLOOKUP($B7,'Fiú 2B ELO'!$A$7:$O$22,5))</f>
        <v>0</v>
      </c>
      <c r="D7" s="301">
        <f>IF($B7="","",VLOOKUP($B7,'Fiú 2B ELO'!$A$7:$O$22,15))</f>
        <v>0</v>
      </c>
      <c r="E7" s="297" t="str">
        <f>UPPER(IF($B7="","",VLOOKUP($B7,'Fiú 2B ELO'!$A$7:$O$22,2)))</f>
        <v xml:space="preserve">PETROVITS </v>
      </c>
      <c r="F7" s="300"/>
      <c r="G7" s="297" t="str">
        <f>IF($B7="","",VLOOKUP($B7,'Fiú 2B ELO'!$A$7:$O$22,3))</f>
        <v>Bende</v>
      </c>
      <c r="H7" s="300"/>
      <c r="I7" s="297" t="str">
        <f>IF($B7="","",VLOOKUP($B7,'Fiú 2B ELO'!$A$7:$O$22,4))</f>
        <v>Gyula Implom 5. Sz Tagint.</v>
      </c>
      <c r="J7" s="276"/>
      <c r="K7" s="385"/>
      <c r="L7" s="373" t="str">
        <f>IF(K7="","",CONCATENATE(VLOOKUP($Y$3,$AB$1:$AK$1,K7)," pont"))</f>
        <v/>
      </c>
      <c r="M7" s="386"/>
      <c r="N7" s="307"/>
      <c r="O7" s="363" t="s">
        <v>86</v>
      </c>
      <c r="P7" s="364" t="s">
        <v>82</v>
      </c>
      <c r="Q7" s="307"/>
      <c r="R7" s="363" t="s">
        <v>86</v>
      </c>
      <c r="S7" s="431" t="s">
        <v>87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5</v>
      </c>
      <c r="C9" s="301">
        <f>IF($B9="","",VLOOKUP($B9,'Fiú 2B ELO'!$A$7:$O$22,5))</f>
        <v>0</v>
      </c>
      <c r="D9" s="301">
        <f>IF($B9="","",VLOOKUP($B9,'Fiú 2B ELO'!$A$7:$O$22,15))</f>
        <v>0</v>
      </c>
      <c r="E9" s="296" t="str">
        <f>UPPER(IF($B9="","",VLOOKUP($B9,'Fiú 2B ELO'!$A$7:$O$22,2)))</f>
        <v>KOMLÓSY</v>
      </c>
      <c r="F9" s="302"/>
      <c r="G9" s="296" t="str">
        <f>IF($B9="","",VLOOKUP($B9,'Fiú 2B ELO'!$A$7:$O$22,3))</f>
        <v>Nimród</v>
      </c>
      <c r="H9" s="302"/>
      <c r="I9" s="296" t="str">
        <f>IF($B9="","",VLOOKUP($B9,'Fiú 2B ELO'!$A$7:$O$22,4))</f>
        <v>Kazincbarcikai Pollack Mihály Általános Iskola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/>
      <c r="C11" s="301">
        <v>0</v>
      </c>
      <c r="D11" s="301">
        <v>0</v>
      </c>
      <c r="E11" s="456" t="s">
        <v>304</v>
      </c>
      <c r="F11" s="302"/>
      <c r="G11" s="456" t="s">
        <v>305</v>
      </c>
      <c r="H11" s="302"/>
      <c r="I11" s="456" t="s">
        <v>306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51" t="s">
        <v>71</v>
      </c>
      <c r="B13" s="365">
        <v>4</v>
      </c>
      <c r="C13" s="301">
        <f>IF($B13="","",VLOOKUP($B13,'Fiú 2B ELO'!$A$7:$O$22,5))</f>
        <v>0</v>
      </c>
      <c r="D13" s="301">
        <f>IF($B13="","",VLOOKUP($B13,'Fiú 2B ELO'!$A$7:$O$22,15))</f>
        <v>0</v>
      </c>
      <c r="E13" s="297" t="str">
        <f>UPPER(IF($B13="","",VLOOKUP($B13,'Fiú 2B ELO'!$A$7:$O$22,2)))</f>
        <v>BERKI</v>
      </c>
      <c r="F13" s="300"/>
      <c r="G13" s="297" t="str">
        <f>IF($B13="","",VLOOKUP($B13,'Fiú 2B ELO'!$A$7:$O$22,3))</f>
        <v>Benett</v>
      </c>
      <c r="H13" s="300"/>
      <c r="I13" s="297" t="str">
        <f>IF($B13="","",VLOOKUP($B13,'Fiú 2B ELO'!$A$7:$O$22,4))</f>
        <v>Irinyi János Református Oktatási Központ - Óvoda, Általános Iskola, Technikum, Szakgimnázium és Diákotthon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14" t="s">
        <v>72</v>
      </c>
      <c r="B15" s="367">
        <v>16</v>
      </c>
      <c r="C15" s="301">
        <f>IF($B15="","",VLOOKUP($B15,'Fiú 2B ELO'!$A$7:$O$22,5))</f>
        <v>0</v>
      </c>
      <c r="D15" s="301">
        <f>IF($B15="","",VLOOKUP($B15,'Fiú 2B ELO'!$A$7:$O$22,15))</f>
        <v>0</v>
      </c>
      <c r="E15" s="296" t="str">
        <f>UPPER(IF($B15="","",VLOOKUP($B15,'Fiú 2B ELO'!$A$7:$O$22,2)))</f>
        <v>BOROS</v>
      </c>
      <c r="F15" s="302"/>
      <c r="G15" s="296" t="str">
        <f>IF($B15="","",VLOOKUP($B15,'Fiú 2B ELO'!$A$7:$O$22,3))</f>
        <v>Balázs</v>
      </c>
      <c r="H15" s="302"/>
      <c r="I15" s="296" t="str">
        <f>IF($B15="","",VLOOKUP($B15,'Fiú 2B ELO'!$A$7:$O$22,4))</f>
        <v xml:space="preserve">Paksi Deák Ferenc 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>
        <v>10</v>
      </c>
      <c r="C17" s="301">
        <f>IF($B17="","",VLOOKUP($B17,'Fiú 2B ELO'!$A$7:$O$22,5))</f>
        <v>0</v>
      </c>
      <c r="D17" s="301">
        <f>IF($B17="","",VLOOKUP($B17,'Fiú 2B ELO'!$A$7:$O$22,15))</f>
        <v>0</v>
      </c>
      <c r="E17" s="296" t="str">
        <f>UPPER(IF($B17="","",VLOOKUP($B17,'Fiú 2B ELO'!$A$7:$O$22,2)))</f>
        <v>MEZEI</v>
      </c>
      <c r="F17" s="302"/>
      <c r="G17" s="296" t="str">
        <f>IF($B17="","",VLOOKUP($B17,'Fiú 2B ELO'!$A$7:$O$22,3))</f>
        <v>Nolan Navid</v>
      </c>
      <c r="H17" s="302"/>
      <c r="I17" s="296" t="str">
        <f>IF($B17="","",VLOOKUP($B17,'Fiú 2B ELO'!$A$7:$O$22,4))</f>
        <v>Felsőtárkányi Általános Iskola és Alapfokú Művészeti Iskola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x14ac:dyDescent="0.2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276"/>
      <c r="B22" s="491"/>
      <c r="C22" s="491"/>
      <c r="D22" s="487" t="str">
        <f>E7</f>
        <v xml:space="preserve">PETROVITS </v>
      </c>
      <c r="E22" s="487"/>
      <c r="F22" s="487" t="str">
        <f>E9</f>
        <v>KOMLÓSY</v>
      </c>
      <c r="G22" s="487"/>
      <c r="H22" s="487" t="str">
        <f>E11</f>
        <v>MODORI</v>
      </c>
      <c r="I22" s="487"/>
      <c r="J22" s="276"/>
      <c r="K22" s="276"/>
      <c r="L22" s="276"/>
      <c r="M22" s="352" t="s">
        <v>68</v>
      </c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ht="18.75" customHeight="1" x14ac:dyDescent="0.2">
      <c r="A23" s="350" t="s">
        <v>64</v>
      </c>
      <c r="B23" s="483" t="str">
        <f>E7</f>
        <v xml:space="preserve">PETROVITS </v>
      </c>
      <c r="C23" s="483"/>
      <c r="D23" s="494"/>
      <c r="E23" s="494"/>
      <c r="F23" s="495" t="s">
        <v>430</v>
      </c>
      <c r="G23" s="496"/>
      <c r="H23" s="495" t="s">
        <v>430</v>
      </c>
      <c r="I23" s="496"/>
      <c r="J23" s="276"/>
      <c r="K23" s="276"/>
      <c r="L23" s="276"/>
      <c r="M23" s="354">
        <v>3</v>
      </c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ht="18.75" customHeight="1" x14ac:dyDescent="0.2">
      <c r="A24" s="350" t="s">
        <v>65</v>
      </c>
      <c r="B24" s="483" t="str">
        <f>E9</f>
        <v>KOMLÓSY</v>
      </c>
      <c r="C24" s="483"/>
      <c r="D24" s="495" t="s">
        <v>431</v>
      </c>
      <c r="E24" s="496"/>
      <c r="F24" s="494"/>
      <c r="G24" s="494"/>
      <c r="H24" s="495" t="s">
        <v>501</v>
      </c>
      <c r="I24" s="496"/>
      <c r="J24" s="276"/>
      <c r="K24" s="276"/>
      <c r="L24" s="276"/>
      <c r="M24" s="354">
        <v>1</v>
      </c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ht="18.75" customHeight="1" x14ac:dyDescent="0.2">
      <c r="A25" s="350" t="s">
        <v>66</v>
      </c>
      <c r="B25" s="483" t="str">
        <f>E11</f>
        <v>MODORI</v>
      </c>
      <c r="C25" s="483"/>
      <c r="D25" s="495" t="s">
        <v>431</v>
      </c>
      <c r="E25" s="496"/>
      <c r="F25" s="495" t="s">
        <v>502</v>
      </c>
      <c r="G25" s="496"/>
      <c r="H25" s="494"/>
      <c r="I25" s="494"/>
      <c r="J25" s="276"/>
      <c r="K25" s="276"/>
      <c r="L25" s="276"/>
      <c r="M25" s="354">
        <v>2</v>
      </c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472"/>
      <c r="E26" s="472"/>
      <c r="F26" s="472"/>
      <c r="G26" s="472"/>
      <c r="H26" s="472"/>
      <c r="I26" s="472"/>
      <c r="J26" s="276"/>
      <c r="K26" s="276"/>
      <c r="L26" s="276"/>
      <c r="M26" s="355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ht="18.75" customHeight="1" x14ac:dyDescent="0.2">
      <c r="A27" s="276"/>
      <c r="B27" s="491"/>
      <c r="C27" s="491"/>
      <c r="D27" s="498" t="str">
        <f>E13</f>
        <v>BERKI</v>
      </c>
      <c r="E27" s="498"/>
      <c r="F27" s="498" t="str">
        <f>E15</f>
        <v>BOROS</v>
      </c>
      <c r="G27" s="498"/>
      <c r="H27" s="498" t="str">
        <f>E17</f>
        <v>MEZEI</v>
      </c>
      <c r="I27" s="498"/>
      <c r="J27" s="276"/>
      <c r="K27" s="276"/>
      <c r="L27" s="276"/>
      <c r="M27" s="355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350" t="s">
        <v>71</v>
      </c>
      <c r="B28" s="483" t="str">
        <f>E13</f>
        <v>BERKI</v>
      </c>
      <c r="C28" s="483"/>
      <c r="D28" s="494"/>
      <c r="E28" s="494"/>
      <c r="F28" s="495" t="s">
        <v>540</v>
      </c>
      <c r="G28" s="496"/>
      <c r="H28" s="495" t="s">
        <v>512</v>
      </c>
      <c r="I28" s="496"/>
      <c r="J28" s="276"/>
      <c r="K28" s="276"/>
      <c r="L28" s="276"/>
      <c r="M28" s="354">
        <v>1</v>
      </c>
    </row>
    <row r="29" spans="1:37" ht="18.75" customHeight="1" x14ac:dyDescent="0.2">
      <c r="A29" s="350" t="s">
        <v>72</v>
      </c>
      <c r="B29" s="483" t="str">
        <f>E15</f>
        <v>BOROS</v>
      </c>
      <c r="C29" s="483"/>
      <c r="D29" s="495" t="s">
        <v>541</v>
      </c>
      <c r="E29" s="496"/>
      <c r="F29" s="494"/>
      <c r="G29" s="494"/>
      <c r="H29" s="495" t="s">
        <v>504</v>
      </c>
      <c r="I29" s="496"/>
      <c r="J29" s="276"/>
      <c r="K29" s="276"/>
      <c r="L29" s="276"/>
      <c r="M29" s="354">
        <v>3</v>
      </c>
    </row>
    <row r="30" spans="1:37" ht="18.75" customHeight="1" x14ac:dyDescent="0.2">
      <c r="A30" s="350" t="s">
        <v>73</v>
      </c>
      <c r="B30" s="483" t="str">
        <f>E17</f>
        <v>MEZEI</v>
      </c>
      <c r="C30" s="483"/>
      <c r="D30" s="495" t="s">
        <v>513</v>
      </c>
      <c r="E30" s="496"/>
      <c r="F30" s="495" t="s">
        <v>503</v>
      </c>
      <c r="G30" s="496"/>
      <c r="H30" s="494"/>
      <c r="I30" s="494"/>
      <c r="J30" s="276"/>
      <c r="K30" s="276"/>
      <c r="L30" s="276"/>
      <c r="M30" s="354">
        <v>2</v>
      </c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 t="s">
        <v>58</v>
      </c>
      <c r="B32" s="276"/>
      <c r="C32" s="488" t="str">
        <f>IF(M23=1,B23,IF(M24=1,B24,IF(M25=1,B25,"")))</f>
        <v>KOMLÓSY</v>
      </c>
      <c r="D32" s="488"/>
      <c r="E32" s="314" t="s">
        <v>75</v>
      </c>
      <c r="F32" s="488" t="str">
        <f>IF(M28=1,B28,IF(M29=1,B29,IF(M30=1,B30,"")))</f>
        <v>BERKI</v>
      </c>
      <c r="G32" s="488"/>
      <c r="H32" s="276"/>
      <c r="I32" s="254"/>
      <c r="J32" s="276"/>
      <c r="K32" s="276"/>
      <c r="L32" s="276"/>
      <c r="M32" s="276"/>
    </row>
    <row r="33" spans="1:19" x14ac:dyDescent="0.2">
      <c r="A33" s="276"/>
      <c r="B33" s="276"/>
      <c r="C33" s="276"/>
      <c r="D33" s="276"/>
      <c r="E33" s="276"/>
      <c r="F33" s="314"/>
      <c r="G33" s="314"/>
      <c r="H33" s="276"/>
      <c r="I33" s="276"/>
      <c r="J33" s="276"/>
      <c r="K33" s="276"/>
      <c r="L33" s="276"/>
      <c r="M33" s="276"/>
    </row>
    <row r="34" spans="1:19" x14ac:dyDescent="0.2">
      <c r="A34" s="276" t="s">
        <v>74</v>
      </c>
      <c r="B34" s="276"/>
      <c r="C34" s="488" t="str">
        <f>IF(M23=2,B23,IF(M24=2,B24,IF(M25=2,B25,"")))</f>
        <v>MODORI</v>
      </c>
      <c r="D34" s="488"/>
      <c r="E34" s="314" t="s">
        <v>75</v>
      </c>
      <c r="F34" s="488" t="str">
        <f>IF(M28=2,B28,IF(M29=2,B29,IF(M30=2,B30,"")))</f>
        <v>MEZEI</v>
      </c>
      <c r="G34" s="488"/>
      <c r="H34" s="276"/>
      <c r="I34" s="254"/>
      <c r="J34" s="276"/>
      <c r="K34" s="276"/>
      <c r="L34" s="276"/>
      <c r="M34" s="276"/>
    </row>
    <row r="35" spans="1:19" x14ac:dyDescent="0.2">
      <c r="A35" s="276"/>
      <c r="B35" s="276"/>
      <c r="C35" s="353"/>
      <c r="D35" s="353"/>
      <c r="E35" s="314"/>
      <c r="F35" s="353"/>
      <c r="G35" s="353"/>
      <c r="H35" s="276"/>
      <c r="I35" s="276"/>
      <c r="J35" s="276"/>
      <c r="K35" s="276"/>
      <c r="L35" s="276"/>
      <c r="M35" s="276"/>
    </row>
    <row r="36" spans="1:19" x14ac:dyDescent="0.2">
      <c r="A36" s="276" t="s">
        <v>76</v>
      </c>
      <c r="B36" s="276"/>
      <c r="C36" s="488" t="str">
        <f>IF(M23=3,B23,IF(M24=3,B24,IF(M25=3,B25,"")))</f>
        <v xml:space="preserve">PETROVITS </v>
      </c>
      <c r="D36" s="488"/>
      <c r="E36" s="314" t="s">
        <v>75</v>
      </c>
      <c r="F36" s="488" t="str">
        <f>IF(M28=3,B28,IF(M29=3,B29,IF(M30=3,B30,"")))</f>
        <v>BOROS</v>
      </c>
      <c r="G36" s="488"/>
      <c r="H36" s="276"/>
      <c r="I36" s="254"/>
      <c r="J36" s="276"/>
      <c r="K36" s="276"/>
      <c r="L36" s="276"/>
      <c r="M36" s="276"/>
    </row>
    <row r="37" spans="1:19" x14ac:dyDescent="0.2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9" x14ac:dyDescent="0.2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54"/>
      <c r="M38" s="276"/>
      <c r="O38" s="307"/>
      <c r="P38" s="307"/>
      <c r="Q38" s="307"/>
      <c r="R38" s="307"/>
      <c r="S38" s="307"/>
    </row>
    <row r="39" spans="1:19" x14ac:dyDescent="0.2">
      <c r="A39" s="138" t="s">
        <v>43</v>
      </c>
      <c r="B39" s="139"/>
      <c r="C39" s="211"/>
      <c r="D39" s="322" t="s">
        <v>4</v>
      </c>
      <c r="E39" s="323" t="s">
        <v>45</v>
      </c>
      <c r="F39" s="341"/>
      <c r="G39" s="322" t="s">
        <v>4</v>
      </c>
      <c r="H39" s="323" t="s">
        <v>54</v>
      </c>
      <c r="I39" s="161"/>
      <c r="J39" s="323" t="s">
        <v>55</v>
      </c>
      <c r="K39" s="160" t="s">
        <v>56</v>
      </c>
      <c r="L39" s="33"/>
      <c r="M39" s="341"/>
      <c r="O39" s="307"/>
      <c r="P39" s="316"/>
      <c r="Q39" s="316"/>
      <c r="R39" s="317"/>
      <c r="S39" s="307"/>
    </row>
    <row r="40" spans="1:19" x14ac:dyDescent="0.2">
      <c r="A40" s="287" t="s">
        <v>44</v>
      </c>
      <c r="B40" s="288"/>
      <c r="C40" s="290"/>
      <c r="D40" s="324">
        <v>1</v>
      </c>
      <c r="E40" s="489" t="str">
        <f>IF(D40&gt;$R$47,,UPPER(VLOOKUP(D40,'Fiú 2B ELO'!$A$7:$Q$134,2)))</f>
        <v xml:space="preserve">ARNOLD </v>
      </c>
      <c r="F40" s="489"/>
      <c r="G40" s="335" t="s">
        <v>5</v>
      </c>
      <c r="H40" s="288"/>
      <c r="I40" s="325"/>
      <c r="J40" s="336"/>
      <c r="K40" s="282" t="s">
        <v>46</v>
      </c>
      <c r="L40" s="342"/>
      <c r="M40" s="326"/>
      <c r="O40" s="307"/>
      <c r="P40" s="318"/>
      <c r="Q40" s="318"/>
      <c r="R40" s="319"/>
      <c r="S40" s="307"/>
    </row>
    <row r="41" spans="1:19" x14ac:dyDescent="0.2">
      <c r="A41" s="291" t="s">
        <v>53</v>
      </c>
      <c r="B41" s="159"/>
      <c r="C41" s="293"/>
      <c r="D41" s="327">
        <v>2</v>
      </c>
      <c r="E41" s="490" t="str">
        <f>IF(D41&gt;$R$47,,UPPER(VLOOKUP(D41,'Fiú 2B ELO'!$A$7:$Q$134,2)))</f>
        <v>FÉTH</v>
      </c>
      <c r="F41" s="490"/>
      <c r="G41" s="337" t="s">
        <v>6</v>
      </c>
      <c r="H41" s="328"/>
      <c r="I41" s="329"/>
      <c r="J41" s="85"/>
      <c r="K41" s="339"/>
      <c r="L41" s="254"/>
      <c r="M41" s="334"/>
      <c r="O41" s="307"/>
      <c r="P41" s="319"/>
      <c r="Q41" s="320"/>
      <c r="R41" s="319"/>
      <c r="S41" s="307"/>
    </row>
    <row r="42" spans="1:19" x14ac:dyDescent="0.2">
      <c r="A42" s="174"/>
      <c r="B42" s="175"/>
      <c r="C42" s="176"/>
      <c r="D42" s="327"/>
      <c r="E42" s="331"/>
      <c r="F42" s="332"/>
      <c r="G42" s="337" t="s">
        <v>7</v>
      </c>
      <c r="H42" s="328"/>
      <c r="I42" s="329"/>
      <c r="J42" s="85"/>
      <c r="K42" s="282" t="s">
        <v>47</v>
      </c>
      <c r="L42" s="342"/>
      <c r="M42" s="326"/>
      <c r="O42" s="307"/>
      <c r="P42" s="318"/>
      <c r="Q42" s="318"/>
      <c r="R42" s="319"/>
      <c r="S42" s="307"/>
    </row>
    <row r="43" spans="1:19" x14ac:dyDescent="0.2">
      <c r="A43" s="150"/>
      <c r="B43" s="206"/>
      <c r="C43" s="151"/>
      <c r="D43" s="327"/>
      <c r="E43" s="331"/>
      <c r="F43" s="332"/>
      <c r="G43" s="337" t="s">
        <v>8</v>
      </c>
      <c r="H43" s="328"/>
      <c r="I43" s="329"/>
      <c r="J43" s="85"/>
      <c r="K43" s="340"/>
      <c r="L43" s="332"/>
      <c r="M43" s="330"/>
      <c r="O43" s="307"/>
      <c r="P43" s="319"/>
      <c r="Q43" s="320"/>
      <c r="R43" s="319"/>
      <c r="S43" s="307"/>
    </row>
    <row r="44" spans="1:19" x14ac:dyDescent="0.2">
      <c r="A44" s="163"/>
      <c r="B44" s="177"/>
      <c r="C44" s="210"/>
      <c r="D44" s="327"/>
      <c r="E44" s="331"/>
      <c r="F44" s="332"/>
      <c r="G44" s="337" t="s">
        <v>9</v>
      </c>
      <c r="H44" s="328"/>
      <c r="I44" s="329"/>
      <c r="J44" s="85"/>
      <c r="K44" s="291"/>
      <c r="L44" s="254"/>
      <c r="M44" s="334"/>
      <c r="O44" s="307"/>
      <c r="P44" s="319"/>
      <c r="Q44" s="320"/>
      <c r="R44" s="319"/>
      <c r="S44" s="307"/>
    </row>
    <row r="45" spans="1:19" x14ac:dyDescent="0.2">
      <c r="A45" s="164"/>
      <c r="B45" s="180"/>
      <c r="C45" s="151"/>
      <c r="D45" s="327"/>
      <c r="E45" s="331"/>
      <c r="F45" s="332"/>
      <c r="G45" s="337" t="s">
        <v>10</v>
      </c>
      <c r="H45" s="328"/>
      <c r="I45" s="329"/>
      <c r="J45" s="85"/>
      <c r="K45" s="282" t="s">
        <v>33</v>
      </c>
      <c r="L45" s="342"/>
      <c r="M45" s="326"/>
      <c r="O45" s="307"/>
      <c r="P45" s="318"/>
      <c r="Q45" s="318"/>
      <c r="R45" s="319"/>
      <c r="S45" s="307"/>
    </row>
    <row r="46" spans="1:19" x14ac:dyDescent="0.2">
      <c r="A46" s="164"/>
      <c r="B46" s="180"/>
      <c r="C46" s="172"/>
      <c r="D46" s="327"/>
      <c r="E46" s="331"/>
      <c r="F46" s="332"/>
      <c r="G46" s="337" t="s">
        <v>11</v>
      </c>
      <c r="H46" s="328"/>
      <c r="I46" s="329"/>
      <c r="J46" s="85"/>
      <c r="K46" s="340"/>
      <c r="L46" s="332"/>
      <c r="M46" s="330"/>
      <c r="O46" s="307"/>
      <c r="P46" s="319"/>
      <c r="Q46" s="320"/>
      <c r="R46" s="319"/>
      <c r="S46" s="307"/>
    </row>
    <row r="47" spans="1:19" x14ac:dyDescent="0.2">
      <c r="A47" s="165"/>
      <c r="B47" s="162"/>
      <c r="C47" s="173"/>
      <c r="D47" s="333"/>
      <c r="E47" s="152"/>
      <c r="F47" s="254"/>
      <c r="G47" s="338" t="s">
        <v>12</v>
      </c>
      <c r="H47" s="159"/>
      <c r="I47" s="284"/>
      <c r="J47" s="154"/>
      <c r="K47" s="291" t="str">
        <f>L4</f>
        <v>Rákóczi Andrea</v>
      </c>
      <c r="L47" s="254"/>
      <c r="M47" s="334"/>
      <c r="O47" s="307"/>
      <c r="P47" s="319"/>
      <c r="Q47" s="320"/>
      <c r="R47" s="321">
        <f>MIN(4,'Fiú 2B ELO'!Q5)</f>
        <v>4</v>
      </c>
      <c r="S47" s="307"/>
    </row>
    <row r="48" spans="1:19" x14ac:dyDescent="0.2">
      <c r="O48" s="307"/>
      <c r="P48" s="307"/>
      <c r="Q48" s="307"/>
      <c r="R48" s="307"/>
      <c r="S48" s="307"/>
    </row>
    <row r="49" spans="15:19" x14ac:dyDescent="0.2">
      <c r="O49" s="307"/>
      <c r="P49" s="307"/>
      <c r="Q49" s="307"/>
      <c r="R49" s="307"/>
      <c r="S49" s="307"/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R47">
    <cfRule type="expression" dxfId="20" priority="2" stopIfTrue="1">
      <formula>$O$1="CU"</formula>
    </cfRule>
  </conditionalFormatting>
  <conditionalFormatting sqref="E7 E9 E11 E13 E15 E17">
    <cfRule type="cellIs" dxfId="19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tabColor indexed="11"/>
  </sheetPr>
  <dimension ref="A1:AK51"/>
  <sheetViews>
    <sheetView topLeftCell="A9" workbookViewId="0">
      <selection activeCell="S29" sqref="S29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Altalanos!$D$8</f>
        <v>2 fiú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14</v>
      </c>
      <c r="C7" s="301">
        <f>IF($B7="","",VLOOKUP($B7,'Fiú 2B ELO'!$A$7:$O$22,5))</f>
        <v>0</v>
      </c>
      <c r="D7" s="301">
        <f>IF($B7="","",VLOOKUP($B7,'Fiú 2B ELO'!$A$7:$O$22,15))</f>
        <v>0</v>
      </c>
      <c r="E7" s="297" t="str">
        <f>UPPER(IF($B7="","",VLOOKUP($B7,'Fiú 2B ELO'!$A$7:$O$22,2)))</f>
        <v>BURKHALTER</v>
      </c>
      <c r="F7" s="300"/>
      <c r="G7" s="297" t="str">
        <f>IF($B7="","",VLOOKUP($B7,'Fiú 2B ELO'!$A$7:$O$22,3))</f>
        <v>Ármin</v>
      </c>
      <c r="H7" s="300"/>
      <c r="I7" s="297" t="str">
        <f>IF($B7="","",VLOOKUP($B7,'Fiú 2B ELO'!$A$7:$O$22,4))</f>
        <v>Marcali Mikszáth</v>
      </c>
      <c r="J7" s="276"/>
      <c r="K7" s="385"/>
      <c r="L7" s="373" t="str">
        <f>IF(K7="","",CONCATENATE(VLOOKUP($Y$3,$AB$1:$AK$1,K7)," pont"))</f>
        <v/>
      </c>
      <c r="M7" s="386"/>
      <c r="N7" s="307"/>
      <c r="O7" s="307"/>
      <c r="P7" s="307"/>
      <c r="Q7" s="359" t="s">
        <v>78</v>
      </c>
      <c r="R7" s="429" t="s">
        <v>110</v>
      </c>
      <c r="S7" s="429" t="s">
        <v>112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61" t="s">
        <v>85</v>
      </c>
      <c r="R8" s="430" t="s">
        <v>111</v>
      </c>
      <c r="S8" s="430" t="s">
        <v>113</v>
      </c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7</v>
      </c>
      <c r="C9" s="301">
        <f>IF($B9="","",VLOOKUP($B9,'Fiú 2B ELO'!$A$7:$O$22,5))</f>
        <v>0</v>
      </c>
      <c r="D9" s="301">
        <f>IF($B9="","",VLOOKUP($B9,'Fiú 2B ELO'!$A$7:$O$22,15))</f>
        <v>0</v>
      </c>
      <c r="E9" s="296" t="str">
        <f>UPPER(IF($B9="","",VLOOKUP($B9,'Fiú 2B ELO'!$A$7:$O$22,2)))</f>
        <v xml:space="preserve">OHLY </v>
      </c>
      <c r="F9" s="302"/>
      <c r="G9" s="296" t="str">
        <f>IF($B9="","",VLOOKUP($B9,'Fiú 2B ELO'!$A$7:$O$22,3))</f>
        <v>Bence</v>
      </c>
      <c r="H9" s="302"/>
      <c r="I9" s="296" t="str">
        <f>IF($B9="","",VLOOKUP($B9,'Fiú 2B ELO'!$A$7:$O$22,4))</f>
        <v>Gloriett Sportiskolai Általános Iskola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63" t="s">
        <v>86</v>
      </c>
      <c r="R9" s="431" t="s">
        <v>87</v>
      </c>
      <c r="S9" s="431" t="s">
        <v>114</v>
      </c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>
        <v>12</v>
      </c>
      <c r="C11" s="301">
        <f>IF($B11="","",VLOOKUP($B11,'Fiú 2B ELO'!$A$7:$O$22,5))</f>
        <v>0</v>
      </c>
      <c r="D11" s="301">
        <f>IF($B11="","",VLOOKUP($B11,'Fiú 2B ELO'!$A$7:$O$22,15))</f>
        <v>0</v>
      </c>
      <c r="E11" s="296" t="str">
        <f>UPPER(IF($B11="","",VLOOKUP($B11,'Fiú 2B ELO'!$A$7:$O$22,2)))</f>
        <v>MOLNÁR</v>
      </c>
      <c r="F11" s="302"/>
      <c r="G11" s="296" t="str">
        <f>IF($B11="","",VLOOKUP($B11,'Fiú 2B ELO'!$A$7:$O$22,3))</f>
        <v>Bálint</v>
      </c>
      <c r="H11" s="302"/>
      <c r="I11" s="296" t="str">
        <f>IF($B11="","",VLOOKUP($B11,'Fiú 2B ELO'!$A$7:$O$22,4))</f>
        <v>Budakeszi Széchenyi István Ált. Isk.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51" t="s">
        <v>71</v>
      </c>
      <c r="B13" s="365">
        <v>8</v>
      </c>
      <c r="C13" s="301">
        <f>IF($B13="","",VLOOKUP($B13,'Fiú 2B ELO'!$A$7:$O$22,5))</f>
        <v>0</v>
      </c>
      <c r="D13" s="301">
        <f>IF($B13="","",VLOOKUP($B13,'Fiú 2B ELO'!$A$7:$O$22,15))</f>
        <v>0</v>
      </c>
      <c r="E13" s="297" t="str">
        <f>UPPER(IF($B13="","",VLOOKUP($B13,'Fiú 2B ELO'!$A$7:$O$22,2)))</f>
        <v>LENTE</v>
      </c>
      <c r="F13" s="300"/>
      <c r="G13" s="297" t="str">
        <f>IF($B13="","",VLOOKUP($B13,'Fiú 2B ELO'!$A$7:$O$22,3))</f>
        <v>András Csaba</v>
      </c>
      <c r="H13" s="300"/>
      <c r="I13" s="297" t="str">
        <f>IF($B13="","",VLOOKUP($B13,'Fiú 2B ELO'!$A$7:$O$22,4))</f>
        <v>Debreceni Egyetem Kossuth Lajos Gyakorló Gimnáziuma és Általános Iskolája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14" t="s">
        <v>72</v>
      </c>
      <c r="B15" s="367">
        <v>13</v>
      </c>
      <c r="C15" s="301">
        <f>IF($B15="","",VLOOKUP($B15,'Fiú 2B ELO'!$A$7:$O$22,5))</f>
        <v>0</v>
      </c>
      <c r="D15" s="301">
        <f>IF($B15="","",VLOOKUP($B15,'Fiú 2B ELO'!$A$7:$O$22,15))</f>
        <v>0</v>
      </c>
      <c r="E15" s="296" t="str">
        <f>UPPER(IF($B15="","",VLOOKUP($B15,'Fiú 2B ELO'!$A$7:$O$22,2)))</f>
        <v>CSÖSZ</v>
      </c>
      <c r="F15" s="302"/>
      <c r="G15" s="296" t="str">
        <f>IF($B15="","",VLOOKUP($B15,'Fiú 2B ELO'!$A$7:$O$22,3))</f>
        <v>Róbert</v>
      </c>
      <c r="H15" s="302"/>
      <c r="I15" s="296" t="str">
        <f>IF($B15="","",VLOOKUP($B15,'Fiú 2B ELO'!$A$7:$O$22,4))</f>
        <v>Diósd Eötvös József Német Nemzetiségi Ált.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/>
      <c r="C17" s="301">
        <v>0</v>
      </c>
      <c r="D17" s="301">
        <v>0</v>
      </c>
      <c r="E17" s="456" t="s">
        <v>307</v>
      </c>
      <c r="F17" s="302"/>
      <c r="G17" s="456" t="s">
        <v>288</v>
      </c>
      <c r="H17" s="302"/>
      <c r="I17" s="456" t="s">
        <v>308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314"/>
      <c r="B18" s="366"/>
      <c r="C18" s="315"/>
      <c r="D18" s="315"/>
      <c r="E18" s="315"/>
      <c r="F18" s="315"/>
      <c r="G18" s="315"/>
      <c r="H18" s="315"/>
      <c r="I18" s="315"/>
      <c r="J18" s="276"/>
      <c r="K18" s="314"/>
      <c r="L18" s="314"/>
      <c r="M18" s="387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314" t="s">
        <v>73</v>
      </c>
      <c r="B19" s="367"/>
      <c r="C19" s="301" t="str">
        <f>IF($B19="","",VLOOKUP($B19,'Fiú 2B ELO'!$A$7:$O$22,5))</f>
        <v/>
      </c>
      <c r="D19" s="301" t="str">
        <f>IF($B19="","",VLOOKUP($B19,'Fiú 2B ELO'!$A$7:$O$22,15))</f>
        <v/>
      </c>
      <c r="E19" s="296" t="str">
        <f>UPPER(IF($B19="","",VLOOKUP($B19,'Fiú 2B ELO'!$A$7:$O$22,2)))</f>
        <v/>
      </c>
      <c r="F19" s="302"/>
      <c r="G19" s="296" t="str">
        <f>IF($B19="","",VLOOKUP($B19,'Fiú 2B ELO'!$A$7:$O$22,3))</f>
        <v/>
      </c>
      <c r="H19" s="302"/>
      <c r="I19" s="296" t="str">
        <f>IF($B19="","",VLOOKUP($B19,'Fiú 2B ELO'!$A$7:$O$22,4))</f>
        <v/>
      </c>
      <c r="J19" s="276"/>
      <c r="K19" s="385"/>
      <c r="L19" s="373" t="str">
        <f>IF(K19="","",CONCATENATE(VLOOKUP($Y$3,$AB$1:$AK$1,K19)," pont"))</f>
        <v/>
      </c>
      <c r="M19" s="38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x14ac:dyDescent="0.2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276"/>
      <c r="B22" s="491"/>
      <c r="C22" s="491"/>
      <c r="D22" s="487" t="str">
        <f>E7</f>
        <v>BURKHALTER</v>
      </c>
      <c r="E22" s="487"/>
      <c r="F22" s="487" t="str">
        <f>E9</f>
        <v xml:space="preserve">OHLY </v>
      </c>
      <c r="G22" s="487"/>
      <c r="H22" s="487" t="str">
        <f>E11</f>
        <v>MOLNÁR</v>
      </c>
      <c r="I22" s="487"/>
      <c r="J22" s="276"/>
      <c r="K22" s="276"/>
      <c r="L22" s="276"/>
      <c r="M22" s="352" t="s">
        <v>68</v>
      </c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ht="18.75" customHeight="1" x14ac:dyDescent="0.2">
      <c r="A23" s="350" t="s">
        <v>64</v>
      </c>
      <c r="B23" s="483" t="str">
        <f>E7</f>
        <v>BURKHALTER</v>
      </c>
      <c r="C23" s="483"/>
      <c r="D23" s="494"/>
      <c r="E23" s="494"/>
      <c r="F23" s="495" t="s">
        <v>526</v>
      </c>
      <c r="G23" s="496"/>
      <c r="H23" s="495" t="s">
        <v>524</v>
      </c>
      <c r="I23" s="496"/>
      <c r="J23" s="472"/>
      <c r="K23" s="472"/>
      <c r="L23" s="276"/>
      <c r="M23" s="354">
        <v>3</v>
      </c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ht="18.75" customHeight="1" x14ac:dyDescent="0.2">
      <c r="A24" s="350" t="s">
        <v>65</v>
      </c>
      <c r="B24" s="483" t="str">
        <f>E9</f>
        <v xml:space="preserve">OHLY </v>
      </c>
      <c r="C24" s="483"/>
      <c r="D24" s="495" t="s">
        <v>525</v>
      </c>
      <c r="E24" s="496"/>
      <c r="F24" s="494"/>
      <c r="G24" s="494"/>
      <c r="H24" s="495" t="s">
        <v>505</v>
      </c>
      <c r="I24" s="496"/>
      <c r="J24" s="472"/>
      <c r="K24" s="472"/>
      <c r="L24" s="276"/>
      <c r="M24" s="354">
        <v>1</v>
      </c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ht="18.75" customHeight="1" x14ac:dyDescent="0.2">
      <c r="A25" s="350" t="s">
        <v>66</v>
      </c>
      <c r="B25" s="483" t="str">
        <f>E11</f>
        <v>MOLNÁR</v>
      </c>
      <c r="C25" s="483"/>
      <c r="D25" s="495" t="s">
        <v>523</v>
      </c>
      <c r="E25" s="496"/>
      <c r="F25" s="495" t="s">
        <v>506</v>
      </c>
      <c r="G25" s="496"/>
      <c r="H25" s="494"/>
      <c r="I25" s="494"/>
      <c r="J25" s="472"/>
      <c r="K25" s="472"/>
      <c r="L25" s="276"/>
      <c r="M25" s="354">
        <v>2</v>
      </c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472"/>
      <c r="E26" s="472"/>
      <c r="F26" s="472"/>
      <c r="G26" s="472"/>
      <c r="H26" s="472"/>
      <c r="I26" s="472"/>
      <c r="J26" s="472"/>
      <c r="K26" s="472"/>
      <c r="L26" s="276"/>
      <c r="M26" s="355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ht="18.75" customHeight="1" x14ac:dyDescent="0.2">
      <c r="A27" s="276"/>
      <c r="B27" s="491"/>
      <c r="C27" s="491"/>
      <c r="D27" s="498" t="str">
        <f>E13</f>
        <v>LENTE</v>
      </c>
      <c r="E27" s="498"/>
      <c r="F27" s="498" t="str">
        <f>E15</f>
        <v>CSÖSZ</v>
      </c>
      <c r="G27" s="498"/>
      <c r="H27" s="498" t="str">
        <f>E17</f>
        <v>SARÓDI</v>
      </c>
      <c r="I27" s="498"/>
      <c r="J27" s="498" t="str">
        <f>E19</f>
        <v/>
      </c>
      <c r="K27" s="498"/>
      <c r="L27" s="276"/>
      <c r="M27" s="355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350" t="s">
        <v>71</v>
      </c>
      <c r="B28" s="483" t="str">
        <f>E13</f>
        <v>LENTE</v>
      </c>
      <c r="C28" s="483"/>
      <c r="D28" s="494"/>
      <c r="E28" s="494"/>
      <c r="F28" s="495" t="s">
        <v>434</v>
      </c>
      <c r="G28" s="496"/>
      <c r="H28" s="495" t="s">
        <v>542</v>
      </c>
      <c r="I28" s="496"/>
      <c r="J28" s="498"/>
      <c r="K28" s="498"/>
      <c r="L28" s="276"/>
      <c r="M28" s="354">
        <v>2</v>
      </c>
    </row>
    <row r="29" spans="1:37" ht="18.75" customHeight="1" x14ac:dyDescent="0.2">
      <c r="A29" s="350" t="s">
        <v>72</v>
      </c>
      <c r="B29" s="483" t="str">
        <f>E15</f>
        <v>CSÖSZ</v>
      </c>
      <c r="C29" s="483"/>
      <c r="D29" s="495" t="s">
        <v>433</v>
      </c>
      <c r="E29" s="496"/>
      <c r="F29" s="494"/>
      <c r="G29" s="494"/>
      <c r="H29" s="495" t="s">
        <v>478</v>
      </c>
      <c r="I29" s="496"/>
      <c r="J29" s="496"/>
      <c r="K29" s="496"/>
      <c r="L29" s="276"/>
      <c r="M29" s="354">
        <v>1</v>
      </c>
    </row>
    <row r="30" spans="1:37" ht="18.75" customHeight="1" x14ac:dyDescent="0.2">
      <c r="A30" s="350" t="s">
        <v>73</v>
      </c>
      <c r="B30" s="483" t="str">
        <f>E17</f>
        <v>SARÓDI</v>
      </c>
      <c r="C30" s="483"/>
      <c r="D30" s="495" t="s">
        <v>543</v>
      </c>
      <c r="E30" s="496"/>
      <c r="F30" s="495" t="s">
        <v>479</v>
      </c>
      <c r="G30" s="496"/>
      <c r="H30" s="494"/>
      <c r="I30" s="494"/>
      <c r="J30" s="496"/>
      <c r="K30" s="496"/>
      <c r="L30" s="276"/>
      <c r="M30" s="354">
        <v>3</v>
      </c>
    </row>
    <row r="31" spans="1:37" ht="18.75" customHeight="1" x14ac:dyDescent="0.2">
      <c r="A31" s="350" t="s">
        <v>77</v>
      </c>
      <c r="B31" s="483" t="str">
        <f>E19</f>
        <v/>
      </c>
      <c r="C31" s="483"/>
      <c r="D31" s="496"/>
      <c r="E31" s="496"/>
      <c r="F31" s="496"/>
      <c r="G31" s="496"/>
      <c r="H31" s="498"/>
      <c r="I31" s="498"/>
      <c r="J31" s="494"/>
      <c r="K31" s="494"/>
      <c r="L31" s="276"/>
      <c r="M31" s="354"/>
    </row>
    <row r="32" spans="1:37" ht="18.75" customHeight="1" x14ac:dyDescent="0.2">
      <c r="A32" s="356"/>
      <c r="B32" s="357"/>
      <c r="C32" s="357"/>
      <c r="D32" s="356"/>
      <c r="E32" s="356"/>
      <c r="F32" s="356"/>
      <c r="G32" s="356"/>
      <c r="H32" s="356"/>
      <c r="I32" s="356"/>
      <c r="J32" s="276"/>
      <c r="K32" s="276"/>
      <c r="L32" s="276"/>
      <c r="M32" s="358"/>
    </row>
    <row r="33" spans="1:19" x14ac:dyDescent="0.2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9" x14ac:dyDescent="0.2">
      <c r="A34" s="276" t="s">
        <v>58</v>
      </c>
      <c r="B34" s="276"/>
      <c r="C34" s="488" t="str">
        <f>IF(M23=1,B23,IF(M24=1,B24,IF(M25=1,B25,"")))</f>
        <v xml:space="preserve">OHLY </v>
      </c>
      <c r="D34" s="488"/>
      <c r="E34" s="314" t="s">
        <v>75</v>
      </c>
      <c r="F34" s="488" t="str">
        <f>IF(M28=1,B28,IF(M29=1,B29,IF(M30=1,B30,IF(M31=1,B31,""))))</f>
        <v>CSÖSZ</v>
      </c>
      <c r="G34" s="488"/>
      <c r="H34" s="276"/>
      <c r="I34" s="254"/>
      <c r="J34" s="276"/>
      <c r="K34" s="276"/>
      <c r="L34" s="276"/>
      <c r="M34" s="276"/>
    </row>
    <row r="35" spans="1:19" x14ac:dyDescent="0.2">
      <c r="A35" s="276"/>
      <c r="B35" s="276"/>
      <c r="C35" s="276"/>
      <c r="D35" s="276"/>
      <c r="E35" s="276"/>
      <c r="F35" s="314"/>
      <c r="G35" s="314"/>
      <c r="H35" s="276"/>
      <c r="I35" s="276"/>
      <c r="J35" s="276"/>
      <c r="K35" s="276"/>
      <c r="L35" s="276"/>
      <c r="M35" s="276"/>
    </row>
    <row r="36" spans="1:19" x14ac:dyDescent="0.2">
      <c r="A36" s="276" t="s">
        <v>74</v>
      </c>
      <c r="B36" s="276"/>
      <c r="C36" s="488" t="str">
        <f>IF(M23=2,B23,IF(M24=2,B24,IF(M25=2,B25,"")))</f>
        <v>MOLNÁR</v>
      </c>
      <c r="D36" s="488"/>
      <c r="E36" s="314" t="s">
        <v>75</v>
      </c>
      <c r="F36" s="488" t="str">
        <f>IF(M28=2,B28,IF(M29=2,B29,IF(M30=2,B30,IF(M31=2,B31,""))))</f>
        <v>LENTE</v>
      </c>
      <c r="G36" s="488"/>
      <c r="H36" s="276"/>
      <c r="I36" s="254"/>
      <c r="J36" s="276"/>
      <c r="K36" s="276"/>
      <c r="L36" s="276"/>
      <c r="M36" s="276"/>
    </row>
    <row r="37" spans="1:19" x14ac:dyDescent="0.2">
      <c r="A37" s="276"/>
      <c r="B37" s="276"/>
      <c r="C37" s="353"/>
      <c r="D37" s="353"/>
      <c r="E37" s="314"/>
      <c r="F37" s="353"/>
      <c r="G37" s="353"/>
      <c r="H37" s="276"/>
      <c r="I37" s="276"/>
      <c r="J37" s="276"/>
      <c r="K37" s="276"/>
      <c r="L37" s="276"/>
      <c r="M37" s="276"/>
    </row>
    <row r="38" spans="1:19" x14ac:dyDescent="0.2">
      <c r="A38" s="276" t="s">
        <v>76</v>
      </c>
      <c r="B38" s="276"/>
      <c r="C38" s="488" t="str">
        <f>IF(M23=3,B23,IF(M24=3,B24,IF(M25=3,B25,"")))</f>
        <v>BURKHALTER</v>
      </c>
      <c r="D38" s="488"/>
      <c r="E38" s="314" t="s">
        <v>75</v>
      </c>
      <c r="F38" s="488" t="str">
        <f>IF(M28=3,B28,IF(M29=3,B29,IF(M30=3,B30,IF(M31=3,B31,""))))</f>
        <v>SARÓDI</v>
      </c>
      <c r="G38" s="488"/>
      <c r="H38" s="276"/>
      <c r="I38" s="254"/>
      <c r="J38" s="276"/>
      <c r="K38" s="276"/>
      <c r="L38" s="276"/>
      <c r="M38" s="276"/>
    </row>
    <row r="39" spans="1:19" x14ac:dyDescent="0.2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</row>
    <row r="40" spans="1:19" x14ac:dyDescent="0.2">
      <c r="A40" s="276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54"/>
      <c r="M40" s="276"/>
      <c r="O40" s="307"/>
      <c r="P40" s="307"/>
      <c r="Q40" s="307"/>
      <c r="R40" s="307"/>
      <c r="S40" s="307"/>
    </row>
    <row r="41" spans="1:19" x14ac:dyDescent="0.2">
      <c r="A41" s="138" t="s">
        <v>43</v>
      </c>
      <c r="B41" s="139"/>
      <c r="C41" s="211"/>
      <c r="D41" s="322" t="s">
        <v>4</v>
      </c>
      <c r="E41" s="323" t="s">
        <v>45</v>
      </c>
      <c r="F41" s="341"/>
      <c r="G41" s="322" t="s">
        <v>4</v>
      </c>
      <c r="H41" s="323" t="s">
        <v>54</v>
      </c>
      <c r="I41" s="161"/>
      <c r="J41" s="323" t="s">
        <v>55</v>
      </c>
      <c r="K41" s="160" t="s">
        <v>56</v>
      </c>
      <c r="L41" s="33"/>
      <c r="M41" s="341"/>
      <c r="O41" s="307"/>
      <c r="P41" s="316"/>
      <c r="Q41" s="316"/>
      <c r="R41" s="317"/>
      <c r="S41" s="307"/>
    </row>
    <row r="42" spans="1:19" x14ac:dyDescent="0.2">
      <c r="A42" s="287" t="s">
        <v>44</v>
      </c>
      <c r="B42" s="288"/>
      <c r="C42" s="290"/>
      <c r="D42" s="324">
        <v>1</v>
      </c>
      <c r="E42" s="489" t="str">
        <f>IF(D42&gt;$R$44,,UPPER(VLOOKUP(D42,'Fiú 2B ELO'!$A$7:$Q$134,2)))</f>
        <v xml:space="preserve">ARNOLD </v>
      </c>
      <c r="F42" s="489"/>
      <c r="G42" s="335" t="s">
        <v>5</v>
      </c>
      <c r="H42" s="288"/>
      <c r="I42" s="325"/>
      <c r="J42" s="336"/>
      <c r="K42" s="282" t="s">
        <v>46</v>
      </c>
      <c r="L42" s="342"/>
      <c r="M42" s="326"/>
      <c r="O42" s="307"/>
      <c r="P42" s="318"/>
      <c r="Q42" s="318"/>
      <c r="R42" s="319"/>
      <c r="S42" s="307"/>
    </row>
    <row r="43" spans="1:19" x14ac:dyDescent="0.2">
      <c r="A43" s="291" t="s">
        <v>53</v>
      </c>
      <c r="B43" s="159"/>
      <c r="C43" s="293"/>
      <c r="D43" s="327">
        <v>2</v>
      </c>
      <c r="E43" s="490" t="str">
        <f>IF(D43&gt;$R$44,,UPPER(VLOOKUP(D43,'Fiú 2B ELO'!$A$7:$Q$134,2)))</f>
        <v>FÉTH</v>
      </c>
      <c r="F43" s="490"/>
      <c r="G43" s="337" t="s">
        <v>6</v>
      </c>
      <c r="H43" s="328"/>
      <c r="I43" s="329"/>
      <c r="J43" s="85"/>
      <c r="K43" s="339"/>
      <c r="L43" s="254"/>
      <c r="M43" s="334"/>
      <c r="O43" s="307"/>
      <c r="P43" s="319"/>
      <c r="Q43" s="320"/>
      <c r="R43" s="319"/>
      <c r="S43" s="307"/>
    </row>
    <row r="44" spans="1:19" x14ac:dyDescent="0.2">
      <c r="A44" s="174"/>
      <c r="B44" s="175"/>
      <c r="C44" s="176"/>
      <c r="D44" s="327"/>
      <c r="E44" s="331"/>
      <c r="F44" s="332"/>
      <c r="G44" s="337" t="s">
        <v>7</v>
      </c>
      <c r="H44" s="328"/>
      <c r="I44" s="329"/>
      <c r="J44" s="85"/>
      <c r="K44" s="282" t="s">
        <v>47</v>
      </c>
      <c r="L44" s="342"/>
      <c r="M44" s="326"/>
      <c r="O44" s="307"/>
      <c r="P44" s="318"/>
      <c r="Q44" s="318"/>
      <c r="R44" s="321">
        <f>MIN(4,'Fiú 2B ELO'!Q2)</f>
        <v>4</v>
      </c>
      <c r="S44" s="307"/>
    </row>
    <row r="45" spans="1:19" x14ac:dyDescent="0.2">
      <c r="A45" s="150"/>
      <c r="B45" s="206"/>
      <c r="C45" s="151"/>
      <c r="D45" s="327"/>
      <c r="E45" s="331"/>
      <c r="F45" s="332"/>
      <c r="G45" s="337" t="s">
        <v>8</v>
      </c>
      <c r="H45" s="328"/>
      <c r="I45" s="329"/>
      <c r="J45" s="85"/>
      <c r="K45" s="340"/>
      <c r="L45" s="332"/>
      <c r="M45" s="330"/>
      <c r="O45" s="307"/>
      <c r="P45" s="319"/>
      <c r="Q45" s="320"/>
      <c r="R45" s="319"/>
      <c r="S45" s="307"/>
    </row>
    <row r="46" spans="1:19" x14ac:dyDescent="0.2">
      <c r="A46" s="163"/>
      <c r="B46" s="177"/>
      <c r="C46" s="210"/>
      <c r="D46" s="327"/>
      <c r="E46" s="331"/>
      <c r="F46" s="332"/>
      <c r="G46" s="337" t="s">
        <v>9</v>
      </c>
      <c r="H46" s="328"/>
      <c r="I46" s="329"/>
      <c r="J46" s="85"/>
      <c r="K46" s="291"/>
      <c r="L46" s="254"/>
      <c r="M46" s="334"/>
      <c r="O46" s="307"/>
      <c r="P46" s="319"/>
      <c r="Q46" s="320"/>
      <c r="R46" s="319"/>
      <c r="S46" s="307"/>
    </row>
    <row r="47" spans="1:19" x14ac:dyDescent="0.2">
      <c r="A47" s="164"/>
      <c r="B47" s="180"/>
      <c r="C47" s="151"/>
      <c r="D47" s="327"/>
      <c r="E47" s="331"/>
      <c r="F47" s="332"/>
      <c r="G47" s="337" t="s">
        <v>10</v>
      </c>
      <c r="H47" s="328"/>
      <c r="I47" s="329"/>
      <c r="J47" s="85"/>
      <c r="K47" s="282" t="s">
        <v>33</v>
      </c>
      <c r="L47" s="342"/>
      <c r="M47" s="326"/>
      <c r="O47" s="307"/>
      <c r="P47" s="318"/>
      <c r="Q47" s="318"/>
      <c r="R47" s="319"/>
      <c r="S47" s="307"/>
    </row>
    <row r="48" spans="1:19" x14ac:dyDescent="0.2">
      <c r="A48" s="164"/>
      <c r="B48" s="180"/>
      <c r="C48" s="172"/>
      <c r="D48" s="327"/>
      <c r="E48" s="331"/>
      <c r="F48" s="332"/>
      <c r="G48" s="337" t="s">
        <v>11</v>
      </c>
      <c r="H48" s="328"/>
      <c r="I48" s="329"/>
      <c r="J48" s="85"/>
      <c r="K48" s="340"/>
      <c r="L48" s="332"/>
      <c r="M48" s="330"/>
      <c r="O48" s="307"/>
      <c r="P48" s="319"/>
      <c r="Q48" s="320"/>
      <c r="R48" s="319"/>
      <c r="S48" s="307"/>
    </row>
    <row r="49" spans="1:19" x14ac:dyDescent="0.2">
      <c r="A49" s="165"/>
      <c r="B49" s="162"/>
      <c r="C49" s="173"/>
      <c r="D49" s="333"/>
      <c r="E49" s="152"/>
      <c r="F49" s="254"/>
      <c r="G49" s="338" t="s">
        <v>12</v>
      </c>
      <c r="H49" s="159"/>
      <c r="I49" s="284"/>
      <c r="J49" s="154"/>
      <c r="K49" s="291" t="str">
        <f>L4</f>
        <v>Rákóczi Andrea</v>
      </c>
      <c r="L49" s="254"/>
      <c r="M49" s="334"/>
      <c r="O49" s="307"/>
      <c r="P49" s="319"/>
      <c r="Q49" s="320"/>
      <c r="R49" s="321"/>
      <c r="S49" s="307"/>
    </row>
    <row r="50" spans="1:19" x14ac:dyDescent="0.2">
      <c r="O50" s="307"/>
      <c r="P50" s="307"/>
      <c r="Q50" s="307"/>
      <c r="R50" s="307"/>
      <c r="S50" s="307"/>
    </row>
    <row r="51" spans="1:19" x14ac:dyDescent="0.2">
      <c r="O51" s="307"/>
      <c r="P51" s="307"/>
      <c r="Q51" s="307"/>
      <c r="R51" s="307"/>
      <c r="S51" s="307"/>
    </row>
  </sheetData>
  <mergeCells count="51">
    <mergeCell ref="E42:F42"/>
    <mergeCell ref="E43:F43"/>
    <mergeCell ref="C34:D34"/>
    <mergeCell ref="F34:G34"/>
    <mergeCell ref="C36:D36"/>
    <mergeCell ref="F36:G36"/>
    <mergeCell ref="C38:D38"/>
    <mergeCell ref="F38:G38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R49 R44">
    <cfRule type="expression" dxfId="18" priority="2" stopIfTrue="1">
      <formula>$O$1="CU"</formula>
    </cfRule>
  </conditionalFormatting>
  <conditionalFormatting sqref="E7 E9 E11 E13 E15 E17 E19">
    <cfRule type="cellIs" dxfId="17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9">
    <tabColor indexed="11"/>
  </sheetPr>
  <dimension ref="A1:AS140"/>
  <sheetViews>
    <sheetView tabSelected="1" workbookViewId="0">
      <selection activeCell="V19" sqref="V19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4" customWidth="1"/>
    <col min="11" max="11" width="10.7109375" customWidth="1"/>
    <col min="12" max="12" width="1.7109375" style="114" customWidth="1"/>
    <col min="13" max="13" width="10.7109375" customWidth="1"/>
    <col min="14" max="14" width="1.7109375" style="115" customWidth="1"/>
    <col min="15" max="15" width="10.7109375" customWidth="1"/>
    <col min="16" max="16" width="1.7109375" style="114" customWidth="1"/>
    <col min="17" max="17" width="10.7109375" customWidth="1"/>
    <col min="18" max="18" width="1.7109375" style="115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392" customWidth="1"/>
  </cols>
  <sheetData>
    <row r="1" spans="1:45" s="116" customFormat="1" ht="21.75" customHeight="1" x14ac:dyDescent="0.2">
      <c r="A1" s="224" t="str">
        <f>Altalanos!$A$6</f>
        <v>Diákolimpia</v>
      </c>
      <c r="B1" s="224"/>
      <c r="C1" s="225"/>
      <c r="D1" s="225"/>
      <c r="E1" s="225"/>
      <c r="F1" s="225"/>
      <c r="G1" s="225"/>
      <c r="H1" s="224"/>
      <c r="I1" s="226"/>
      <c r="J1" s="227"/>
      <c r="K1" s="228" t="s">
        <v>52</v>
      </c>
      <c r="L1" s="229"/>
      <c r="M1" s="230"/>
      <c r="N1" s="227"/>
      <c r="O1" s="227" t="s">
        <v>13</v>
      </c>
      <c r="P1" s="227"/>
      <c r="Q1" s="225"/>
      <c r="R1" s="227"/>
      <c r="T1" s="277"/>
      <c r="U1" s="277"/>
      <c r="V1" s="277"/>
      <c r="W1" s="277"/>
      <c r="X1" s="277"/>
      <c r="Y1" s="277"/>
      <c r="Z1" s="277"/>
      <c r="AA1" s="277"/>
      <c r="AB1" s="384" t="e">
        <f>IF($Y$5=1,CONCATENATE(VLOOKUP($Y$3,$AA$2:$AH$14,2)),CONCATENATE(VLOOKUP($Y$3,$AA$16:$AH$25,2)))</f>
        <v>#N/A</v>
      </c>
      <c r="AC1" s="384" t="e">
        <f>IF($Y$5=1,CONCATENATE(VLOOKUP($Y$3,$AA$2:$AH$14,3)),CONCATENATE(VLOOKUP($Y$3,$AA$16:$AH$25,3)))</f>
        <v>#N/A</v>
      </c>
      <c r="AD1" s="384" t="e">
        <f>IF($Y$5=1,CONCATENATE(VLOOKUP($Y$3,$AA$2:$AH$14,4)),CONCATENATE(VLOOKUP($Y$3,$AA$16:$AH$25,4)))</f>
        <v>#N/A</v>
      </c>
      <c r="AE1" s="384" t="e">
        <f>IF($Y$5=1,CONCATENATE(VLOOKUP($Y$3,$AA$2:$AH$14,5)),CONCATENATE(VLOOKUP($Y$3,$AA$16:$AH$25,5)))</f>
        <v>#N/A</v>
      </c>
      <c r="AF1" s="384" t="e">
        <f>IF($Y$5=1,CONCATENATE(VLOOKUP($Y$3,$AA$2:$AH$14,6)),CONCATENATE(VLOOKUP($Y$3,$AA$16:$AH$25,6)))</f>
        <v>#N/A</v>
      </c>
      <c r="AG1" s="384" t="e">
        <f>IF($Y$5=1,CONCATENATE(VLOOKUP($Y$3,$AA$2:$AH$14,7)),CONCATENATE(VLOOKUP($Y$3,$AA$16:$AH$25,7)))</f>
        <v>#N/A</v>
      </c>
      <c r="AH1" s="384" t="e">
        <f>IF($Y$5=1,CONCATENATE(VLOOKUP($Y$3,$AA$2:$AH$14,8)),CONCATENATE(VLOOKUP($Y$3,$AA$16:$AH$25,8)))</f>
        <v>#N/A</v>
      </c>
      <c r="AI1" s="389"/>
      <c r="AJ1" s="389"/>
      <c r="AK1" s="389"/>
    </row>
    <row r="2" spans="1:45" s="97" customFormat="1" x14ac:dyDescent="0.2">
      <c r="A2" s="231" t="s">
        <v>51</v>
      </c>
      <c r="B2" s="232"/>
      <c r="C2" s="232"/>
      <c r="D2" s="232"/>
      <c r="E2" s="438" t="str">
        <f>Altalanos!$D$8</f>
        <v>2 fiú B elo</v>
      </c>
      <c r="F2" s="232"/>
      <c r="G2" s="233"/>
      <c r="H2" s="234"/>
      <c r="I2" s="234"/>
      <c r="J2" s="235"/>
      <c r="K2" s="229"/>
      <c r="L2" s="229"/>
      <c r="M2" s="229"/>
      <c r="N2" s="235"/>
      <c r="O2" s="234"/>
      <c r="P2" s="235"/>
      <c r="Q2" s="234"/>
      <c r="R2" s="235"/>
      <c r="T2" s="270"/>
      <c r="U2" s="270"/>
      <c r="V2" s="270"/>
      <c r="W2" s="270"/>
      <c r="X2" s="270"/>
      <c r="Y2" s="372"/>
      <c r="Z2" s="371"/>
      <c r="AA2" s="371" t="s">
        <v>64</v>
      </c>
      <c r="AB2" s="382">
        <v>300</v>
      </c>
      <c r="AC2" s="382">
        <v>250</v>
      </c>
      <c r="AD2" s="382">
        <v>200</v>
      </c>
      <c r="AE2" s="382">
        <v>150</v>
      </c>
      <c r="AF2" s="382">
        <v>120</v>
      </c>
      <c r="AG2" s="382">
        <v>90</v>
      </c>
      <c r="AH2" s="382">
        <v>40</v>
      </c>
      <c r="AI2" s="343"/>
      <c r="AJ2" s="343"/>
      <c r="AK2" s="343"/>
      <c r="AL2" s="270"/>
      <c r="AM2" s="270"/>
      <c r="AN2" s="270"/>
      <c r="AO2" s="270"/>
      <c r="AP2" s="270"/>
      <c r="AQ2" s="270"/>
      <c r="AR2" s="270"/>
      <c r="AS2" s="270"/>
    </row>
    <row r="3" spans="1:45" s="19" customFormat="1" ht="11.25" customHeight="1" x14ac:dyDescent="0.2">
      <c r="A3" s="51" t="s">
        <v>24</v>
      </c>
      <c r="B3" s="51"/>
      <c r="C3" s="51"/>
      <c r="D3" s="51"/>
      <c r="E3" s="439"/>
      <c r="F3" s="51"/>
      <c r="G3" s="51" t="s">
        <v>21</v>
      </c>
      <c r="H3" s="51"/>
      <c r="I3" s="51"/>
      <c r="J3" s="117"/>
      <c r="K3" s="51" t="s">
        <v>29</v>
      </c>
      <c r="L3" s="117"/>
      <c r="M3" s="51"/>
      <c r="N3" s="117"/>
      <c r="O3" s="51"/>
      <c r="P3" s="117"/>
      <c r="Q3" s="51"/>
      <c r="R3" s="52" t="s">
        <v>30</v>
      </c>
      <c r="T3" s="271"/>
      <c r="U3" s="271"/>
      <c r="V3" s="271"/>
      <c r="W3" s="271"/>
      <c r="X3" s="271"/>
      <c r="Y3" s="371" t="str">
        <f>IF(K4="OB","A",IF(K4="IX","W",IF(K4="","",K4)))</f>
        <v/>
      </c>
      <c r="Z3" s="371"/>
      <c r="AA3" s="371" t="s">
        <v>65</v>
      </c>
      <c r="AB3" s="382">
        <v>280</v>
      </c>
      <c r="AC3" s="382">
        <v>230</v>
      </c>
      <c r="AD3" s="382">
        <v>180</v>
      </c>
      <c r="AE3" s="382">
        <v>140</v>
      </c>
      <c r="AF3" s="382">
        <v>80</v>
      </c>
      <c r="AG3" s="382">
        <v>0</v>
      </c>
      <c r="AH3" s="382">
        <v>0</v>
      </c>
      <c r="AI3" s="343"/>
      <c r="AJ3" s="343"/>
      <c r="AK3" s="343"/>
      <c r="AL3" s="271"/>
      <c r="AM3" s="271"/>
      <c r="AN3" s="271"/>
      <c r="AO3" s="271"/>
      <c r="AP3" s="271"/>
      <c r="AQ3" s="271"/>
      <c r="AR3" s="271"/>
      <c r="AS3" s="271"/>
    </row>
    <row r="4" spans="1:45" s="28" customFormat="1" ht="11.25" customHeight="1" thickBot="1" x14ac:dyDescent="0.25">
      <c r="A4" s="493" t="str">
        <f>Altalanos!$A$10</f>
        <v>2024.05.27-06.01.</v>
      </c>
      <c r="B4" s="493"/>
      <c r="C4" s="493"/>
      <c r="D4" s="236"/>
      <c r="E4" s="237"/>
      <c r="F4" s="237"/>
      <c r="G4" s="237" t="str">
        <f>Altalanos!$C$10</f>
        <v>Balatonboglár</v>
      </c>
      <c r="H4" s="238"/>
      <c r="I4" s="237"/>
      <c r="J4" s="239"/>
      <c r="K4" s="240"/>
      <c r="L4" s="239"/>
      <c r="M4" s="241"/>
      <c r="N4" s="239"/>
      <c r="O4" s="237"/>
      <c r="P4" s="239"/>
      <c r="Q4" s="237"/>
      <c r="R4" s="242" t="str">
        <f>Altalanos!$E$10</f>
        <v>Rákóczi Andrea</v>
      </c>
      <c r="T4" s="272"/>
      <c r="U4" s="272"/>
      <c r="V4" s="272"/>
      <c r="W4" s="272"/>
      <c r="X4" s="272"/>
      <c r="Y4" s="371"/>
      <c r="Z4" s="371"/>
      <c r="AA4" s="371" t="s">
        <v>88</v>
      </c>
      <c r="AB4" s="382">
        <v>250</v>
      </c>
      <c r="AC4" s="382">
        <v>200</v>
      </c>
      <c r="AD4" s="382">
        <v>150</v>
      </c>
      <c r="AE4" s="382">
        <v>120</v>
      </c>
      <c r="AF4" s="382">
        <v>90</v>
      </c>
      <c r="AG4" s="382">
        <v>60</v>
      </c>
      <c r="AH4" s="382">
        <v>25</v>
      </c>
      <c r="AI4" s="343"/>
      <c r="AJ4" s="343"/>
      <c r="AK4" s="343"/>
      <c r="AL4" s="272"/>
      <c r="AM4" s="272"/>
      <c r="AN4" s="272"/>
      <c r="AO4" s="272"/>
      <c r="AP4" s="272"/>
      <c r="AQ4" s="272"/>
      <c r="AR4" s="272"/>
      <c r="AS4" s="272"/>
    </row>
    <row r="5" spans="1:45" s="19" customFormat="1" x14ac:dyDescent="0.2">
      <c r="A5" s="118"/>
      <c r="B5" s="119" t="s">
        <v>3</v>
      </c>
      <c r="C5" s="214" t="s">
        <v>43</v>
      </c>
      <c r="D5" s="119" t="s">
        <v>42</v>
      </c>
      <c r="E5" s="119" t="s">
        <v>40</v>
      </c>
      <c r="F5" s="120" t="s">
        <v>27</v>
      </c>
      <c r="G5" s="120" t="s">
        <v>28</v>
      </c>
      <c r="H5" s="120"/>
      <c r="I5" s="120" t="s">
        <v>31</v>
      </c>
      <c r="J5" s="120"/>
      <c r="K5" s="119" t="s">
        <v>41</v>
      </c>
      <c r="L5" s="121"/>
      <c r="M5" s="119" t="s">
        <v>58</v>
      </c>
      <c r="N5" s="121"/>
      <c r="O5" s="119" t="s">
        <v>57</v>
      </c>
      <c r="P5" s="121"/>
      <c r="Q5" s="119"/>
      <c r="R5" s="122"/>
      <c r="T5" s="271"/>
      <c r="U5" s="271"/>
      <c r="V5" s="271"/>
      <c r="W5" s="271"/>
      <c r="X5" s="271"/>
      <c r="Y5" s="371">
        <f>IF(OR(Altalanos!$A$8="F1",Altalanos!$A$8="F2",Altalanos!$A$8="N1",Altalanos!$A$8="N2"),1,2)</f>
        <v>2</v>
      </c>
      <c r="Z5" s="371"/>
      <c r="AA5" s="371" t="s">
        <v>89</v>
      </c>
      <c r="AB5" s="382">
        <v>200</v>
      </c>
      <c r="AC5" s="382">
        <v>150</v>
      </c>
      <c r="AD5" s="382">
        <v>120</v>
      </c>
      <c r="AE5" s="382">
        <v>90</v>
      </c>
      <c r="AF5" s="382">
        <v>60</v>
      </c>
      <c r="AG5" s="382">
        <v>40</v>
      </c>
      <c r="AH5" s="382">
        <v>15</v>
      </c>
      <c r="AI5" s="343"/>
      <c r="AJ5" s="343"/>
      <c r="AK5" s="343"/>
      <c r="AL5" s="271"/>
      <c r="AM5" s="271"/>
      <c r="AN5" s="271"/>
      <c r="AO5" s="271"/>
      <c r="AP5" s="271"/>
      <c r="AQ5" s="271"/>
      <c r="AR5" s="271"/>
      <c r="AS5" s="271"/>
    </row>
    <row r="6" spans="1:45" s="19" customFormat="1" ht="11.1" customHeight="1" thickBot="1" x14ac:dyDescent="0.25">
      <c r="A6" s="376"/>
      <c r="B6" s="377"/>
      <c r="C6" s="377"/>
      <c r="D6" s="377"/>
      <c r="E6" s="377"/>
      <c r="F6" s="376" t="str">
        <f>IF(Y3="","",CONCATENATE(VLOOKUP(Y3,AB1:AH1,4)," pont"))</f>
        <v/>
      </c>
      <c r="G6" s="378"/>
      <c r="H6" s="379"/>
      <c r="I6" s="378"/>
      <c r="J6" s="380"/>
      <c r="K6" s="377" t="str">
        <f>IF(Y3="","",CONCATENATE(VLOOKUP(Y3,AB1:AH1,3)," pont"))</f>
        <v/>
      </c>
      <c r="L6" s="380"/>
      <c r="M6" s="377" t="str">
        <f>IF(Y3="","",CONCATENATE(VLOOKUP(Y3,AB1:AH1,2)," pont"))</f>
        <v/>
      </c>
      <c r="N6" s="380"/>
      <c r="O6" s="377" t="str">
        <f>IF(Y3="","",CONCATENATE(VLOOKUP(Y3,AB1:AH1,1)," pont"))</f>
        <v/>
      </c>
      <c r="P6" s="380"/>
      <c r="Q6" s="377"/>
      <c r="R6" s="381"/>
      <c r="T6" s="271"/>
      <c r="U6" s="271"/>
      <c r="V6" s="271"/>
      <c r="W6" s="271"/>
      <c r="X6" s="271"/>
      <c r="Y6" s="371"/>
      <c r="Z6" s="371"/>
      <c r="AA6" s="371" t="s">
        <v>90</v>
      </c>
      <c r="AB6" s="382">
        <v>150</v>
      </c>
      <c r="AC6" s="382">
        <v>120</v>
      </c>
      <c r="AD6" s="382">
        <v>90</v>
      </c>
      <c r="AE6" s="382">
        <v>60</v>
      </c>
      <c r="AF6" s="382">
        <v>40</v>
      </c>
      <c r="AG6" s="382">
        <v>25</v>
      </c>
      <c r="AH6" s="382">
        <v>10</v>
      </c>
      <c r="AI6" s="343"/>
      <c r="AJ6" s="343"/>
      <c r="AK6" s="343"/>
      <c r="AL6" s="271"/>
      <c r="AM6" s="271"/>
      <c r="AN6" s="271"/>
      <c r="AO6" s="271"/>
      <c r="AP6" s="271"/>
      <c r="AQ6" s="271"/>
      <c r="AR6" s="271"/>
      <c r="AS6" s="271"/>
    </row>
    <row r="7" spans="1:45" s="34" customFormat="1" ht="12.95" customHeight="1" x14ac:dyDescent="0.2">
      <c r="A7" s="123">
        <v>1</v>
      </c>
      <c r="B7" s="243">
        <f>IF($E7="","",VLOOKUP($E7,'Fiú 2B ELO'!$A$7:$O$22,14))</f>
        <v>0</v>
      </c>
      <c r="C7" s="244">
        <f>IF($E7="","",VLOOKUP($E7,'Fiú 2B ELO'!$A$7:$O$22,15))</f>
        <v>0</v>
      </c>
      <c r="D7" s="244">
        <f>IF($E7="","",VLOOKUP($E7,'Fiú 2B ELO'!$A$7:$O$22,5))</f>
        <v>0</v>
      </c>
      <c r="E7" s="245">
        <v>15</v>
      </c>
      <c r="F7" s="246" t="str">
        <f>UPPER(IF($E7="","",VLOOKUP($E7,'Fiú 2B ELO'!$A$7:$O$22,2)))</f>
        <v>JOHANCSIK</v>
      </c>
      <c r="G7" s="246" t="str">
        <f>IF($E7="","",VLOOKUP($E7,'Fiú 2B ELO'!$A$7:$O$22,3))</f>
        <v>Nimród</v>
      </c>
      <c r="H7" s="246"/>
      <c r="I7" s="246" t="str">
        <f>IF($E7="","",VLOOKUP($E7,'Fiú 2B ELO'!$A$7:$O$22,4))</f>
        <v>Siófoki Vak Bottyán</v>
      </c>
      <c r="J7" s="247"/>
      <c r="K7" s="248"/>
      <c r="L7" s="248"/>
      <c r="M7" s="248"/>
      <c r="N7" s="248"/>
      <c r="O7" s="124"/>
      <c r="P7" s="125"/>
      <c r="Q7" s="126"/>
      <c r="R7" s="127"/>
      <c r="S7" s="128"/>
      <c r="T7" s="128"/>
      <c r="U7" s="273" t="str">
        <f>Birók!P21</f>
        <v>Bíró</v>
      </c>
      <c r="V7" s="128"/>
      <c r="W7" s="128"/>
      <c r="X7" s="128"/>
      <c r="Y7" s="371"/>
      <c r="Z7" s="371"/>
      <c r="AA7" s="371" t="s">
        <v>91</v>
      </c>
      <c r="AB7" s="382">
        <v>120</v>
      </c>
      <c r="AC7" s="382">
        <v>90</v>
      </c>
      <c r="AD7" s="382">
        <v>60</v>
      </c>
      <c r="AE7" s="382">
        <v>40</v>
      </c>
      <c r="AF7" s="382">
        <v>25</v>
      </c>
      <c r="AG7" s="382">
        <v>10</v>
      </c>
      <c r="AH7" s="382">
        <v>5</v>
      </c>
      <c r="AI7" s="343"/>
      <c r="AJ7" s="343"/>
      <c r="AK7" s="343"/>
      <c r="AL7" s="128"/>
      <c r="AM7" s="128"/>
      <c r="AN7" s="128"/>
      <c r="AO7" s="128"/>
      <c r="AP7" s="128"/>
      <c r="AQ7" s="128"/>
      <c r="AR7" s="128"/>
      <c r="AS7" s="128"/>
    </row>
    <row r="8" spans="1:45" s="34" customFormat="1" ht="12.95" customHeight="1" x14ac:dyDescent="0.2">
      <c r="A8" s="129"/>
      <c r="B8" s="249"/>
      <c r="C8" s="250"/>
      <c r="D8" s="250"/>
      <c r="E8" s="157"/>
      <c r="F8" s="251"/>
      <c r="G8" s="251"/>
      <c r="H8" s="252"/>
      <c r="I8" s="420" t="s">
        <v>0</v>
      </c>
      <c r="J8" s="130" t="s">
        <v>467</v>
      </c>
      <c r="K8" s="253" t="str">
        <f>UPPER(IF(OR(J8="a",J8="as"),F7,IF(OR(J8="b",J8="bs"),F9,)))</f>
        <v>FARAGÓ</v>
      </c>
      <c r="L8" s="253"/>
      <c r="M8" s="248"/>
      <c r="N8" s="248"/>
      <c r="O8" s="124"/>
      <c r="P8" s="125"/>
      <c r="Q8" s="126"/>
      <c r="R8" s="127"/>
      <c r="S8" s="128"/>
      <c r="T8" s="128"/>
      <c r="U8" s="274" t="str">
        <f>Birók!P22</f>
        <v xml:space="preserve"> </v>
      </c>
      <c r="V8" s="128"/>
      <c r="W8" s="128"/>
      <c r="X8" s="128"/>
      <c r="Y8" s="371"/>
      <c r="Z8" s="371"/>
      <c r="AA8" s="371" t="s">
        <v>92</v>
      </c>
      <c r="AB8" s="382">
        <v>90</v>
      </c>
      <c r="AC8" s="382">
        <v>60</v>
      </c>
      <c r="AD8" s="382">
        <v>40</v>
      </c>
      <c r="AE8" s="382">
        <v>25</v>
      </c>
      <c r="AF8" s="382">
        <v>10</v>
      </c>
      <c r="AG8" s="382">
        <v>5</v>
      </c>
      <c r="AH8" s="382">
        <v>2</v>
      </c>
      <c r="AI8" s="343"/>
      <c r="AJ8" s="343"/>
      <c r="AK8" s="343"/>
      <c r="AL8" s="128"/>
      <c r="AM8" s="128"/>
      <c r="AN8" s="128"/>
      <c r="AO8" s="128"/>
      <c r="AP8" s="128"/>
      <c r="AQ8" s="128"/>
      <c r="AR8" s="128"/>
      <c r="AS8" s="128"/>
    </row>
    <row r="9" spans="1:45" s="34" customFormat="1" ht="12.95" customHeight="1" x14ac:dyDescent="0.2">
      <c r="A9" s="129">
        <v>2</v>
      </c>
      <c r="B9" s="243" t="str">
        <f>IF($E9="","",VLOOKUP($E9,'Fiú 2B ELO'!$A$7:$O$22,14))</f>
        <v/>
      </c>
      <c r="C9" s="244" t="str">
        <f>IF($E9="","",VLOOKUP($E9,'Fiú 2B ELO'!$A$7:$O$22,15))</f>
        <v/>
      </c>
      <c r="D9" s="244" t="str">
        <f>IF($E9="","",VLOOKUP($E9,'Fiú 2B ELO'!$A$7:$O$22,5))</f>
        <v/>
      </c>
      <c r="E9" s="410"/>
      <c r="F9" s="456" t="s">
        <v>316</v>
      </c>
      <c r="G9" s="456" t="s">
        <v>242</v>
      </c>
      <c r="H9" s="296"/>
      <c r="I9" s="456" t="s">
        <v>547</v>
      </c>
      <c r="J9" s="255"/>
      <c r="K9" s="248" t="s">
        <v>435</v>
      </c>
      <c r="L9" s="256"/>
      <c r="M9" s="248"/>
      <c r="N9" s="248"/>
      <c r="O9" s="124"/>
      <c r="P9" s="125"/>
      <c r="Q9" s="126"/>
      <c r="R9" s="127"/>
      <c r="S9" s="128"/>
      <c r="T9" s="128"/>
      <c r="U9" s="274" t="str">
        <f>Birók!P23</f>
        <v xml:space="preserve"> </v>
      </c>
      <c r="V9" s="128"/>
      <c r="W9" s="128"/>
      <c r="X9" s="128"/>
      <c r="Y9" s="371"/>
      <c r="Z9" s="371"/>
      <c r="AA9" s="371" t="s">
        <v>93</v>
      </c>
      <c r="AB9" s="382">
        <v>60</v>
      </c>
      <c r="AC9" s="382">
        <v>40</v>
      </c>
      <c r="AD9" s="382">
        <v>25</v>
      </c>
      <c r="AE9" s="382">
        <v>10</v>
      </c>
      <c r="AF9" s="382">
        <v>5</v>
      </c>
      <c r="AG9" s="382">
        <v>2</v>
      </c>
      <c r="AH9" s="382">
        <v>1</v>
      </c>
      <c r="AI9" s="343"/>
      <c r="AJ9" s="343"/>
      <c r="AK9" s="343"/>
      <c r="AL9" s="128"/>
      <c r="AM9" s="128"/>
      <c r="AN9" s="128"/>
      <c r="AO9" s="128"/>
      <c r="AP9" s="128"/>
      <c r="AQ9" s="128"/>
      <c r="AR9" s="128"/>
      <c r="AS9" s="128"/>
    </row>
    <row r="10" spans="1:45" s="34" customFormat="1" ht="12.95" customHeight="1" x14ac:dyDescent="0.2">
      <c r="A10" s="129"/>
      <c r="B10" s="249"/>
      <c r="C10" s="250"/>
      <c r="D10" s="250"/>
      <c r="E10" s="411"/>
      <c r="F10" s="412"/>
      <c r="G10" s="412"/>
      <c r="H10" s="413"/>
      <c r="I10" s="412"/>
      <c r="J10" s="257"/>
      <c r="K10" s="420" t="s">
        <v>0</v>
      </c>
      <c r="L10" s="131" t="s">
        <v>467</v>
      </c>
      <c r="M10" s="253" t="str">
        <f>UPPER(IF(OR(L10="a",L10="as"),K8,IF(OR(L10="b",L10="bs"),K12,)))</f>
        <v xml:space="preserve">OHLY </v>
      </c>
      <c r="N10" s="258"/>
      <c r="O10" s="259"/>
      <c r="P10" s="259"/>
      <c r="Q10" s="126"/>
      <c r="R10" s="127"/>
      <c r="S10" s="128"/>
      <c r="T10" s="128"/>
      <c r="U10" s="274" t="str">
        <f>Birók!P24</f>
        <v xml:space="preserve"> </v>
      </c>
      <c r="V10" s="128"/>
      <c r="W10" s="128"/>
      <c r="X10" s="128"/>
      <c r="Y10" s="371"/>
      <c r="Z10" s="371"/>
      <c r="AA10" s="371" t="s">
        <v>94</v>
      </c>
      <c r="AB10" s="382">
        <v>40</v>
      </c>
      <c r="AC10" s="382">
        <v>25</v>
      </c>
      <c r="AD10" s="382">
        <v>15</v>
      </c>
      <c r="AE10" s="382">
        <v>7</v>
      </c>
      <c r="AF10" s="382">
        <v>4</v>
      </c>
      <c r="AG10" s="382">
        <v>1</v>
      </c>
      <c r="AH10" s="382">
        <v>0</v>
      </c>
      <c r="AI10" s="343"/>
      <c r="AJ10" s="343"/>
      <c r="AK10" s="343"/>
      <c r="AL10" s="128"/>
      <c r="AM10" s="128"/>
      <c r="AN10" s="128"/>
      <c r="AO10" s="128"/>
      <c r="AP10" s="128"/>
      <c r="AQ10" s="128"/>
      <c r="AR10" s="128"/>
      <c r="AS10" s="128"/>
    </row>
    <row r="11" spans="1:45" s="34" customFormat="1" ht="12.95" customHeight="1" x14ac:dyDescent="0.2">
      <c r="A11" s="129">
        <v>3</v>
      </c>
      <c r="B11" s="243">
        <f>IF($E11="","",VLOOKUP($E11,'Fiú 2B ELO'!$A$7:$O$22,14))</f>
        <v>0</v>
      </c>
      <c r="C11" s="244">
        <f>IF($E11="","",VLOOKUP($E11,'Fiú 2B ELO'!$A$7:$O$22,15))</f>
        <v>0</v>
      </c>
      <c r="D11" s="244">
        <f>IF($E11="","",VLOOKUP($E11,'Fiú 2B ELO'!$A$7:$O$22,5))</f>
        <v>0</v>
      </c>
      <c r="E11" s="410">
        <v>4</v>
      </c>
      <c r="F11" s="296" t="str">
        <f>UPPER(IF($E11="","",VLOOKUP($E11,'Fiú 2B ELO'!$A$7:$O$22,2)))</f>
        <v>BERKI</v>
      </c>
      <c r="G11" s="296" t="str">
        <f>IF($E11="","",VLOOKUP($E11,'Fiú 2B ELO'!$A$7:$O$22,3))</f>
        <v>Benett</v>
      </c>
      <c r="H11" s="296"/>
      <c r="I11" s="296" t="str">
        <f>IF($E11="","",VLOOKUP($E11,'Fiú 2B ELO'!$A$7:$O$22,4))</f>
        <v>Irinyi János Református Oktatási Központ - Óvoda, Általános Iskola, Technikum, Szakgimnázium és Diákotthon</v>
      </c>
      <c r="J11" s="247"/>
      <c r="K11" s="248"/>
      <c r="L11" s="260"/>
      <c r="M11" s="248" t="s">
        <v>568</v>
      </c>
      <c r="N11" s="261"/>
      <c r="O11" s="259"/>
      <c r="P11" s="259"/>
      <c r="Q11" s="126"/>
      <c r="R11" s="127"/>
      <c r="S11" s="128"/>
      <c r="T11" s="128"/>
      <c r="U11" s="274" t="str">
        <f>Birók!P25</f>
        <v xml:space="preserve"> </v>
      </c>
      <c r="V11" s="128"/>
      <c r="W11" s="128"/>
      <c r="X11" s="128"/>
      <c r="Y11" s="371"/>
      <c r="Z11" s="371"/>
      <c r="AA11" s="371" t="s">
        <v>95</v>
      </c>
      <c r="AB11" s="382">
        <v>25</v>
      </c>
      <c r="AC11" s="382">
        <v>15</v>
      </c>
      <c r="AD11" s="382">
        <v>10</v>
      </c>
      <c r="AE11" s="382">
        <v>6</v>
      </c>
      <c r="AF11" s="382">
        <v>3</v>
      </c>
      <c r="AG11" s="382">
        <v>1</v>
      </c>
      <c r="AH11" s="382">
        <v>0</v>
      </c>
      <c r="AI11" s="343"/>
      <c r="AJ11" s="343"/>
      <c r="AK11" s="343"/>
      <c r="AL11" s="128"/>
      <c r="AM11" s="128"/>
      <c r="AN11" s="128"/>
      <c r="AO11" s="128"/>
      <c r="AP11" s="128"/>
      <c r="AQ11" s="128"/>
      <c r="AR11" s="128"/>
      <c r="AS11" s="128"/>
    </row>
    <row r="12" spans="1:45" s="34" customFormat="1" ht="12.95" customHeight="1" x14ac:dyDescent="0.2">
      <c r="A12" s="129"/>
      <c r="B12" s="249"/>
      <c r="C12" s="250"/>
      <c r="D12" s="250"/>
      <c r="E12" s="411"/>
      <c r="F12" s="412"/>
      <c r="G12" s="412"/>
      <c r="H12" s="413"/>
      <c r="I12" s="420" t="s">
        <v>0</v>
      </c>
      <c r="J12" s="130" t="s">
        <v>467</v>
      </c>
      <c r="K12" s="253" t="str">
        <f>UPPER(IF(OR(J12="a",J12="as"),F11,IF(OR(J12="b",J12="bs"),F13,)))</f>
        <v xml:space="preserve">OHLY </v>
      </c>
      <c r="L12" s="262"/>
      <c r="M12" s="248"/>
      <c r="N12" s="261"/>
      <c r="O12" s="259"/>
      <c r="P12" s="259"/>
      <c r="Q12" s="126"/>
      <c r="R12" s="127"/>
      <c r="S12" s="128"/>
      <c r="T12" s="128"/>
      <c r="U12" s="274" t="str">
        <f>Birók!P26</f>
        <v xml:space="preserve"> </v>
      </c>
      <c r="V12" s="128"/>
      <c r="W12" s="128"/>
      <c r="X12" s="128"/>
      <c r="Y12" s="371"/>
      <c r="Z12" s="371"/>
      <c r="AA12" s="371" t="s">
        <v>100</v>
      </c>
      <c r="AB12" s="382">
        <v>15</v>
      </c>
      <c r="AC12" s="382">
        <v>10</v>
      </c>
      <c r="AD12" s="382">
        <v>6</v>
      </c>
      <c r="AE12" s="382">
        <v>3</v>
      </c>
      <c r="AF12" s="382">
        <v>1</v>
      </c>
      <c r="AG12" s="382">
        <v>0</v>
      </c>
      <c r="AH12" s="382">
        <v>0</v>
      </c>
      <c r="AI12" s="343"/>
      <c r="AJ12" s="343"/>
      <c r="AK12" s="343"/>
      <c r="AL12" s="128"/>
      <c r="AM12" s="128"/>
      <c r="AN12" s="128"/>
      <c r="AO12" s="128"/>
      <c r="AP12" s="128"/>
      <c r="AQ12" s="128"/>
      <c r="AR12" s="128"/>
      <c r="AS12" s="128"/>
    </row>
    <row r="13" spans="1:45" s="34" customFormat="1" ht="12.95" customHeight="1" x14ac:dyDescent="0.2">
      <c r="A13" s="129">
        <v>4</v>
      </c>
      <c r="B13" s="243">
        <f>IF($E13="","",VLOOKUP($E13,'Fiú 2B ELO'!$A$7:$O$22,14))</f>
        <v>0</v>
      </c>
      <c r="C13" s="244">
        <f>IF($E13="","",VLOOKUP($E13,'Fiú 2B ELO'!$A$7:$O$22,15))</f>
        <v>0</v>
      </c>
      <c r="D13" s="244">
        <f>IF($E13="","",VLOOKUP($E13,'Fiú 2B ELO'!$A$7:$O$22,5))</f>
        <v>0</v>
      </c>
      <c r="E13" s="410">
        <v>7</v>
      </c>
      <c r="F13" s="296" t="str">
        <f>UPPER(IF($E13="","",VLOOKUP($E13,'Fiú 2B ELO'!$A$7:$O$22,2)))</f>
        <v xml:space="preserve">OHLY </v>
      </c>
      <c r="G13" s="296" t="str">
        <f>IF($E13="","",VLOOKUP($E13,'Fiú 2B ELO'!$A$7:$O$22,3))</f>
        <v>Bence</v>
      </c>
      <c r="H13" s="296"/>
      <c r="I13" s="296" t="str">
        <f>IF($E13="","",VLOOKUP($E13,'Fiú 2B ELO'!$A$7:$O$22,4))</f>
        <v>Gloriett Sportiskolai Általános Iskola</v>
      </c>
      <c r="J13" s="263"/>
      <c r="K13" s="248" t="s">
        <v>495</v>
      </c>
      <c r="L13" s="248"/>
      <c r="M13" s="248"/>
      <c r="N13" s="261"/>
      <c r="O13" s="259"/>
      <c r="P13" s="259"/>
      <c r="Q13" s="126"/>
      <c r="R13" s="127"/>
      <c r="S13" s="128"/>
      <c r="T13" s="128"/>
      <c r="U13" s="274" t="str">
        <f>Birók!P27</f>
        <v xml:space="preserve"> </v>
      </c>
      <c r="V13" s="128"/>
      <c r="W13" s="128"/>
      <c r="X13" s="128"/>
      <c r="Y13" s="371"/>
      <c r="Z13" s="371"/>
      <c r="AA13" s="371" t="s">
        <v>96</v>
      </c>
      <c r="AB13" s="382">
        <v>10</v>
      </c>
      <c r="AC13" s="382">
        <v>6</v>
      </c>
      <c r="AD13" s="382">
        <v>3</v>
      </c>
      <c r="AE13" s="382">
        <v>1</v>
      </c>
      <c r="AF13" s="382">
        <v>0</v>
      </c>
      <c r="AG13" s="382">
        <v>0</v>
      </c>
      <c r="AH13" s="382">
        <v>0</v>
      </c>
      <c r="AI13" s="343"/>
      <c r="AJ13" s="343"/>
      <c r="AK13" s="343"/>
      <c r="AL13" s="128"/>
      <c r="AM13" s="128"/>
      <c r="AN13" s="128"/>
      <c r="AO13" s="128"/>
      <c r="AP13" s="128"/>
      <c r="AQ13" s="128"/>
      <c r="AR13" s="128"/>
      <c r="AS13" s="128"/>
    </row>
    <row r="14" spans="1:45" s="34" customFormat="1" ht="12.95" customHeight="1" x14ac:dyDescent="0.2">
      <c r="A14" s="129"/>
      <c r="B14" s="249"/>
      <c r="C14" s="250"/>
      <c r="D14" s="250"/>
      <c r="E14" s="411"/>
      <c r="F14" s="412"/>
      <c r="G14" s="412"/>
      <c r="H14" s="413"/>
      <c r="I14" s="412"/>
      <c r="J14" s="257"/>
      <c r="K14" s="248"/>
      <c r="L14" s="248"/>
      <c r="M14" s="420" t="s">
        <v>0</v>
      </c>
      <c r="N14" s="131" t="s">
        <v>467</v>
      </c>
      <c r="O14" s="253" t="str">
        <f>UPPER(IF(OR(N14="a",N14="as"),M10,IF(OR(N14="b",N14="bs"),M18,)))</f>
        <v>CSÖSZ</v>
      </c>
      <c r="P14" s="258"/>
      <c r="Q14" s="126"/>
      <c r="R14" s="127"/>
      <c r="S14" s="128"/>
      <c r="T14" s="128"/>
      <c r="U14" s="274" t="str">
        <f>Birók!P28</f>
        <v xml:space="preserve"> </v>
      </c>
      <c r="V14" s="128"/>
      <c r="W14" s="128"/>
      <c r="X14" s="128"/>
      <c r="Y14" s="371"/>
      <c r="Z14" s="371"/>
      <c r="AA14" s="371" t="s">
        <v>97</v>
      </c>
      <c r="AB14" s="382">
        <v>3</v>
      </c>
      <c r="AC14" s="382">
        <v>2</v>
      </c>
      <c r="AD14" s="382">
        <v>1</v>
      </c>
      <c r="AE14" s="382">
        <v>0</v>
      </c>
      <c r="AF14" s="382">
        <v>0</v>
      </c>
      <c r="AG14" s="382">
        <v>0</v>
      </c>
      <c r="AH14" s="382">
        <v>0</v>
      </c>
      <c r="AI14" s="343"/>
      <c r="AJ14" s="343"/>
      <c r="AK14" s="343"/>
      <c r="AL14" s="128"/>
      <c r="AM14" s="128"/>
      <c r="AN14" s="128"/>
      <c r="AO14" s="128"/>
      <c r="AP14" s="128"/>
      <c r="AQ14" s="128"/>
      <c r="AR14" s="128"/>
      <c r="AS14" s="128"/>
    </row>
    <row r="15" spans="1:45" s="34" customFormat="1" ht="12.95" customHeight="1" x14ac:dyDescent="0.2">
      <c r="A15" s="295">
        <v>5</v>
      </c>
      <c r="B15" s="243">
        <f>IF($E15="","",VLOOKUP($E15,'Fiú 2B ELO'!$A$7:$O$22,14))</f>
        <v>0</v>
      </c>
      <c r="C15" s="244">
        <f>IF($E15="","",VLOOKUP($E15,'Fiú 2B ELO'!$A$7:$O$22,15))</f>
        <v>0</v>
      </c>
      <c r="D15" s="244">
        <f>IF($E15="","",VLOOKUP($E15,'Fiú 2B ELO'!$A$7:$O$22,5))</f>
        <v>0</v>
      </c>
      <c r="E15" s="410">
        <v>5</v>
      </c>
      <c r="F15" s="296" t="str">
        <f>UPPER(IF($E15="","",VLOOKUP($E15,'Fiú 2B ELO'!$A$7:$O$22,2)))</f>
        <v>KOMLÓSY</v>
      </c>
      <c r="G15" s="296" t="str">
        <f>IF($E15="","",VLOOKUP($E15,'Fiú 2B ELO'!$A$7:$O$22,3))</f>
        <v>Nimród</v>
      </c>
      <c r="H15" s="296"/>
      <c r="I15" s="296" t="str">
        <f>IF($E15="","",VLOOKUP($E15,'Fiú 2B ELO'!$A$7:$O$22,4))</f>
        <v>Kazincbarcikai Pollack Mihály Általános Iskola</v>
      </c>
      <c r="J15" s="265"/>
      <c r="K15" s="248"/>
      <c r="L15" s="248"/>
      <c r="M15" s="248"/>
      <c r="N15" s="261"/>
      <c r="O15" s="248" t="s">
        <v>550</v>
      </c>
      <c r="P15" s="294"/>
      <c r="Q15" s="184"/>
      <c r="R15" s="127"/>
      <c r="S15" s="128"/>
      <c r="T15" s="128"/>
      <c r="U15" s="274" t="str">
        <f>Birók!P29</f>
        <v xml:space="preserve"> </v>
      </c>
      <c r="V15" s="128"/>
      <c r="W15" s="128"/>
      <c r="X15" s="128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43"/>
      <c r="AJ15" s="343"/>
      <c r="AK15" s="343"/>
      <c r="AL15" s="128"/>
      <c r="AM15" s="128"/>
      <c r="AN15" s="128"/>
      <c r="AO15" s="128"/>
      <c r="AP15" s="128"/>
      <c r="AQ15" s="128"/>
      <c r="AR15" s="128"/>
      <c r="AS15" s="128"/>
    </row>
    <row r="16" spans="1:45" s="34" customFormat="1" ht="12.95" customHeight="1" thickBot="1" x14ac:dyDescent="0.25">
      <c r="A16" s="129"/>
      <c r="B16" s="249"/>
      <c r="C16" s="250"/>
      <c r="D16" s="250"/>
      <c r="E16" s="411"/>
      <c r="F16" s="412"/>
      <c r="G16" s="412"/>
      <c r="H16" s="413"/>
      <c r="I16" s="420" t="s">
        <v>0</v>
      </c>
      <c r="J16" s="130" t="s">
        <v>468</v>
      </c>
      <c r="K16" s="253" t="str">
        <f>UPPER(IF(OR(J16="a",J16="as"),F15,IF(OR(J16="b",J16="bs"),F17,)))</f>
        <v>KOMLÓSY</v>
      </c>
      <c r="L16" s="253"/>
      <c r="M16" s="248"/>
      <c r="N16" s="261"/>
      <c r="O16" s="420"/>
      <c r="P16" s="294"/>
      <c r="Q16" s="184"/>
      <c r="R16" s="127"/>
      <c r="S16" s="128"/>
      <c r="T16" s="128"/>
      <c r="U16" s="275" t="str">
        <f>Birók!P30</f>
        <v>Egyik sem</v>
      </c>
      <c r="V16" s="128"/>
      <c r="W16" s="128"/>
      <c r="X16" s="128"/>
      <c r="Y16" s="371"/>
      <c r="Z16" s="371"/>
      <c r="AA16" s="371" t="s">
        <v>64</v>
      </c>
      <c r="AB16" s="382">
        <v>150</v>
      </c>
      <c r="AC16" s="382">
        <v>120</v>
      </c>
      <c r="AD16" s="382">
        <v>90</v>
      </c>
      <c r="AE16" s="382">
        <v>60</v>
      </c>
      <c r="AF16" s="382">
        <v>40</v>
      </c>
      <c r="AG16" s="382">
        <v>25</v>
      </c>
      <c r="AH16" s="382">
        <v>15</v>
      </c>
      <c r="AI16" s="343"/>
      <c r="AJ16" s="343"/>
      <c r="AK16" s="343"/>
      <c r="AL16" s="128"/>
      <c r="AM16" s="128"/>
      <c r="AN16" s="128"/>
      <c r="AO16" s="128"/>
      <c r="AP16" s="128"/>
      <c r="AQ16" s="128"/>
      <c r="AR16" s="128"/>
      <c r="AS16" s="128"/>
    </row>
    <row r="17" spans="1:45" s="34" customFormat="1" ht="12.95" customHeight="1" x14ac:dyDescent="0.2">
      <c r="A17" s="129">
        <v>6</v>
      </c>
      <c r="B17" s="243" t="str">
        <f>IF($E17="","",VLOOKUP($E17,'Fiú 2B ELO'!$A$7:$O$22,14))</f>
        <v/>
      </c>
      <c r="C17" s="244" t="str">
        <f>IF($E17="","",VLOOKUP($E17,'Fiú 2B ELO'!$A$7:$O$22,15))</f>
        <v/>
      </c>
      <c r="D17" s="244" t="str">
        <f>IF($E17="","",VLOOKUP($E17,'Fiú 2B ELO'!$A$7:$O$22,5))</f>
        <v/>
      </c>
      <c r="E17" s="410"/>
      <c r="F17" s="296" t="str">
        <f>UPPER(IF($E17="","",VLOOKUP($E17,'Fiú 2B ELO'!$A$7:$O$22,2)))</f>
        <v/>
      </c>
      <c r="G17" s="296" t="str">
        <f>IF($E17="","",VLOOKUP($E17,'Fiú 2B ELO'!$A$7:$O$22,3))</f>
        <v/>
      </c>
      <c r="H17" s="296"/>
      <c r="I17" s="296" t="str">
        <f>IF($E17="","",VLOOKUP($E17,'Fiú 2B ELO'!$A$7:$O$22,4))</f>
        <v/>
      </c>
      <c r="J17" s="255"/>
      <c r="K17" s="248"/>
      <c r="L17" s="256"/>
      <c r="M17" s="248"/>
      <c r="N17" s="261"/>
      <c r="O17" s="259"/>
      <c r="P17" s="294"/>
      <c r="Q17" s="184"/>
      <c r="R17" s="127"/>
      <c r="S17" s="128"/>
      <c r="T17" s="128"/>
      <c r="U17" s="128"/>
      <c r="V17" s="128"/>
      <c r="W17" s="128"/>
      <c r="X17" s="128"/>
      <c r="Y17" s="371"/>
      <c r="Z17" s="371"/>
      <c r="AA17" s="371" t="s">
        <v>88</v>
      </c>
      <c r="AB17" s="382">
        <v>120</v>
      </c>
      <c r="AC17" s="382">
        <v>90</v>
      </c>
      <c r="AD17" s="382">
        <v>60</v>
      </c>
      <c r="AE17" s="382">
        <v>40</v>
      </c>
      <c r="AF17" s="382">
        <v>25</v>
      </c>
      <c r="AG17" s="382">
        <v>15</v>
      </c>
      <c r="AH17" s="382">
        <v>8</v>
      </c>
      <c r="AI17" s="343"/>
      <c r="AJ17" s="343"/>
      <c r="AK17" s="343"/>
      <c r="AL17" s="128"/>
      <c r="AM17" s="128"/>
      <c r="AN17" s="128"/>
      <c r="AO17" s="128"/>
      <c r="AP17" s="128"/>
      <c r="AQ17" s="128"/>
      <c r="AR17" s="128"/>
      <c r="AS17" s="128"/>
    </row>
    <row r="18" spans="1:45" s="34" customFormat="1" ht="12.95" customHeight="1" x14ac:dyDescent="0.2">
      <c r="A18" s="129"/>
      <c r="B18" s="249"/>
      <c r="C18" s="250"/>
      <c r="D18" s="250"/>
      <c r="E18" s="411"/>
      <c r="F18" s="412"/>
      <c r="G18" s="412"/>
      <c r="H18" s="413"/>
      <c r="I18" s="412"/>
      <c r="J18" s="257"/>
      <c r="K18" s="420" t="s">
        <v>0</v>
      </c>
      <c r="L18" s="131" t="s">
        <v>467</v>
      </c>
      <c r="M18" s="253" t="str">
        <f>UPPER(IF(OR(L18="a",L18="as"),K16,IF(OR(L18="b",L18="bs"),K20,)))</f>
        <v>CSÖSZ</v>
      </c>
      <c r="N18" s="266"/>
      <c r="O18" s="259"/>
      <c r="P18" s="294"/>
      <c r="Q18" s="184"/>
      <c r="R18" s="127"/>
      <c r="S18" s="128"/>
      <c r="T18" s="128"/>
      <c r="U18" s="128"/>
      <c r="V18" s="128"/>
      <c r="W18" s="128"/>
      <c r="X18" s="128"/>
      <c r="Y18" s="371"/>
      <c r="Z18" s="371"/>
      <c r="AA18" s="371" t="s">
        <v>89</v>
      </c>
      <c r="AB18" s="382">
        <v>90</v>
      </c>
      <c r="AC18" s="382">
        <v>60</v>
      </c>
      <c r="AD18" s="382">
        <v>40</v>
      </c>
      <c r="AE18" s="382">
        <v>25</v>
      </c>
      <c r="AF18" s="382">
        <v>15</v>
      </c>
      <c r="AG18" s="382">
        <v>8</v>
      </c>
      <c r="AH18" s="382">
        <v>4</v>
      </c>
      <c r="AI18" s="343"/>
      <c r="AJ18" s="343"/>
      <c r="AK18" s="343"/>
      <c r="AL18" s="128"/>
      <c r="AM18" s="128"/>
      <c r="AN18" s="128"/>
      <c r="AO18" s="128"/>
      <c r="AP18" s="128"/>
      <c r="AQ18" s="128"/>
      <c r="AR18" s="128"/>
      <c r="AS18" s="128"/>
    </row>
    <row r="19" spans="1:45" s="34" customFormat="1" ht="12.95" customHeight="1" x14ac:dyDescent="0.2">
      <c r="A19" s="129">
        <v>7</v>
      </c>
      <c r="B19" s="243" t="str">
        <f>IF($E19="","",VLOOKUP($E19,'Fiú 2B ELO'!$A$7:$O$22,14))</f>
        <v/>
      </c>
      <c r="C19" s="244" t="str">
        <f>IF($E19="","",VLOOKUP($E19,'Fiú 2B ELO'!$A$7:$O$22,15))</f>
        <v/>
      </c>
      <c r="D19" s="244" t="str">
        <f>IF($E19="","",VLOOKUP($E19,'Fiú 2B ELO'!$A$7:$O$22,5))</f>
        <v/>
      </c>
      <c r="E19" s="410"/>
      <c r="F19" s="296" t="str">
        <f>UPPER(IF($E19="","",VLOOKUP($E19,'Fiú 2B ELO'!$A$7:$O$22,2)))</f>
        <v/>
      </c>
      <c r="G19" s="296" t="str">
        <f>IF($E19="","",VLOOKUP($E19,'Fiú 2B ELO'!$A$7:$O$22,3))</f>
        <v/>
      </c>
      <c r="H19" s="296"/>
      <c r="I19" s="296" t="str">
        <f>IF($E19="","",VLOOKUP($E19,'Fiú 2B ELO'!$A$7:$O$22,4))</f>
        <v/>
      </c>
      <c r="J19" s="247"/>
      <c r="K19" s="248"/>
      <c r="L19" s="260"/>
      <c r="M19" s="248" t="s">
        <v>435</v>
      </c>
      <c r="N19" s="259"/>
      <c r="O19" s="259"/>
      <c r="P19" s="294"/>
      <c r="Q19" s="184"/>
      <c r="R19" s="127"/>
      <c r="S19" s="128"/>
      <c r="T19" s="128"/>
      <c r="U19" s="128"/>
      <c r="V19" s="128"/>
      <c r="W19" s="128"/>
      <c r="X19" s="128"/>
      <c r="Y19" s="371"/>
      <c r="Z19" s="371"/>
      <c r="AA19" s="371" t="s">
        <v>90</v>
      </c>
      <c r="AB19" s="382">
        <v>60</v>
      </c>
      <c r="AC19" s="382">
        <v>40</v>
      </c>
      <c r="AD19" s="382">
        <v>25</v>
      </c>
      <c r="AE19" s="382">
        <v>15</v>
      </c>
      <c r="AF19" s="382">
        <v>8</v>
      </c>
      <c r="AG19" s="382">
        <v>4</v>
      </c>
      <c r="AH19" s="382">
        <v>2</v>
      </c>
      <c r="AI19" s="343"/>
      <c r="AJ19" s="343"/>
      <c r="AK19" s="343"/>
      <c r="AL19" s="128"/>
      <c r="AM19" s="128"/>
      <c r="AN19" s="128"/>
      <c r="AO19" s="128"/>
      <c r="AP19" s="128"/>
      <c r="AQ19" s="128"/>
      <c r="AR19" s="128"/>
      <c r="AS19" s="128"/>
    </row>
    <row r="20" spans="1:45" s="34" customFormat="1" ht="12.95" customHeight="1" x14ac:dyDescent="0.2">
      <c r="A20" s="129"/>
      <c r="B20" s="249"/>
      <c r="C20" s="250"/>
      <c r="D20" s="250"/>
      <c r="E20" s="157"/>
      <c r="F20" s="251"/>
      <c r="G20" s="251"/>
      <c r="H20" s="252"/>
      <c r="I20" s="420" t="s">
        <v>0</v>
      </c>
      <c r="J20" s="130" t="s">
        <v>467</v>
      </c>
      <c r="K20" s="253" t="str">
        <f>UPPER(IF(OR(J20="a",J20="as"),F19,IF(OR(J20="b",J20="bs"),F21,)))</f>
        <v>CSÖSZ</v>
      </c>
      <c r="L20" s="262"/>
      <c r="M20" s="248"/>
      <c r="N20" s="259"/>
      <c r="O20" s="259"/>
      <c r="P20" s="294"/>
      <c r="Q20" s="184"/>
      <c r="R20" s="127"/>
      <c r="S20" s="128"/>
      <c r="T20" s="128"/>
      <c r="U20" s="128"/>
      <c r="V20" s="128"/>
      <c r="W20" s="128"/>
      <c r="X20" s="128"/>
      <c r="Y20" s="371"/>
      <c r="Z20" s="371"/>
      <c r="AA20" s="371" t="s">
        <v>91</v>
      </c>
      <c r="AB20" s="382">
        <v>40</v>
      </c>
      <c r="AC20" s="382">
        <v>25</v>
      </c>
      <c r="AD20" s="382">
        <v>15</v>
      </c>
      <c r="AE20" s="382">
        <v>8</v>
      </c>
      <c r="AF20" s="382">
        <v>4</v>
      </c>
      <c r="AG20" s="382">
        <v>2</v>
      </c>
      <c r="AH20" s="382">
        <v>1</v>
      </c>
      <c r="AI20" s="343"/>
      <c r="AJ20" s="343"/>
      <c r="AK20" s="343"/>
      <c r="AL20" s="128"/>
      <c r="AM20" s="128"/>
      <c r="AN20" s="128"/>
      <c r="AO20" s="128"/>
      <c r="AP20" s="128"/>
      <c r="AQ20" s="128"/>
      <c r="AR20" s="128"/>
      <c r="AS20" s="128"/>
    </row>
    <row r="21" spans="1:45" s="34" customFormat="1" ht="12.95" customHeight="1" x14ac:dyDescent="0.2">
      <c r="A21" s="298">
        <v>8</v>
      </c>
      <c r="B21" s="243">
        <f>IF($E21="","",VLOOKUP($E21,'Fiú 2B ELO'!$A$7:$O$22,14))</f>
        <v>0</v>
      </c>
      <c r="C21" s="244">
        <f>IF($E21="","",VLOOKUP($E21,'Fiú 2B ELO'!$A$7:$O$22,15))</f>
        <v>0</v>
      </c>
      <c r="D21" s="244">
        <f>IF($E21="","",VLOOKUP($E21,'Fiú 2B ELO'!$A$7:$O$22,5))</f>
        <v>0</v>
      </c>
      <c r="E21" s="245">
        <v>13</v>
      </c>
      <c r="F21" s="297" t="str">
        <f>UPPER(IF($E21="","",VLOOKUP($E21,'Fiú 2B ELO'!$A$7:$O$22,2)))</f>
        <v>CSÖSZ</v>
      </c>
      <c r="G21" s="297" t="str">
        <f>IF($E21="","",VLOOKUP($E21,'Fiú 2B ELO'!$A$7:$O$22,3))</f>
        <v>Róbert</v>
      </c>
      <c r="H21" s="297"/>
      <c r="I21" s="297" t="str">
        <f>IF($E21="","",VLOOKUP($E21,'Fiú 2B ELO'!$A$7:$O$22,4))</f>
        <v>Diósd Eötvös József Német Nemzetiségi Ált.</v>
      </c>
      <c r="J21" s="263"/>
      <c r="K21" s="248"/>
      <c r="L21" s="248"/>
      <c r="M21" s="248"/>
      <c r="N21" s="259"/>
      <c r="O21" s="259"/>
      <c r="P21" s="294"/>
      <c r="Q21" s="184"/>
      <c r="R21" s="127"/>
      <c r="S21" s="128"/>
      <c r="T21" s="128"/>
      <c r="U21" s="128"/>
      <c r="V21" s="128"/>
      <c r="W21" s="128"/>
      <c r="X21" s="128"/>
      <c r="Y21" s="371"/>
      <c r="Z21" s="371"/>
      <c r="AA21" s="371" t="s">
        <v>92</v>
      </c>
      <c r="AB21" s="382">
        <v>25</v>
      </c>
      <c r="AC21" s="382">
        <v>15</v>
      </c>
      <c r="AD21" s="382">
        <v>10</v>
      </c>
      <c r="AE21" s="382">
        <v>6</v>
      </c>
      <c r="AF21" s="382">
        <v>3</v>
      </c>
      <c r="AG21" s="382">
        <v>1</v>
      </c>
      <c r="AH21" s="382">
        <v>0</v>
      </c>
      <c r="AI21" s="343"/>
      <c r="AJ21" s="343"/>
      <c r="AK21" s="343"/>
      <c r="AL21" s="128"/>
      <c r="AM21" s="128"/>
      <c r="AN21" s="128"/>
      <c r="AO21" s="128"/>
      <c r="AP21" s="128"/>
      <c r="AQ21" s="128"/>
      <c r="AR21" s="128"/>
      <c r="AS21" s="128"/>
    </row>
    <row r="22" spans="1:45" s="34" customFormat="1" ht="9.6" customHeight="1" x14ac:dyDescent="0.2">
      <c r="A22" s="278"/>
      <c r="B22" s="124"/>
      <c r="C22" s="124"/>
      <c r="D22" s="124"/>
      <c r="E22" s="157"/>
      <c r="F22" s="124"/>
      <c r="G22" s="124"/>
      <c r="H22" s="124"/>
      <c r="I22" s="124"/>
      <c r="J22" s="157"/>
      <c r="K22" s="124"/>
      <c r="L22" s="124"/>
      <c r="M22" s="124"/>
      <c r="N22" s="126"/>
      <c r="O22" s="126"/>
      <c r="P22" s="126"/>
      <c r="Q22" s="126"/>
      <c r="R22" s="127"/>
      <c r="S22" s="128"/>
      <c r="T22" s="128"/>
      <c r="U22" s="128"/>
      <c r="V22" s="128"/>
      <c r="W22" s="128"/>
      <c r="X22" s="128"/>
      <c r="Y22" s="371"/>
      <c r="Z22" s="371"/>
      <c r="AA22" s="371" t="s">
        <v>93</v>
      </c>
      <c r="AB22" s="382">
        <v>15</v>
      </c>
      <c r="AC22" s="382">
        <v>10</v>
      </c>
      <c r="AD22" s="382">
        <v>6</v>
      </c>
      <c r="AE22" s="382">
        <v>3</v>
      </c>
      <c r="AF22" s="382">
        <v>1</v>
      </c>
      <c r="AG22" s="382">
        <v>0</v>
      </c>
      <c r="AH22" s="382">
        <v>0</v>
      </c>
      <c r="AI22" s="343"/>
      <c r="AJ22" s="343"/>
      <c r="AK22" s="343"/>
      <c r="AL22" s="128"/>
      <c r="AM22" s="128"/>
      <c r="AN22" s="128"/>
      <c r="AO22" s="128"/>
      <c r="AP22" s="128"/>
      <c r="AQ22" s="128"/>
      <c r="AR22" s="128"/>
      <c r="AS22" s="128"/>
    </row>
    <row r="23" spans="1:45" s="34" customFormat="1" ht="9.6" customHeight="1" x14ac:dyDescent="0.2">
      <c r="A23" s="158"/>
      <c r="B23" s="157"/>
      <c r="C23" s="157"/>
      <c r="D23" s="157"/>
      <c r="E23" s="157"/>
      <c r="F23" s="124"/>
      <c r="G23" s="124"/>
      <c r="H23" s="128"/>
      <c r="I23" s="268"/>
      <c r="J23" s="157"/>
      <c r="K23" s="124"/>
      <c r="L23" s="124"/>
      <c r="M23" s="124"/>
      <c r="N23" s="126"/>
      <c r="O23" s="126"/>
      <c r="P23" s="126"/>
      <c r="Q23" s="126"/>
      <c r="R23" s="127"/>
      <c r="S23" s="128"/>
      <c r="T23" s="128"/>
      <c r="U23" s="128"/>
      <c r="V23" s="128"/>
      <c r="W23" s="128"/>
      <c r="X23" s="128"/>
      <c r="Y23" s="371"/>
      <c r="Z23" s="371"/>
      <c r="AA23" s="371" t="s">
        <v>94</v>
      </c>
      <c r="AB23" s="382">
        <v>10</v>
      </c>
      <c r="AC23" s="382">
        <v>6</v>
      </c>
      <c r="AD23" s="382">
        <v>3</v>
      </c>
      <c r="AE23" s="382">
        <v>1</v>
      </c>
      <c r="AF23" s="382">
        <v>0</v>
      </c>
      <c r="AG23" s="382">
        <v>0</v>
      </c>
      <c r="AH23" s="382">
        <v>0</v>
      </c>
      <c r="AI23" s="343"/>
      <c r="AJ23" s="343"/>
      <c r="AK23" s="343"/>
      <c r="AL23" s="128"/>
      <c r="AM23" s="128"/>
      <c r="AN23" s="128"/>
      <c r="AO23" s="128"/>
      <c r="AP23" s="128"/>
      <c r="AQ23" s="128"/>
      <c r="AR23" s="128"/>
      <c r="AS23" s="128"/>
    </row>
    <row r="24" spans="1:45" s="34" customFormat="1" ht="9.6" customHeight="1" x14ac:dyDescent="0.2">
      <c r="A24" s="158"/>
      <c r="B24" s="124"/>
      <c r="C24" s="124"/>
      <c r="D24" s="124"/>
      <c r="E24" s="157"/>
      <c r="F24" s="124"/>
      <c r="G24" s="124"/>
      <c r="H24" s="124"/>
      <c r="I24" s="124"/>
      <c r="J24" s="157"/>
      <c r="K24" s="124"/>
      <c r="L24" s="269"/>
      <c r="M24" s="124"/>
      <c r="N24" s="126"/>
      <c r="O24" s="126"/>
      <c r="P24" s="126"/>
      <c r="Q24" s="126"/>
      <c r="R24" s="127"/>
      <c r="S24" s="128"/>
      <c r="T24" s="128"/>
      <c r="U24" s="128"/>
      <c r="V24" s="128"/>
      <c r="W24" s="128"/>
      <c r="X24" s="128"/>
      <c r="Y24" s="371"/>
      <c r="Z24" s="371"/>
      <c r="AA24" s="371" t="s">
        <v>95</v>
      </c>
      <c r="AB24" s="382">
        <v>6</v>
      </c>
      <c r="AC24" s="382">
        <v>3</v>
      </c>
      <c r="AD24" s="382">
        <v>1</v>
      </c>
      <c r="AE24" s="382">
        <v>0</v>
      </c>
      <c r="AF24" s="382">
        <v>0</v>
      </c>
      <c r="AG24" s="382">
        <v>0</v>
      </c>
      <c r="AH24" s="382">
        <v>0</v>
      </c>
      <c r="AI24" s="343"/>
      <c r="AJ24" s="343"/>
      <c r="AK24" s="343"/>
      <c r="AL24" s="128"/>
      <c r="AM24" s="128"/>
      <c r="AN24" s="128"/>
      <c r="AO24" s="128"/>
      <c r="AP24" s="128"/>
      <c r="AQ24" s="128"/>
      <c r="AR24" s="128"/>
      <c r="AS24" s="128"/>
    </row>
    <row r="25" spans="1:45" s="34" customFormat="1" ht="9.6" customHeight="1" x14ac:dyDescent="0.2">
      <c r="A25" s="158"/>
      <c r="B25" s="157"/>
      <c r="C25" s="157"/>
      <c r="D25" s="157"/>
      <c r="E25" s="157"/>
      <c r="F25" s="124"/>
      <c r="G25" s="124"/>
      <c r="H25" s="128"/>
      <c r="I25" s="124"/>
      <c r="J25" s="157"/>
      <c r="K25" s="268"/>
      <c r="L25" s="157"/>
      <c r="M25" s="124"/>
      <c r="N25" s="126"/>
      <c r="O25" s="126"/>
      <c r="P25" s="126"/>
      <c r="Q25" s="126"/>
      <c r="R25" s="127"/>
      <c r="S25" s="128"/>
      <c r="T25" s="128"/>
      <c r="U25" s="128"/>
      <c r="V25" s="128"/>
      <c r="W25" s="128"/>
      <c r="X25" s="128"/>
      <c r="Y25" s="371"/>
      <c r="Z25" s="371"/>
      <c r="AA25" s="371" t="s">
        <v>100</v>
      </c>
      <c r="AB25" s="382">
        <v>3</v>
      </c>
      <c r="AC25" s="382">
        <v>2</v>
      </c>
      <c r="AD25" s="382">
        <v>1</v>
      </c>
      <c r="AE25" s="382">
        <v>0</v>
      </c>
      <c r="AF25" s="382">
        <v>0</v>
      </c>
      <c r="AG25" s="382">
        <v>0</v>
      </c>
      <c r="AH25" s="382">
        <v>0</v>
      </c>
      <c r="AI25" s="343"/>
      <c r="AJ25" s="343"/>
      <c r="AK25" s="343"/>
      <c r="AL25" s="128"/>
      <c r="AM25" s="128"/>
      <c r="AN25" s="128"/>
      <c r="AO25" s="128"/>
      <c r="AP25" s="128"/>
      <c r="AQ25" s="128"/>
      <c r="AR25" s="128"/>
      <c r="AS25" s="128"/>
    </row>
    <row r="26" spans="1:45" s="34" customFormat="1" ht="9.6" customHeight="1" x14ac:dyDescent="0.2">
      <c r="A26" s="158"/>
      <c r="B26" s="124"/>
      <c r="C26" s="124"/>
      <c r="D26" s="124"/>
      <c r="E26" s="157"/>
      <c r="F26" s="124"/>
      <c r="G26" s="124"/>
      <c r="H26" s="124"/>
      <c r="I26" s="124"/>
      <c r="J26" s="157"/>
      <c r="K26" s="124"/>
      <c r="L26" s="124"/>
      <c r="M26" s="124"/>
      <c r="N26" s="126"/>
      <c r="O26" s="126"/>
      <c r="P26" s="126"/>
      <c r="Q26" s="126"/>
      <c r="R26" s="127"/>
      <c r="S26" s="132"/>
      <c r="T26" s="128"/>
      <c r="U26" s="128"/>
      <c r="V26" s="128"/>
      <c r="W26" s="128"/>
      <c r="X26" s="128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43"/>
      <c r="AJ26" s="343"/>
      <c r="AK26" s="343"/>
      <c r="AL26" s="128"/>
      <c r="AM26" s="128"/>
      <c r="AN26" s="128"/>
      <c r="AO26" s="128"/>
      <c r="AP26" s="128"/>
      <c r="AQ26" s="128"/>
      <c r="AR26" s="128"/>
      <c r="AS26" s="128"/>
    </row>
    <row r="27" spans="1:45" s="34" customFormat="1" ht="9.6" customHeight="1" x14ac:dyDescent="0.2">
      <c r="A27" s="158"/>
      <c r="B27" s="157"/>
      <c r="C27" s="157"/>
      <c r="D27" s="157"/>
      <c r="E27" s="157"/>
      <c r="F27" s="124"/>
      <c r="G27" s="124"/>
      <c r="H27" s="128"/>
      <c r="I27" s="268"/>
      <c r="J27" s="157"/>
      <c r="K27" s="124"/>
      <c r="L27" s="124"/>
      <c r="M27" s="124"/>
      <c r="N27" s="126"/>
      <c r="O27" s="126"/>
      <c r="P27" s="126"/>
      <c r="Q27" s="126"/>
      <c r="R27" s="127"/>
      <c r="S27" s="128"/>
      <c r="T27" s="128"/>
      <c r="U27" s="128"/>
      <c r="V27" s="128"/>
      <c r="W27" s="128"/>
      <c r="X27" s="128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43"/>
      <c r="AJ27" s="343"/>
      <c r="AK27" s="343"/>
      <c r="AL27" s="128"/>
      <c r="AM27" s="128"/>
      <c r="AN27" s="128"/>
      <c r="AO27" s="128"/>
      <c r="AP27" s="128"/>
      <c r="AQ27" s="128"/>
      <c r="AR27" s="128"/>
      <c r="AS27" s="128"/>
    </row>
    <row r="28" spans="1:45" s="34" customFormat="1" ht="9.6" customHeight="1" x14ac:dyDescent="0.2">
      <c r="A28" s="158"/>
      <c r="B28" s="124"/>
      <c r="C28" s="124"/>
      <c r="D28" s="124"/>
      <c r="E28" s="157"/>
      <c r="F28" s="124"/>
      <c r="G28" s="124"/>
      <c r="H28" s="124"/>
      <c r="I28" s="124"/>
      <c r="J28" s="157"/>
      <c r="K28" s="124"/>
      <c r="L28" s="124"/>
      <c r="M28" s="124"/>
      <c r="N28" s="126"/>
      <c r="O28" s="126"/>
      <c r="P28" s="126"/>
      <c r="Q28" s="126"/>
      <c r="R28" s="127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390"/>
      <c r="AJ28" s="390"/>
      <c r="AK28" s="390"/>
      <c r="AL28" s="128"/>
      <c r="AM28" s="128"/>
      <c r="AN28" s="128"/>
      <c r="AO28" s="128"/>
      <c r="AP28" s="128"/>
      <c r="AQ28" s="128"/>
      <c r="AR28" s="128"/>
      <c r="AS28" s="128"/>
    </row>
    <row r="29" spans="1:45" s="34" customFormat="1" ht="9.6" customHeight="1" x14ac:dyDescent="0.2">
      <c r="A29" s="158"/>
      <c r="B29" s="157"/>
      <c r="C29" s="157"/>
      <c r="D29" s="157"/>
      <c r="E29" s="157"/>
      <c r="F29" s="124"/>
      <c r="G29" s="124"/>
      <c r="H29" s="128"/>
      <c r="I29" s="124"/>
      <c r="J29" s="157"/>
      <c r="K29" s="124"/>
      <c r="L29" s="124"/>
      <c r="M29" s="268"/>
      <c r="N29" s="157"/>
      <c r="O29" s="124"/>
      <c r="P29" s="126"/>
      <c r="Q29" s="126"/>
      <c r="R29" s="127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390"/>
      <c r="AJ29" s="390"/>
      <c r="AK29" s="390"/>
      <c r="AL29" s="128"/>
      <c r="AM29" s="128"/>
      <c r="AN29" s="128"/>
      <c r="AO29" s="128"/>
      <c r="AP29" s="128"/>
      <c r="AQ29" s="128"/>
      <c r="AR29" s="128"/>
      <c r="AS29" s="128"/>
    </row>
    <row r="30" spans="1:45" s="34" customFormat="1" ht="9.6" customHeight="1" x14ac:dyDescent="0.2">
      <c r="A30" s="158"/>
      <c r="B30" s="124"/>
      <c r="C30" s="124"/>
      <c r="D30" s="124"/>
      <c r="E30" s="157"/>
      <c r="F30" s="124"/>
      <c r="G30" s="124"/>
      <c r="H30" s="124"/>
      <c r="I30" s="124"/>
      <c r="J30" s="157"/>
      <c r="K30" s="124"/>
      <c r="L30" s="124"/>
      <c r="M30" s="124"/>
      <c r="N30" s="126"/>
      <c r="O30" s="124"/>
      <c r="P30" s="126"/>
      <c r="Q30" s="126"/>
      <c r="R30" s="127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390"/>
      <c r="AJ30" s="390"/>
      <c r="AK30" s="390"/>
      <c r="AL30" s="128"/>
      <c r="AM30" s="128"/>
      <c r="AN30" s="128"/>
      <c r="AO30" s="128"/>
      <c r="AP30" s="128"/>
      <c r="AQ30" s="128"/>
      <c r="AR30" s="128"/>
      <c r="AS30" s="128"/>
    </row>
    <row r="31" spans="1:45" s="34" customFormat="1" ht="9.6" customHeight="1" x14ac:dyDescent="0.2">
      <c r="A31" s="158"/>
      <c r="B31" s="157"/>
      <c r="C31" s="157"/>
      <c r="D31" s="157"/>
      <c r="E31" s="157"/>
      <c r="F31" s="124"/>
      <c r="G31" s="124"/>
      <c r="H31" s="128"/>
      <c r="I31" s="268"/>
      <c r="J31" s="157"/>
      <c r="K31" s="124"/>
      <c r="L31" s="124"/>
      <c r="M31" s="124"/>
      <c r="N31" s="126"/>
      <c r="O31" s="126"/>
      <c r="P31" s="126"/>
      <c r="Q31" s="126"/>
      <c r="R31" s="127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390"/>
      <c r="AJ31" s="390"/>
      <c r="AK31" s="390"/>
      <c r="AL31" s="128"/>
      <c r="AM31" s="128"/>
      <c r="AN31" s="128"/>
      <c r="AO31" s="128"/>
      <c r="AP31" s="128"/>
      <c r="AQ31" s="128"/>
      <c r="AR31" s="128"/>
      <c r="AS31" s="128"/>
    </row>
    <row r="32" spans="1:45" s="34" customFormat="1" ht="9.6" customHeight="1" x14ac:dyDescent="0.2">
      <c r="A32" s="158"/>
      <c r="B32" s="124"/>
      <c r="C32" s="124"/>
      <c r="D32" s="124"/>
      <c r="E32" s="157"/>
      <c r="F32" s="124"/>
      <c r="G32" s="124"/>
      <c r="H32" s="124"/>
      <c r="I32" s="124"/>
      <c r="J32" s="157"/>
      <c r="K32" s="124"/>
      <c r="L32" s="269"/>
      <c r="M32" s="124"/>
      <c r="N32" s="126"/>
      <c r="O32" s="126"/>
      <c r="P32" s="126"/>
      <c r="Q32" s="126"/>
      <c r="R32" s="127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390"/>
      <c r="AJ32" s="390"/>
      <c r="AK32" s="390"/>
      <c r="AL32" s="128"/>
      <c r="AM32" s="128"/>
      <c r="AN32" s="128"/>
      <c r="AO32" s="128"/>
      <c r="AP32" s="128"/>
      <c r="AQ32" s="128"/>
      <c r="AR32" s="128"/>
      <c r="AS32" s="128"/>
    </row>
    <row r="33" spans="1:45" s="34" customFormat="1" ht="9.6" customHeight="1" x14ac:dyDescent="0.2">
      <c r="A33" s="158"/>
      <c r="B33" s="157"/>
      <c r="C33" s="157"/>
      <c r="D33" s="157"/>
      <c r="E33" s="157"/>
      <c r="F33" s="124"/>
      <c r="G33" s="124"/>
      <c r="H33" s="128"/>
      <c r="I33" s="124"/>
      <c r="J33" s="157"/>
      <c r="K33" s="268"/>
      <c r="L33" s="157"/>
      <c r="M33" s="124"/>
      <c r="N33" s="126"/>
      <c r="O33" s="126"/>
      <c r="P33" s="126"/>
      <c r="Q33" s="126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390"/>
      <c r="AJ33" s="390"/>
      <c r="AK33" s="390"/>
      <c r="AL33" s="128"/>
      <c r="AM33" s="128"/>
      <c r="AN33" s="128"/>
      <c r="AO33" s="128"/>
      <c r="AP33" s="128"/>
      <c r="AQ33" s="128"/>
      <c r="AR33" s="128"/>
      <c r="AS33" s="128"/>
    </row>
    <row r="34" spans="1:45" s="34" customFormat="1" ht="9.6" customHeight="1" x14ac:dyDescent="0.2">
      <c r="A34" s="158"/>
      <c r="B34" s="124"/>
      <c r="C34" s="124"/>
      <c r="D34" s="124"/>
      <c r="E34" s="157"/>
      <c r="F34" s="124"/>
      <c r="G34" s="124"/>
      <c r="H34" s="124"/>
      <c r="I34" s="124"/>
      <c r="J34" s="157"/>
      <c r="K34" s="124"/>
      <c r="L34" s="124"/>
      <c r="M34" s="124"/>
      <c r="N34" s="126"/>
      <c r="O34" s="126"/>
      <c r="P34" s="126"/>
      <c r="Q34" s="126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390"/>
      <c r="AJ34" s="390"/>
      <c r="AK34" s="390"/>
      <c r="AL34" s="128"/>
      <c r="AM34" s="128"/>
      <c r="AN34" s="128"/>
      <c r="AO34" s="128"/>
      <c r="AP34" s="128"/>
      <c r="AQ34" s="128"/>
      <c r="AR34" s="128"/>
      <c r="AS34" s="128"/>
    </row>
    <row r="35" spans="1:45" s="34" customFormat="1" ht="9.6" customHeight="1" x14ac:dyDescent="0.2">
      <c r="A35" s="158"/>
      <c r="B35" s="157"/>
      <c r="C35" s="157"/>
      <c r="D35" s="157"/>
      <c r="E35" s="157"/>
      <c r="F35" s="124"/>
      <c r="G35" s="124"/>
      <c r="H35" s="128"/>
      <c r="I35" s="268"/>
      <c r="J35" s="157"/>
      <c r="K35" s="124"/>
      <c r="L35" s="124"/>
      <c r="M35" s="124"/>
      <c r="N35" s="126"/>
      <c r="O35" s="126"/>
      <c r="P35" s="126"/>
      <c r="Q35" s="126"/>
      <c r="R35" s="127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390"/>
      <c r="AJ35" s="390"/>
      <c r="AK35" s="390"/>
      <c r="AL35" s="128"/>
      <c r="AM35" s="128"/>
      <c r="AN35" s="128"/>
      <c r="AO35" s="128"/>
      <c r="AP35" s="128"/>
      <c r="AQ35" s="128"/>
      <c r="AR35" s="128"/>
      <c r="AS35" s="128"/>
    </row>
    <row r="36" spans="1:45" s="34" customFormat="1" ht="9.6" customHeight="1" x14ac:dyDescent="0.2">
      <c r="A36" s="278"/>
      <c r="B36" s="124"/>
      <c r="C36" s="124"/>
      <c r="D36" s="124"/>
      <c r="E36" s="157"/>
      <c r="F36" s="124"/>
      <c r="G36" s="124"/>
      <c r="H36" s="124"/>
      <c r="I36" s="124"/>
      <c r="J36" s="157"/>
      <c r="K36" s="124"/>
      <c r="L36" s="124"/>
      <c r="M36" s="124"/>
      <c r="N36" s="124"/>
      <c r="O36" s="124"/>
      <c r="P36" s="124"/>
      <c r="Q36" s="126"/>
      <c r="R36" s="127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390"/>
      <c r="AJ36" s="390"/>
      <c r="AK36" s="390"/>
      <c r="AL36" s="128"/>
      <c r="AM36" s="128"/>
      <c r="AN36" s="128"/>
      <c r="AO36" s="128"/>
      <c r="AP36" s="128"/>
      <c r="AQ36" s="128"/>
      <c r="AR36" s="128"/>
      <c r="AS36" s="128"/>
    </row>
    <row r="37" spans="1:45" s="34" customFormat="1" ht="9.6" customHeight="1" x14ac:dyDescent="0.2">
      <c r="A37" s="158"/>
      <c r="B37" s="157"/>
      <c r="C37" s="157"/>
      <c r="D37" s="157"/>
      <c r="E37" s="157"/>
      <c r="F37" s="264"/>
      <c r="G37" s="264"/>
      <c r="H37" s="267"/>
      <c r="I37" s="248"/>
      <c r="J37" s="257"/>
      <c r="K37" s="248"/>
      <c r="L37" s="248"/>
      <c r="M37" s="248"/>
      <c r="N37" s="259"/>
      <c r="O37" s="259"/>
      <c r="P37" s="259"/>
      <c r="Q37" s="126"/>
      <c r="R37" s="127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390"/>
      <c r="AJ37" s="390"/>
      <c r="AK37" s="390"/>
      <c r="AL37" s="128"/>
      <c r="AM37" s="128"/>
      <c r="AN37" s="128"/>
      <c r="AO37" s="128"/>
      <c r="AP37" s="128"/>
      <c r="AQ37" s="128"/>
      <c r="AR37" s="128"/>
      <c r="AS37" s="128"/>
    </row>
    <row r="38" spans="1:45" s="34" customFormat="1" ht="9.6" customHeight="1" x14ac:dyDescent="0.2">
      <c r="A38" s="278"/>
      <c r="B38" s="124"/>
      <c r="C38" s="124"/>
      <c r="D38" s="124"/>
      <c r="E38" s="157"/>
      <c r="F38" s="124"/>
      <c r="G38" s="124"/>
      <c r="H38" s="124"/>
      <c r="I38" s="124"/>
      <c r="J38" s="157"/>
      <c r="K38" s="124"/>
      <c r="L38" s="124"/>
      <c r="M38" s="124"/>
      <c r="N38" s="126"/>
      <c r="O38" s="126"/>
      <c r="P38" s="126"/>
      <c r="Q38" s="126"/>
      <c r="R38" s="127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390"/>
      <c r="AJ38" s="390"/>
      <c r="AK38" s="390"/>
      <c r="AL38" s="128"/>
      <c r="AM38" s="128"/>
      <c r="AN38" s="128"/>
      <c r="AO38" s="128"/>
      <c r="AP38" s="128"/>
      <c r="AQ38" s="128"/>
      <c r="AR38" s="128"/>
      <c r="AS38" s="128"/>
    </row>
    <row r="39" spans="1:45" s="34" customFormat="1" ht="9.6" customHeight="1" x14ac:dyDescent="0.2">
      <c r="A39" s="158"/>
      <c r="B39" s="157"/>
      <c r="C39" s="157"/>
      <c r="D39" s="157"/>
      <c r="E39" s="157"/>
      <c r="F39" s="124"/>
      <c r="G39" s="124"/>
      <c r="H39" s="128"/>
      <c r="I39" s="268"/>
      <c r="J39" s="157"/>
      <c r="K39" s="124"/>
      <c r="L39" s="124"/>
      <c r="M39" s="124"/>
      <c r="N39" s="126"/>
      <c r="O39" s="126"/>
      <c r="P39" s="126"/>
      <c r="Q39" s="126"/>
      <c r="R39" s="127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390"/>
      <c r="AJ39" s="390"/>
      <c r="AK39" s="390"/>
      <c r="AL39" s="128"/>
      <c r="AM39" s="128"/>
      <c r="AN39" s="128"/>
      <c r="AO39" s="128"/>
      <c r="AP39" s="128"/>
      <c r="AQ39" s="128"/>
      <c r="AR39" s="128"/>
      <c r="AS39" s="128"/>
    </row>
    <row r="40" spans="1:45" s="34" customFormat="1" ht="9.6" customHeight="1" x14ac:dyDescent="0.2">
      <c r="A40" s="158"/>
      <c r="B40" s="124"/>
      <c r="C40" s="124"/>
      <c r="D40" s="124"/>
      <c r="E40" s="157"/>
      <c r="F40" s="124"/>
      <c r="G40" s="124"/>
      <c r="H40" s="124"/>
      <c r="I40" s="124"/>
      <c r="J40" s="157"/>
      <c r="K40" s="124"/>
      <c r="L40" s="269"/>
      <c r="M40" s="124"/>
      <c r="N40" s="126"/>
      <c r="O40" s="126"/>
      <c r="P40" s="126"/>
      <c r="Q40" s="126"/>
      <c r="R40" s="127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390"/>
      <c r="AJ40" s="390"/>
      <c r="AK40" s="390"/>
      <c r="AL40" s="128"/>
      <c r="AM40" s="128"/>
      <c r="AN40" s="128"/>
      <c r="AO40" s="128"/>
      <c r="AP40" s="128"/>
      <c r="AQ40" s="128"/>
      <c r="AR40" s="128"/>
      <c r="AS40" s="128"/>
    </row>
    <row r="41" spans="1:45" s="34" customFormat="1" ht="9.6" customHeight="1" x14ac:dyDescent="0.2">
      <c r="A41" s="158"/>
      <c r="B41" s="157"/>
      <c r="C41" s="157"/>
      <c r="D41" s="157"/>
      <c r="E41" s="157"/>
      <c r="F41" s="124"/>
      <c r="G41" s="124"/>
      <c r="H41" s="128"/>
      <c r="I41" s="124"/>
      <c r="J41" s="157"/>
      <c r="K41" s="268"/>
      <c r="L41" s="157"/>
      <c r="M41" s="124"/>
      <c r="N41" s="126"/>
      <c r="O41" s="126"/>
      <c r="P41" s="126"/>
      <c r="Q41" s="126"/>
      <c r="R41" s="127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390"/>
      <c r="AJ41" s="390"/>
      <c r="AK41" s="390"/>
      <c r="AL41" s="128"/>
      <c r="AM41" s="128"/>
      <c r="AN41" s="128"/>
      <c r="AO41" s="128"/>
      <c r="AP41" s="128"/>
      <c r="AQ41" s="128"/>
      <c r="AR41" s="128"/>
      <c r="AS41" s="128"/>
    </row>
    <row r="42" spans="1:45" s="34" customFormat="1" ht="9.6" customHeight="1" x14ac:dyDescent="0.2">
      <c r="A42" s="158"/>
      <c r="B42" s="124"/>
      <c r="C42" s="124"/>
      <c r="D42" s="124"/>
      <c r="E42" s="157"/>
      <c r="F42" s="124"/>
      <c r="G42" s="124"/>
      <c r="H42" s="124"/>
      <c r="I42" s="124"/>
      <c r="J42" s="157"/>
      <c r="K42" s="124"/>
      <c r="L42" s="124"/>
      <c r="M42" s="124"/>
      <c r="N42" s="126"/>
      <c r="O42" s="126"/>
      <c r="P42" s="126"/>
      <c r="Q42" s="126"/>
      <c r="R42" s="127"/>
      <c r="S42" s="132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390"/>
      <c r="AJ42" s="390"/>
      <c r="AK42" s="390"/>
      <c r="AL42" s="128"/>
      <c r="AM42" s="128"/>
      <c r="AN42" s="128"/>
      <c r="AO42" s="128"/>
      <c r="AP42" s="128"/>
      <c r="AQ42" s="128"/>
      <c r="AR42" s="128"/>
      <c r="AS42" s="128"/>
    </row>
    <row r="43" spans="1:45" s="34" customFormat="1" ht="9.6" customHeight="1" x14ac:dyDescent="0.2">
      <c r="A43" s="158"/>
      <c r="B43" s="157"/>
      <c r="C43" s="157"/>
      <c r="D43" s="157"/>
      <c r="E43" s="157"/>
      <c r="F43" s="124"/>
      <c r="G43" s="124"/>
      <c r="H43" s="128"/>
      <c r="I43" s="268"/>
      <c r="J43" s="157"/>
      <c r="K43" s="124"/>
      <c r="L43" s="124"/>
      <c r="M43" s="124"/>
      <c r="N43" s="126"/>
      <c r="O43" s="126"/>
      <c r="P43" s="126"/>
      <c r="Q43" s="126"/>
      <c r="R43" s="127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390"/>
      <c r="AJ43" s="390"/>
      <c r="AK43" s="390"/>
      <c r="AL43" s="128"/>
      <c r="AM43" s="128"/>
      <c r="AN43" s="128"/>
      <c r="AO43" s="128"/>
      <c r="AP43" s="128"/>
      <c r="AQ43" s="128"/>
      <c r="AR43" s="128"/>
      <c r="AS43" s="128"/>
    </row>
    <row r="44" spans="1:45" s="34" customFormat="1" ht="9.6" customHeight="1" x14ac:dyDescent="0.2">
      <c r="A44" s="158"/>
      <c r="B44" s="124"/>
      <c r="C44" s="124"/>
      <c r="D44" s="124"/>
      <c r="E44" s="157"/>
      <c r="F44" s="124"/>
      <c r="G44" s="124"/>
      <c r="H44" s="124"/>
      <c r="I44" s="124"/>
      <c r="J44" s="157"/>
      <c r="K44" s="124"/>
      <c r="L44" s="124"/>
      <c r="M44" s="124"/>
      <c r="N44" s="126"/>
      <c r="O44" s="126"/>
      <c r="P44" s="126"/>
      <c r="Q44" s="126"/>
      <c r="R44" s="127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390"/>
      <c r="AJ44" s="390"/>
      <c r="AK44" s="390"/>
      <c r="AL44" s="128"/>
      <c r="AM44" s="128"/>
      <c r="AN44" s="128"/>
      <c r="AO44" s="128"/>
      <c r="AP44" s="128"/>
      <c r="AQ44" s="128"/>
      <c r="AR44" s="128"/>
      <c r="AS44" s="128"/>
    </row>
    <row r="45" spans="1:45" s="34" customFormat="1" ht="9.6" customHeight="1" x14ac:dyDescent="0.2">
      <c r="A45" s="158"/>
      <c r="B45" s="157"/>
      <c r="C45" s="157"/>
      <c r="D45" s="157"/>
      <c r="E45" s="157"/>
      <c r="F45" s="124"/>
      <c r="G45" s="124"/>
      <c r="H45" s="128"/>
      <c r="I45" s="124"/>
      <c r="J45" s="157"/>
      <c r="K45" s="124"/>
      <c r="L45" s="124"/>
      <c r="M45" s="268"/>
      <c r="N45" s="157"/>
      <c r="O45" s="124"/>
      <c r="P45" s="126"/>
      <c r="Q45" s="126"/>
      <c r="R45" s="127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390"/>
      <c r="AJ45" s="390"/>
      <c r="AK45" s="390"/>
      <c r="AL45" s="128"/>
      <c r="AM45" s="128"/>
      <c r="AN45" s="128"/>
      <c r="AO45" s="128"/>
      <c r="AP45" s="128"/>
      <c r="AQ45" s="128"/>
      <c r="AR45" s="128"/>
      <c r="AS45" s="128"/>
    </row>
    <row r="46" spans="1:45" s="34" customFormat="1" ht="9.6" customHeight="1" x14ac:dyDescent="0.2">
      <c r="A46" s="158"/>
      <c r="B46" s="124"/>
      <c r="C46" s="124"/>
      <c r="D46" s="124"/>
      <c r="E46" s="157"/>
      <c r="F46" s="124"/>
      <c r="G46" s="124"/>
      <c r="H46" s="124"/>
      <c r="I46" s="124"/>
      <c r="J46" s="157"/>
      <c r="K46" s="124"/>
      <c r="L46" s="124"/>
      <c r="M46" s="124"/>
      <c r="N46" s="126"/>
      <c r="O46" s="124"/>
      <c r="P46" s="126"/>
      <c r="Q46" s="126"/>
      <c r="R46" s="127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390"/>
      <c r="AJ46" s="390"/>
      <c r="AK46" s="390"/>
      <c r="AL46" s="128"/>
      <c r="AM46" s="128"/>
      <c r="AN46" s="128"/>
      <c r="AO46" s="128"/>
      <c r="AP46" s="128"/>
      <c r="AQ46" s="128"/>
      <c r="AR46" s="128"/>
      <c r="AS46" s="128"/>
    </row>
    <row r="47" spans="1:45" s="34" customFormat="1" ht="9.6" customHeight="1" x14ac:dyDescent="0.2">
      <c r="A47" s="158"/>
      <c r="B47" s="157"/>
      <c r="C47" s="157"/>
      <c r="D47" s="157"/>
      <c r="E47" s="157"/>
      <c r="F47" s="124"/>
      <c r="G47" s="124"/>
      <c r="H47" s="128"/>
      <c r="I47" s="268"/>
      <c r="J47" s="157"/>
      <c r="K47" s="124"/>
      <c r="L47" s="124"/>
      <c r="M47" s="124"/>
      <c r="N47" s="126"/>
      <c r="O47" s="126"/>
      <c r="P47" s="126"/>
      <c r="Q47" s="126"/>
      <c r="R47" s="127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390"/>
      <c r="AJ47" s="390"/>
      <c r="AK47" s="390"/>
      <c r="AL47" s="128"/>
      <c r="AM47" s="128"/>
      <c r="AN47" s="128"/>
      <c r="AO47" s="128"/>
      <c r="AP47" s="128"/>
      <c r="AQ47" s="128"/>
      <c r="AR47" s="128"/>
      <c r="AS47" s="128"/>
    </row>
    <row r="48" spans="1:45" s="34" customFormat="1" ht="9.6" customHeight="1" x14ac:dyDescent="0.2">
      <c r="A48" s="158"/>
      <c r="B48" s="124"/>
      <c r="C48" s="124"/>
      <c r="D48" s="124"/>
      <c r="E48" s="157"/>
      <c r="F48" s="124"/>
      <c r="G48" s="124"/>
      <c r="H48" s="124"/>
      <c r="I48" s="124"/>
      <c r="J48" s="157"/>
      <c r="K48" s="124"/>
      <c r="L48" s="269"/>
      <c r="M48" s="124"/>
      <c r="N48" s="126"/>
      <c r="O48" s="126"/>
      <c r="P48" s="126"/>
      <c r="Q48" s="126"/>
      <c r="R48" s="127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390"/>
      <c r="AJ48" s="390"/>
      <c r="AK48" s="390"/>
      <c r="AL48" s="128"/>
      <c r="AM48" s="128"/>
      <c r="AN48" s="128"/>
      <c r="AO48" s="128"/>
      <c r="AP48" s="128"/>
      <c r="AQ48" s="128"/>
      <c r="AR48" s="128"/>
      <c r="AS48" s="128"/>
    </row>
    <row r="49" spans="1:45" s="34" customFormat="1" ht="9.6" customHeight="1" x14ac:dyDescent="0.2">
      <c r="A49" s="158"/>
      <c r="B49" s="157"/>
      <c r="C49" s="157"/>
      <c r="D49" s="157"/>
      <c r="E49" s="157"/>
      <c r="F49" s="124"/>
      <c r="G49" s="124"/>
      <c r="H49" s="128"/>
      <c r="I49" s="124"/>
      <c r="J49" s="157"/>
      <c r="K49" s="268"/>
      <c r="L49" s="157"/>
      <c r="M49" s="124"/>
      <c r="N49" s="126"/>
      <c r="O49" s="126"/>
      <c r="P49" s="126"/>
      <c r="Q49" s="126"/>
      <c r="R49" s="127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390"/>
      <c r="AJ49" s="390"/>
      <c r="AK49" s="390"/>
      <c r="AL49" s="128"/>
      <c r="AM49" s="128"/>
      <c r="AN49" s="128"/>
      <c r="AO49" s="128"/>
      <c r="AP49" s="128"/>
      <c r="AQ49" s="128"/>
      <c r="AR49" s="128"/>
      <c r="AS49" s="128"/>
    </row>
    <row r="50" spans="1:45" s="34" customFormat="1" ht="9.6" customHeight="1" x14ac:dyDescent="0.2">
      <c r="A50" s="158"/>
      <c r="B50" s="124"/>
      <c r="C50" s="124"/>
      <c r="D50" s="124"/>
      <c r="E50" s="157"/>
      <c r="F50" s="124"/>
      <c r="G50" s="124"/>
      <c r="H50" s="124"/>
      <c r="I50" s="124"/>
      <c r="J50" s="157"/>
      <c r="K50" s="124"/>
      <c r="L50" s="124"/>
      <c r="M50" s="124"/>
      <c r="N50" s="126"/>
      <c r="O50" s="126"/>
      <c r="P50" s="126"/>
      <c r="Q50" s="126"/>
      <c r="R50" s="127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390"/>
      <c r="AJ50" s="390"/>
      <c r="AK50" s="390"/>
      <c r="AL50" s="128"/>
      <c r="AM50" s="128"/>
      <c r="AN50" s="128"/>
      <c r="AO50" s="128"/>
      <c r="AP50" s="128"/>
      <c r="AQ50" s="128"/>
      <c r="AR50" s="128"/>
      <c r="AS50" s="128"/>
    </row>
    <row r="51" spans="1:45" s="34" customFormat="1" ht="9.6" customHeight="1" x14ac:dyDescent="0.2">
      <c r="A51" s="158"/>
      <c r="B51" s="157"/>
      <c r="C51" s="157"/>
      <c r="D51" s="157"/>
      <c r="E51" s="157"/>
      <c r="F51" s="124"/>
      <c r="G51" s="124"/>
      <c r="H51" s="128"/>
      <c r="I51" s="268"/>
      <c r="J51" s="157"/>
      <c r="K51" s="124"/>
      <c r="L51" s="124"/>
      <c r="M51" s="124"/>
      <c r="N51" s="126"/>
      <c r="O51" s="126"/>
      <c r="P51" s="126"/>
      <c r="Q51" s="126"/>
      <c r="R51" s="127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390"/>
      <c r="AJ51" s="390"/>
      <c r="AK51" s="390"/>
      <c r="AL51" s="128"/>
      <c r="AM51" s="128"/>
      <c r="AN51" s="128"/>
      <c r="AO51" s="128"/>
      <c r="AP51" s="128"/>
      <c r="AQ51" s="128"/>
      <c r="AR51" s="128"/>
      <c r="AS51" s="128"/>
    </row>
    <row r="52" spans="1:45" s="34" customFormat="1" ht="9.6" customHeight="1" x14ac:dyDescent="0.2">
      <c r="A52" s="278"/>
      <c r="B52" s="124"/>
      <c r="C52" s="124"/>
      <c r="D52" s="124"/>
      <c r="E52" s="157"/>
      <c r="F52" s="432"/>
      <c r="G52" s="432"/>
      <c r="H52" s="432"/>
      <c r="I52" s="432"/>
      <c r="J52" s="157"/>
      <c r="K52" s="124"/>
      <c r="L52" s="124"/>
      <c r="M52" s="124"/>
      <c r="N52" s="124"/>
      <c r="O52" s="124"/>
      <c r="P52" s="124"/>
      <c r="Q52" s="126"/>
      <c r="R52" s="127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390"/>
      <c r="AJ52" s="390"/>
      <c r="AK52" s="390"/>
      <c r="AL52" s="128"/>
      <c r="AM52" s="128"/>
      <c r="AN52" s="128"/>
      <c r="AO52" s="128"/>
      <c r="AP52" s="128"/>
      <c r="AQ52" s="128"/>
      <c r="AR52" s="128"/>
      <c r="AS52" s="128"/>
    </row>
    <row r="53" spans="1:45" s="2" customFormat="1" ht="6.75" customHeight="1" x14ac:dyDescent="0.2">
      <c r="A53" s="133"/>
      <c r="B53" s="133"/>
      <c r="C53" s="133"/>
      <c r="D53" s="133"/>
      <c r="E53" s="133"/>
      <c r="F53" s="433"/>
      <c r="G53" s="433"/>
      <c r="H53" s="433"/>
      <c r="I53" s="433"/>
      <c r="J53" s="134"/>
      <c r="K53" s="135"/>
      <c r="L53" s="136"/>
      <c r="M53" s="135"/>
      <c r="N53" s="136"/>
      <c r="O53" s="135"/>
      <c r="P53" s="136"/>
      <c r="Q53" s="135"/>
      <c r="R53" s="136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390"/>
      <c r="AJ53" s="390"/>
      <c r="AK53" s="390"/>
      <c r="AL53" s="137"/>
      <c r="AM53" s="137"/>
      <c r="AN53" s="137"/>
      <c r="AO53" s="137"/>
      <c r="AP53" s="137"/>
      <c r="AQ53" s="137"/>
      <c r="AR53" s="137"/>
      <c r="AS53" s="137"/>
    </row>
    <row r="54" spans="1:45" s="18" customFormat="1" ht="10.5" customHeight="1" x14ac:dyDescent="0.2">
      <c r="A54" s="138" t="s">
        <v>43</v>
      </c>
      <c r="B54" s="139"/>
      <c r="C54" s="139"/>
      <c r="D54" s="211"/>
      <c r="E54" s="140" t="s">
        <v>4</v>
      </c>
      <c r="F54" s="141" t="s">
        <v>45</v>
      </c>
      <c r="G54" s="140"/>
      <c r="H54" s="142"/>
      <c r="I54" s="143"/>
      <c r="J54" s="140" t="s">
        <v>4</v>
      </c>
      <c r="K54" s="141" t="s">
        <v>54</v>
      </c>
      <c r="L54" s="144"/>
      <c r="M54" s="141" t="s">
        <v>55</v>
      </c>
      <c r="N54" s="145"/>
      <c r="O54" s="146" t="s">
        <v>56</v>
      </c>
      <c r="P54" s="146"/>
      <c r="Q54" s="147"/>
      <c r="R54" s="148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391"/>
      <c r="AJ54" s="391"/>
      <c r="AK54" s="391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">
      <c r="A55" s="287" t="s">
        <v>44</v>
      </c>
      <c r="B55" s="288"/>
      <c r="C55" s="289"/>
      <c r="D55" s="290"/>
      <c r="E55" s="149">
        <v>1</v>
      </c>
      <c r="F55" s="86" t="str">
        <f>IF(E55&gt;$R$62,,UPPER(VLOOKUP(E55,'Fiú 2B ELO'!$A$7:$Q$134,2)))</f>
        <v xml:space="preserve">ARNOLD </v>
      </c>
      <c r="G55" s="149"/>
      <c r="H55" s="86"/>
      <c r="I55" s="85"/>
      <c r="J55" s="279" t="s">
        <v>5</v>
      </c>
      <c r="K55" s="84"/>
      <c r="L55" s="280"/>
      <c r="M55" s="84"/>
      <c r="N55" s="281"/>
      <c r="O55" s="282" t="s">
        <v>46</v>
      </c>
      <c r="P55" s="283"/>
      <c r="Q55" s="283"/>
      <c r="R55" s="281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391"/>
      <c r="AJ55" s="391"/>
      <c r="AK55" s="391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">
      <c r="A56" s="291" t="s">
        <v>53</v>
      </c>
      <c r="B56" s="159"/>
      <c r="C56" s="292"/>
      <c r="D56" s="293"/>
      <c r="E56" s="149">
        <v>2</v>
      </c>
      <c r="F56" s="86" t="str">
        <f>IF(E56&gt;$R$62,,UPPER(VLOOKUP(E56,'Fiú 2B ELO'!$A$7:$Q$134,2)))</f>
        <v>FÉTH</v>
      </c>
      <c r="G56" s="149"/>
      <c r="H56" s="86"/>
      <c r="I56" s="85"/>
      <c r="J56" s="279" t="s">
        <v>6</v>
      </c>
      <c r="K56" s="84"/>
      <c r="L56" s="280"/>
      <c r="M56" s="84"/>
      <c r="N56" s="281"/>
      <c r="O56" s="152"/>
      <c r="P56" s="284"/>
      <c r="Q56" s="159"/>
      <c r="R56" s="285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391"/>
      <c r="AJ56" s="391"/>
      <c r="AK56" s="391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">
      <c r="A57" s="174"/>
      <c r="B57" s="175"/>
      <c r="C57" s="209"/>
      <c r="D57" s="176"/>
      <c r="E57" s="149"/>
      <c r="F57" s="86"/>
      <c r="G57" s="149"/>
      <c r="H57" s="86"/>
      <c r="I57" s="85"/>
      <c r="J57" s="279" t="s">
        <v>7</v>
      </c>
      <c r="K57" s="84"/>
      <c r="L57" s="280"/>
      <c r="M57" s="84"/>
      <c r="N57" s="281"/>
      <c r="O57" s="282" t="s">
        <v>47</v>
      </c>
      <c r="P57" s="283"/>
      <c r="Q57" s="283"/>
      <c r="R57" s="281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391"/>
      <c r="AJ57" s="391"/>
      <c r="AK57" s="391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">
      <c r="A58" s="150"/>
      <c r="B58" s="206"/>
      <c r="C58" s="206"/>
      <c r="D58" s="151"/>
      <c r="E58" s="149"/>
      <c r="F58" s="86"/>
      <c r="G58" s="149"/>
      <c r="H58" s="86"/>
      <c r="I58" s="85"/>
      <c r="J58" s="279" t="s">
        <v>8</v>
      </c>
      <c r="K58" s="84"/>
      <c r="L58" s="280"/>
      <c r="M58" s="84"/>
      <c r="N58" s="281"/>
      <c r="O58" s="84"/>
      <c r="P58" s="280"/>
      <c r="Q58" s="84"/>
      <c r="R58" s="281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391"/>
      <c r="AJ58" s="391"/>
      <c r="AK58" s="391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">
      <c r="A59" s="163"/>
      <c r="B59" s="177"/>
      <c r="C59" s="177"/>
      <c r="D59" s="210"/>
      <c r="E59" s="149"/>
      <c r="F59" s="86"/>
      <c r="G59" s="149"/>
      <c r="H59" s="86"/>
      <c r="I59" s="85"/>
      <c r="J59" s="279" t="s">
        <v>9</v>
      </c>
      <c r="K59" s="84"/>
      <c r="L59" s="280"/>
      <c r="M59" s="84"/>
      <c r="N59" s="281"/>
      <c r="O59" s="159"/>
      <c r="P59" s="284"/>
      <c r="Q59" s="159"/>
      <c r="R59" s="285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391"/>
      <c r="AJ59" s="391"/>
      <c r="AK59" s="391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">
      <c r="A60" s="164"/>
      <c r="B60" s="180"/>
      <c r="C60" s="206"/>
      <c r="D60" s="151"/>
      <c r="E60" s="149"/>
      <c r="F60" s="86"/>
      <c r="G60" s="149"/>
      <c r="H60" s="86"/>
      <c r="I60" s="85"/>
      <c r="J60" s="279" t="s">
        <v>10</v>
      </c>
      <c r="K60" s="84"/>
      <c r="L60" s="280"/>
      <c r="M60" s="84"/>
      <c r="N60" s="281"/>
      <c r="O60" s="282" t="s">
        <v>33</v>
      </c>
      <c r="P60" s="283"/>
      <c r="Q60" s="283"/>
      <c r="R60" s="281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391"/>
      <c r="AJ60" s="391"/>
      <c r="AK60" s="391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">
      <c r="A61" s="164"/>
      <c r="B61" s="180"/>
      <c r="C61" s="207"/>
      <c r="D61" s="172"/>
      <c r="E61" s="149"/>
      <c r="F61" s="86"/>
      <c r="G61" s="149"/>
      <c r="H61" s="86"/>
      <c r="I61" s="85"/>
      <c r="J61" s="279" t="s">
        <v>11</v>
      </c>
      <c r="K61" s="84"/>
      <c r="L61" s="280"/>
      <c r="M61" s="84"/>
      <c r="N61" s="281"/>
      <c r="O61" s="84"/>
      <c r="P61" s="280"/>
      <c r="Q61" s="84"/>
      <c r="R61" s="281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391"/>
      <c r="AJ61" s="391"/>
      <c r="AK61" s="391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">
      <c r="A62" s="165"/>
      <c r="B62" s="162"/>
      <c r="C62" s="208"/>
      <c r="D62" s="173"/>
      <c r="E62" s="153"/>
      <c r="F62" s="152"/>
      <c r="G62" s="153"/>
      <c r="H62" s="152"/>
      <c r="I62" s="154"/>
      <c r="J62" s="286" t="s">
        <v>12</v>
      </c>
      <c r="K62" s="159"/>
      <c r="L62" s="284"/>
      <c r="M62" s="159"/>
      <c r="N62" s="285"/>
      <c r="O62" s="159" t="str">
        <f>R4</f>
        <v>Rákóczi Andrea</v>
      </c>
      <c r="P62" s="284"/>
      <c r="Q62" s="159"/>
      <c r="R62" s="155">
        <f>MIN(4,'Fiú 2B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391"/>
      <c r="AJ62" s="391"/>
      <c r="AK62" s="391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"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L63" s="276"/>
      <c r="AM63" s="276"/>
      <c r="AN63" s="276"/>
      <c r="AO63" s="276"/>
      <c r="AP63" s="276"/>
      <c r="AQ63" s="276"/>
      <c r="AR63" s="276"/>
      <c r="AS63" s="276"/>
    </row>
    <row r="64" spans="1:45" x14ac:dyDescent="0.2"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L64" s="276"/>
      <c r="AM64" s="276"/>
      <c r="AN64" s="276"/>
      <c r="AO64" s="276"/>
      <c r="AP64" s="276"/>
      <c r="AQ64" s="276"/>
      <c r="AR64" s="276"/>
      <c r="AS64" s="276"/>
    </row>
    <row r="65" spans="20:45" x14ac:dyDescent="0.2"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L65" s="276"/>
      <c r="AM65" s="276"/>
      <c r="AN65" s="276"/>
      <c r="AO65" s="276"/>
      <c r="AP65" s="276"/>
      <c r="AQ65" s="276"/>
      <c r="AR65" s="276"/>
      <c r="AS65" s="276"/>
    </row>
    <row r="66" spans="20:45" x14ac:dyDescent="0.2"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L66" s="276"/>
      <c r="AM66" s="276"/>
      <c r="AN66" s="276"/>
      <c r="AO66" s="276"/>
      <c r="AP66" s="276"/>
      <c r="AQ66" s="276"/>
      <c r="AR66" s="276"/>
      <c r="AS66" s="276"/>
    </row>
    <row r="67" spans="20:45" x14ac:dyDescent="0.2"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L67" s="276"/>
      <c r="AM67" s="276"/>
      <c r="AN67" s="276"/>
      <c r="AO67" s="276"/>
      <c r="AP67" s="276"/>
      <c r="AQ67" s="276"/>
      <c r="AR67" s="276"/>
      <c r="AS67" s="276"/>
    </row>
    <row r="68" spans="20:45" x14ac:dyDescent="0.2"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L68" s="276"/>
      <c r="AM68" s="276"/>
      <c r="AN68" s="276"/>
      <c r="AO68" s="276"/>
      <c r="AP68" s="276"/>
      <c r="AQ68" s="276"/>
      <c r="AR68" s="276"/>
      <c r="AS68" s="276"/>
    </row>
    <row r="69" spans="20:45" x14ac:dyDescent="0.2"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L69" s="276"/>
      <c r="AM69" s="276"/>
      <c r="AN69" s="276"/>
      <c r="AO69" s="276"/>
      <c r="AP69" s="276"/>
      <c r="AQ69" s="276"/>
      <c r="AR69" s="276"/>
      <c r="AS69" s="276"/>
    </row>
    <row r="70" spans="20:45" x14ac:dyDescent="0.2"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L70" s="276"/>
      <c r="AM70" s="276"/>
      <c r="AN70" s="276"/>
      <c r="AO70" s="276"/>
      <c r="AP70" s="276"/>
      <c r="AQ70" s="276"/>
      <c r="AR70" s="276"/>
      <c r="AS70" s="276"/>
    </row>
    <row r="71" spans="20:45" x14ac:dyDescent="0.2"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L71" s="276"/>
      <c r="AM71" s="276"/>
      <c r="AN71" s="276"/>
      <c r="AO71" s="276"/>
      <c r="AP71" s="276"/>
      <c r="AQ71" s="276"/>
      <c r="AR71" s="276"/>
      <c r="AS71" s="276"/>
    </row>
    <row r="72" spans="20:45" x14ac:dyDescent="0.2"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L72" s="276"/>
      <c r="AM72" s="276"/>
      <c r="AN72" s="276"/>
      <c r="AO72" s="276"/>
      <c r="AP72" s="276"/>
      <c r="AQ72" s="276"/>
      <c r="AR72" s="276"/>
      <c r="AS72" s="276"/>
    </row>
    <row r="73" spans="20:45" x14ac:dyDescent="0.2"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L73" s="276"/>
      <c r="AM73" s="276"/>
      <c r="AN73" s="276"/>
      <c r="AO73" s="276"/>
      <c r="AP73" s="276"/>
      <c r="AQ73" s="276"/>
      <c r="AR73" s="276"/>
      <c r="AS73" s="276"/>
    </row>
    <row r="74" spans="20:45" x14ac:dyDescent="0.2"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L74" s="276"/>
      <c r="AM74" s="276"/>
      <c r="AN74" s="276"/>
      <c r="AO74" s="276"/>
      <c r="AP74" s="276"/>
      <c r="AQ74" s="276"/>
      <c r="AR74" s="276"/>
      <c r="AS74" s="276"/>
    </row>
    <row r="75" spans="20:45" x14ac:dyDescent="0.2"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L75" s="276"/>
      <c r="AM75" s="276"/>
      <c r="AN75" s="276"/>
      <c r="AO75" s="276"/>
      <c r="AP75" s="276"/>
      <c r="AQ75" s="276"/>
      <c r="AR75" s="276"/>
      <c r="AS75" s="276"/>
    </row>
    <row r="76" spans="20:45" x14ac:dyDescent="0.2"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L76" s="276"/>
      <c r="AM76" s="276"/>
      <c r="AN76" s="276"/>
      <c r="AO76" s="276"/>
      <c r="AP76" s="276"/>
      <c r="AQ76" s="276"/>
      <c r="AR76" s="276"/>
      <c r="AS76" s="276"/>
    </row>
    <row r="77" spans="20:45" x14ac:dyDescent="0.2"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L77" s="276"/>
      <c r="AM77" s="276"/>
      <c r="AN77" s="276"/>
      <c r="AO77" s="276"/>
      <c r="AP77" s="276"/>
      <c r="AQ77" s="276"/>
      <c r="AR77" s="276"/>
      <c r="AS77" s="276"/>
    </row>
    <row r="78" spans="20:45" x14ac:dyDescent="0.2"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L78" s="276"/>
      <c r="AM78" s="276"/>
      <c r="AN78" s="276"/>
      <c r="AO78" s="276"/>
      <c r="AP78" s="276"/>
      <c r="AQ78" s="276"/>
      <c r="AR78" s="276"/>
      <c r="AS78" s="276"/>
    </row>
    <row r="79" spans="20:45" x14ac:dyDescent="0.2"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L79" s="276"/>
      <c r="AM79" s="276"/>
      <c r="AN79" s="276"/>
      <c r="AO79" s="276"/>
      <c r="AP79" s="276"/>
      <c r="AQ79" s="276"/>
      <c r="AR79" s="276"/>
      <c r="AS79" s="276"/>
    </row>
    <row r="80" spans="20:45" x14ac:dyDescent="0.2"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L80" s="276"/>
      <c r="AM80" s="276"/>
      <c r="AN80" s="276"/>
      <c r="AO80" s="276"/>
      <c r="AP80" s="276"/>
      <c r="AQ80" s="276"/>
      <c r="AR80" s="276"/>
      <c r="AS80" s="276"/>
    </row>
    <row r="81" spans="20:45" x14ac:dyDescent="0.2"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L81" s="276"/>
      <c r="AM81" s="276"/>
      <c r="AN81" s="276"/>
      <c r="AO81" s="276"/>
      <c r="AP81" s="276"/>
      <c r="AQ81" s="276"/>
      <c r="AR81" s="276"/>
      <c r="AS81" s="276"/>
    </row>
    <row r="82" spans="20:45" x14ac:dyDescent="0.2"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L82" s="276"/>
      <c r="AM82" s="276"/>
      <c r="AN82" s="276"/>
      <c r="AO82" s="276"/>
      <c r="AP82" s="276"/>
      <c r="AQ82" s="276"/>
      <c r="AR82" s="276"/>
      <c r="AS82" s="276"/>
    </row>
    <row r="83" spans="20:45" x14ac:dyDescent="0.2"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L83" s="276"/>
      <c r="AM83" s="276"/>
      <c r="AN83" s="276"/>
      <c r="AO83" s="276"/>
      <c r="AP83" s="276"/>
      <c r="AQ83" s="276"/>
      <c r="AR83" s="276"/>
      <c r="AS83" s="276"/>
    </row>
    <row r="84" spans="20:45" x14ac:dyDescent="0.2"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L84" s="276"/>
      <c r="AM84" s="276"/>
      <c r="AN84" s="276"/>
      <c r="AO84" s="276"/>
      <c r="AP84" s="276"/>
      <c r="AQ84" s="276"/>
      <c r="AR84" s="276"/>
      <c r="AS84" s="276"/>
    </row>
    <row r="85" spans="20:45" x14ac:dyDescent="0.2"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L85" s="276"/>
      <c r="AM85" s="276"/>
      <c r="AN85" s="276"/>
      <c r="AO85" s="276"/>
      <c r="AP85" s="276"/>
      <c r="AQ85" s="276"/>
      <c r="AR85" s="276"/>
      <c r="AS85" s="276"/>
    </row>
    <row r="86" spans="20:45" x14ac:dyDescent="0.2"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L86" s="276"/>
      <c r="AM86" s="276"/>
      <c r="AN86" s="276"/>
      <c r="AO86" s="276"/>
      <c r="AP86" s="276"/>
      <c r="AQ86" s="276"/>
      <c r="AR86" s="276"/>
      <c r="AS86" s="276"/>
    </row>
    <row r="87" spans="20:45" x14ac:dyDescent="0.2"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L87" s="276"/>
      <c r="AM87" s="276"/>
      <c r="AN87" s="276"/>
      <c r="AO87" s="276"/>
      <c r="AP87" s="276"/>
      <c r="AQ87" s="276"/>
      <c r="AR87" s="276"/>
      <c r="AS87" s="276"/>
    </row>
    <row r="88" spans="20:45" x14ac:dyDescent="0.2"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L88" s="276"/>
      <c r="AM88" s="276"/>
      <c r="AN88" s="276"/>
      <c r="AO88" s="276"/>
      <c r="AP88" s="276"/>
      <c r="AQ88" s="276"/>
      <c r="AR88" s="276"/>
      <c r="AS88" s="276"/>
    </row>
    <row r="89" spans="20:45" x14ac:dyDescent="0.2"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L89" s="276"/>
      <c r="AM89" s="276"/>
      <c r="AN89" s="276"/>
      <c r="AO89" s="276"/>
      <c r="AP89" s="276"/>
      <c r="AQ89" s="276"/>
      <c r="AR89" s="276"/>
      <c r="AS89" s="276"/>
    </row>
    <row r="90" spans="20:45" x14ac:dyDescent="0.2"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L90" s="276"/>
      <c r="AM90" s="276"/>
      <c r="AN90" s="276"/>
      <c r="AO90" s="276"/>
      <c r="AP90" s="276"/>
      <c r="AQ90" s="276"/>
      <c r="AR90" s="276"/>
      <c r="AS90" s="276"/>
    </row>
    <row r="91" spans="20:45" x14ac:dyDescent="0.2"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L91" s="276"/>
      <c r="AM91" s="276"/>
      <c r="AN91" s="276"/>
      <c r="AO91" s="276"/>
      <c r="AP91" s="276"/>
      <c r="AQ91" s="276"/>
      <c r="AR91" s="276"/>
      <c r="AS91" s="276"/>
    </row>
    <row r="92" spans="20:45" x14ac:dyDescent="0.2"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6"/>
      <c r="AH92" s="276"/>
      <c r="AL92" s="276"/>
      <c r="AM92" s="276"/>
      <c r="AN92" s="276"/>
      <c r="AO92" s="276"/>
      <c r="AP92" s="276"/>
      <c r="AQ92" s="276"/>
      <c r="AR92" s="276"/>
      <c r="AS92" s="276"/>
    </row>
    <row r="93" spans="20:45" x14ac:dyDescent="0.2"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  <c r="AF93" s="276"/>
      <c r="AG93" s="276"/>
      <c r="AH93" s="276"/>
      <c r="AL93" s="276"/>
      <c r="AM93" s="276"/>
      <c r="AN93" s="276"/>
      <c r="AO93" s="276"/>
      <c r="AP93" s="276"/>
      <c r="AQ93" s="276"/>
      <c r="AR93" s="276"/>
      <c r="AS93" s="276"/>
    </row>
    <row r="94" spans="20:45" x14ac:dyDescent="0.2"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L94" s="276"/>
      <c r="AM94" s="276"/>
      <c r="AN94" s="276"/>
      <c r="AO94" s="276"/>
      <c r="AP94" s="276"/>
      <c r="AQ94" s="276"/>
      <c r="AR94" s="276"/>
      <c r="AS94" s="276"/>
    </row>
    <row r="95" spans="20:45" x14ac:dyDescent="0.2"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6"/>
      <c r="AH95" s="276"/>
      <c r="AL95" s="276"/>
      <c r="AM95" s="276"/>
      <c r="AN95" s="276"/>
      <c r="AO95" s="276"/>
      <c r="AP95" s="276"/>
      <c r="AQ95" s="276"/>
      <c r="AR95" s="276"/>
      <c r="AS95" s="276"/>
    </row>
    <row r="96" spans="20:45" x14ac:dyDescent="0.2"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L96" s="276"/>
      <c r="AM96" s="276"/>
      <c r="AN96" s="276"/>
      <c r="AO96" s="276"/>
      <c r="AP96" s="276"/>
      <c r="AQ96" s="276"/>
      <c r="AR96" s="276"/>
      <c r="AS96" s="276"/>
    </row>
    <row r="97" spans="20:45" x14ac:dyDescent="0.2"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L97" s="276"/>
      <c r="AM97" s="276"/>
      <c r="AN97" s="276"/>
      <c r="AO97" s="276"/>
      <c r="AP97" s="276"/>
      <c r="AQ97" s="276"/>
      <c r="AR97" s="276"/>
      <c r="AS97" s="276"/>
    </row>
    <row r="98" spans="20:45" x14ac:dyDescent="0.2">
      <c r="T98" s="276"/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276"/>
      <c r="AG98" s="276"/>
      <c r="AH98" s="276"/>
      <c r="AL98" s="276"/>
      <c r="AM98" s="276"/>
      <c r="AN98" s="276"/>
      <c r="AO98" s="276"/>
      <c r="AP98" s="276"/>
      <c r="AQ98" s="276"/>
      <c r="AR98" s="276"/>
      <c r="AS98" s="276"/>
    </row>
    <row r="99" spans="20:45" x14ac:dyDescent="0.2"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276"/>
      <c r="AL99" s="276"/>
      <c r="AM99" s="276"/>
      <c r="AN99" s="276"/>
      <c r="AO99" s="276"/>
      <c r="AP99" s="276"/>
      <c r="AQ99" s="276"/>
      <c r="AR99" s="276"/>
      <c r="AS99" s="276"/>
    </row>
    <row r="100" spans="20:45" x14ac:dyDescent="0.2"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76"/>
      <c r="AH100" s="276"/>
      <c r="AL100" s="276"/>
      <c r="AM100" s="276"/>
      <c r="AN100" s="276"/>
      <c r="AO100" s="276"/>
      <c r="AP100" s="276"/>
      <c r="AQ100" s="276"/>
      <c r="AR100" s="276"/>
      <c r="AS100" s="276"/>
    </row>
    <row r="101" spans="20:45" x14ac:dyDescent="0.2">
      <c r="T101" s="276"/>
      <c r="U101" s="276"/>
      <c r="V101" s="276"/>
      <c r="W101" s="276"/>
      <c r="X101" s="276"/>
      <c r="Y101" s="276"/>
      <c r="Z101" s="276"/>
      <c r="AA101" s="276"/>
      <c r="AB101" s="276"/>
      <c r="AC101" s="276"/>
      <c r="AD101" s="276"/>
      <c r="AE101" s="276"/>
      <c r="AF101" s="276"/>
      <c r="AG101" s="276"/>
      <c r="AH101" s="276"/>
      <c r="AL101" s="276"/>
      <c r="AM101" s="276"/>
      <c r="AN101" s="276"/>
      <c r="AO101" s="276"/>
      <c r="AP101" s="276"/>
      <c r="AQ101" s="276"/>
      <c r="AR101" s="276"/>
      <c r="AS101" s="276"/>
    </row>
    <row r="102" spans="20:45" x14ac:dyDescent="0.2">
      <c r="T102" s="276"/>
      <c r="U102" s="276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  <c r="AF102" s="276"/>
      <c r="AG102" s="276"/>
      <c r="AH102" s="276"/>
      <c r="AL102" s="276"/>
      <c r="AM102" s="276"/>
      <c r="AN102" s="276"/>
      <c r="AO102" s="276"/>
      <c r="AP102" s="276"/>
      <c r="AQ102" s="276"/>
      <c r="AR102" s="276"/>
      <c r="AS102" s="276"/>
    </row>
    <row r="103" spans="20:45" x14ac:dyDescent="0.2"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6"/>
      <c r="AL103" s="276"/>
      <c r="AM103" s="276"/>
      <c r="AN103" s="276"/>
      <c r="AO103" s="276"/>
      <c r="AP103" s="276"/>
      <c r="AQ103" s="276"/>
      <c r="AR103" s="276"/>
      <c r="AS103" s="276"/>
    </row>
    <row r="104" spans="20:45" x14ac:dyDescent="0.2"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L104" s="276"/>
      <c r="AM104" s="276"/>
      <c r="AN104" s="276"/>
      <c r="AO104" s="276"/>
      <c r="AP104" s="276"/>
      <c r="AQ104" s="276"/>
      <c r="AR104" s="276"/>
      <c r="AS104" s="276"/>
    </row>
    <row r="105" spans="20:45" x14ac:dyDescent="0.2"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76"/>
      <c r="AG105" s="276"/>
      <c r="AH105" s="276"/>
      <c r="AL105" s="276"/>
      <c r="AM105" s="276"/>
      <c r="AN105" s="276"/>
      <c r="AO105" s="276"/>
      <c r="AP105" s="276"/>
      <c r="AQ105" s="276"/>
      <c r="AR105" s="276"/>
      <c r="AS105" s="276"/>
    </row>
    <row r="106" spans="20:45" x14ac:dyDescent="0.2">
      <c r="T106" s="276"/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  <c r="AF106" s="276"/>
      <c r="AG106" s="276"/>
      <c r="AH106" s="276"/>
      <c r="AL106" s="276"/>
      <c r="AM106" s="276"/>
      <c r="AN106" s="276"/>
      <c r="AO106" s="276"/>
      <c r="AP106" s="276"/>
      <c r="AQ106" s="276"/>
      <c r="AR106" s="276"/>
      <c r="AS106" s="276"/>
    </row>
    <row r="107" spans="20:45" x14ac:dyDescent="0.2"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  <c r="AL107" s="276"/>
      <c r="AM107" s="276"/>
      <c r="AN107" s="276"/>
      <c r="AO107" s="276"/>
      <c r="AP107" s="276"/>
      <c r="AQ107" s="276"/>
      <c r="AR107" s="276"/>
      <c r="AS107" s="276"/>
    </row>
    <row r="108" spans="20:45" x14ac:dyDescent="0.2"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76"/>
      <c r="AG108" s="276"/>
      <c r="AH108" s="276"/>
      <c r="AL108" s="276"/>
      <c r="AM108" s="276"/>
      <c r="AN108" s="276"/>
      <c r="AO108" s="276"/>
      <c r="AP108" s="276"/>
      <c r="AQ108" s="276"/>
      <c r="AR108" s="276"/>
      <c r="AS108" s="276"/>
    </row>
    <row r="109" spans="20:45" x14ac:dyDescent="0.2"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  <c r="AF109" s="276"/>
      <c r="AG109" s="276"/>
      <c r="AH109" s="276"/>
      <c r="AL109" s="276"/>
      <c r="AM109" s="276"/>
      <c r="AN109" s="276"/>
      <c r="AO109" s="276"/>
      <c r="AP109" s="276"/>
      <c r="AQ109" s="276"/>
      <c r="AR109" s="276"/>
      <c r="AS109" s="276"/>
    </row>
    <row r="110" spans="20:45" x14ac:dyDescent="0.2">
      <c r="T110" s="276"/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6"/>
      <c r="AE110" s="276"/>
      <c r="AF110" s="276"/>
      <c r="AG110" s="276"/>
      <c r="AH110" s="276"/>
      <c r="AL110" s="276"/>
      <c r="AM110" s="276"/>
      <c r="AN110" s="276"/>
      <c r="AO110" s="276"/>
      <c r="AP110" s="276"/>
      <c r="AQ110" s="276"/>
      <c r="AR110" s="276"/>
      <c r="AS110" s="276"/>
    </row>
    <row r="111" spans="20:45" x14ac:dyDescent="0.2"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76"/>
      <c r="AG111" s="276"/>
      <c r="AH111" s="276"/>
      <c r="AL111" s="276"/>
      <c r="AM111" s="276"/>
      <c r="AN111" s="276"/>
      <c r="AO111" s="276"/>
      <c r="AP111" s="276"/>
      <c r="AQ111" s="276"/>
      <c r="AR111" s="276"/>
      <c r="AS111" s="276"/>
    </row>
    <row r="112" spans="20:45" x14ac:dyDescent="0.2">
      <c r="T112" s="276"/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L112" s="276"/>
      <c r="AM112" s="276"/>
      <c r="AN112" s="276"/>
      <c r="AO112" s="276"/>
      <c r="AP112" s="276"/>
      <c r="AQ112" s="276"/>
      <c r="AR112" s="276"/>
      <c r="AS112" s="276"/>
    </row>
    <row r="113" spans="20:45" x14ac:dyDescent="0.2"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L113" s="276"/>
      <c r="AM113" s="276"/>
      <c r="AN113" s="276"/>
      <c r="AO113" s="276"/>
      <c r="AP113" s="276"/>
      <c r="AQ113" s="276"/>
      <c r="AR113" s="276"/>
      <c r="AS113" s="276"/>
    </row>
    <row r="114" spans="20:45" x14ac:dyDescent="0.2"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L114" s="276"/>
      <c r="AM114" s="276"/>
      <c r="AN114" s="276"/>
      <c r="AO114" s="276"/>
      <c r="AP114" s="276"/>
      <c r="AQ114" s="276"/>
      <c r="AR114" s="276"/>
      <c r="AS114" s="276"/>
    </row>
    <row r="115" spans="20:45" x14ac:dyDescent="0.2"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L115" s="276"/>
      <c r="AM115" s="276"/>
      <c r="AN115" s="276"/>
      <c r="AO115" s="276"/>
      <c r="AP115" s="276"/>
      <c r="AQ115" s="276"/>
      <c r="AR115" s="276"/>
      <c r="AS115" s="276"/>
    </row>
    <row r="116" spans="20:45" x14ac:dyDescent="0.2"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L116" s="276"/>
      <c r="AM116" s="276"/>
      <c r="AN116" s="276"/>
      <c r="AO116" s="276"/>
      <c r="AP116" s="276"/>
      <c r="AQ116" s="276"/>
      <c r="AR116" s="276"/>
      <c r="AS116" s="276"/>
    </row>
    <row r="117" spans="20:45" x14ac:dyDescent="0.2"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L117" s="276"/>
      <c r="AM117" s="276"/>
      <c r="AN117" s="276"/>
      <c r="AO117" s="276"/>
      <c r="AP117" s="276"/>
      <c r="AQ117" s="276"/>
      <c r="AR117" s="276"/>
      <c r="AS117" s="276"/>
    </row>
    <row r="118" spans="20:45" x14ac:dyDescent="0.2"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L118" s="276"/>
      <c r="AM118" s="276"/>
      <c r="AN118" s="276"/>
      <c r="AO118" s="276"/>
      <c r="AP118" s="276"/>
      <c r="AQ118" s="276"/>
      <c r="AR118" s="276"/>
      <c r="AS118" s="276"/>
    </row>
    <row r="119" spans="20:45" x14ac:dyDescent="0.2">
      <c r="T119" s="276"/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  <c r="AF119" s="276"/>
      <c r="AG119" s="276"/>
      <c r="AH119" s="276"/>
      <c r="AL119" s="276"/>
      <c r="AM119" s="276"/>
      <c r="AN119" s="276"/>
      <c r="AO119" s="276"/>
      <c r="AP119" s="276"/>
      <c r="AQ119" s="276"/>
      <c r="AR119" s="276"/>
      <c r="AS119" s="276"/>
    </row>
    <row r="120" spans="20:45" x14ac:dyDescent="0.2">
      <c r="T120" s="276"/>
      <c r="U120" s="276"/>
      <c r="V120" s="276"/>
      <c r="W120" s="276"/>
      <c r="X120" s="276"/>
      <c r="Y120" s="276"/>
      <c r="Z120" s="276"/>
      <c r="AA120" s="276"/>
      <c r="AB120" s="276"/>
      <c r="AC120" s="276"/>
      <c r="AD120" s="276"/>
      <c r="AE120" s="276"/>
      <c r="AF120" s="276"/>
      <c r="AG120" s="276"/>
      <c r="AH120" s="276"/>
      <c r="AL120" s="276"/>
      <c r="AM120" s="276"/>
      <c r="AN120" s="276"/>
      <c r="AO120" s="276"/>
      <c r="AP120" s="276"/>
      <c r="AQ120" s="276"/>
      <c r="AR120" s="276"/>
      <c r="AS120" s="276"/>
    </row>
    <row r="121" spans="20:45" x14ac:dyDescent="0.2"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  <c r="AF121" s="276"/>
      <c r="AG121" s="276"/>
      <c r="AH121" s="276"/>
      <c r="AL121" s="276"/>
      <c r="AM121" s="276"/>
      <c r="AN121" s="276"/>
      <c r="AO121" s="276"/>
      <c r="AP121" s="276"/>
      <c r="AQ121" s="276"/>
      <c r="AR121" s="276"/>
      <c r="AS121" s="276"/>
    </row>
    <row r="122" spans="20:45" x14ac:dyDescent="0.2">
      <c r="T122" s="276"/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  <c r="AF122" s="276"/>
      <c r="AG122" s="276"/>
      <c r="AH122" s="276"/>
      <c r="AL122" s="276"/>
      <c r="AM122" s="276"/>
      <c r="AN122" s="276"/>
      <c r="AO122" s="276"/>
      <c r="AP122" s="276"/>
      <c r="AQ122" s="276"/>
      <c r="AR122" s="276"/>
      <c r="AS122" s="276"/>
    </row>
    <row r="123" spans="20:45" x14ac:dyDescent="0.2">
      <c r="T123" s="276"/>
      <c r="U123" s="276"/>
      <c r="V123" s="276"/>
      <c r="W123" s="276"/>
      <c r="X123" s="276"/>
      <c r="Y123" s="276"/>
      <c r="Z123" s="276"/>
      <c r="AA123" s="276"/>
      <c r="AB123" s="276"/>
      <c r="AC123" s="276"/>
      <c r="AD123" s="276"/>
      <c r="AE123" s="276"/>
      <c r="AF123" s="276"/>
      <c r="AG123" s="276"/>
      <c r="AH123" s="276"/>
      <c r="AL123" s="276"/>
      <c r="AM123" s="276"/>
      <c r="AN123" s="276"/>
      <c r="AO123" s="276"/>
      <c r="AP123" s="276"/>
      <c r="AQ123" s="276"/>
      <c r="AR123" s="276"/>
      <c r="AS123" s="276"/>
    </row>
    <row r="124" spans="20:45" x14ac:dyDescent="0.2">
      <c r="T124" s="276"/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276"/>
      <c r="AL124" s="276"/>
      <c r="AM124" s="276"/>
      <c r="AN124" s="276"/>
      <c r="AO124" s="276"/>
      <c r="AP124" s="276"/>
      <c r="AQ124" s="276"/>
      <c r="AR124" s="276"/>
      <c r="AS124" s="276"/>
    </row>
    <row r="125" spans="20:45" x14ac:dyDescent="0.2">
      <c r="T125" s="276"/>
      <c r="U125" s="276"/>
      <c r="V125" s="276"/>
      <c r="W125" s="276"/>
      <c r="X125" s="276"/>
      <c r="Y125" s="276"/>
      <c r="Z125" s="276"/>
      <c r="AA125" s="276"/>
      <c r="AB125" s="276"/>
      <c r="AC125" s="276"/>
      <c r="AD125" s="276"/>
      <c r="AE125" s="276"/>
      <c r="AF125" s="276"/>
      <c r="AG125" s="276"/>
      <c r="AH125" s="276"/>
      <c r="AL125" s="276"/>
      <c r="AM125" s="276"/>
      <c r="AN125" s="276"/>
      <c r="AO125" s="276"/>
      <c r="AP125" s="276"/>
      <c r="AQ125" s="276"/>
      <c r="AR125" s="276"/>
      <c r="AS125" s="276"/>
    </row>
    <row r="126" spans="20:45" x14ac:dyDescent="0.2"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L126" s="276"/>
      <c r="AM126" s="276"/>
      <c r="AN126" s="276"/>
      <c r="AO126" s="276"/>
      <c r="AP126" s="276"/>
      <c r="AQ126" s="276"/>
      <c r="AR126" s="276"/>
      <c r="AS126" s="276"/>
    </row>
    <row r="127" spans="20:45" x14ac:dyDescent="0.2"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76"/>
      <c r="AG127" s="276"/>
      <c r="AH127" s="276"/>
      <c r="AL127" s="276"/>
      <c r="AM127" s="276"/>
      <c r="AN127" s="276"/>
      <c r="AO127" s="276"/>
      <c r="AP127" s="276"/>
      <c r="AQ127" s="276"/>
      <c r="AR127" s="276"/>
      <c r="AS127" s="276"/>
    </row>
    <row r="128" spans="20:45" x14ac:dyDescent="0.2">
      <c r="T128" s="276"/>
      <c r="U128" s="276"/>
      <c r="V128" s="276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276"/>
      <c r="AL128" s="276"/>
      <c r="AM128" s="276"/>
      <c r="AN128" s="276"/>
      <c r="AO128" s="276"/>
      <c r="AP128" s="276"/>
      <c r="AQ128" s="276"/>
      <c r="AR128" s="276"/>
      <c r="AS128" s="276"/>
    </row>
    <row r="129" spans="20:45" x14ac:dyDescent="0.2">
      <c r="T129" s="276"/>
      <c r="U129" s="276"/>
      <c r="V129" s="276"/>
      <c r="W129" s="276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L129" s="276"/>
      <c r="AM129" s="276"/>
      <c r="AN129" s="276"/>
      <c r="AO129" s="276"/>
      <c r="AP129" s="276"/>
      <c r="AQ129" s="276"/>
      <c r="AR129" s="276"/>
      <c r="AS129" s="276"/>
    </row>
    <row r="130" spans="20:45" x14ac:dyDescent="0.2">
      <c r="T130" s="276"/>
      <c r="U130" s="276"/>
      <c r="V130" s="276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L130" s="276"/>
      <c r="AM130" s="276"/>
      <c r="AN130" s="276"/>
      <c r="AO130" s="276"/>
      <c r="AP130" s="276"/>
      <c r="AQ130" s="276"/>
      <c r="AR130" s="276"/>
      <c r="AS130" s="276"/>
    </row>
    <row r="131" spans="20:45" x14ac:dyDescent="0.2">
      <c r="T131" s="276"/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L131" s="276"/>
      <c r="AM131" s="276"/>
      <c r="AN131" s="276"/>
      <c r="AO131" s="276"/>
      <c r="AP131" s="276"/>
      <c r="AQ131" s="276"/>
      <c r="AR131" s="276"/>
      <c r="AS131" s="276"/>
    </row>
    <row r="132" spans="20:45" x14ac:dyDescent="0.2">
      <c r="T132" s="276"/>
      <c r="U132" s="276"/>
      <c r="V132" s="276"/>
      <c r="W132" s="276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L132" s="276"/>
      <c r="AM132" s="276"/>
      <c r="AN132" s="276"/>
      <c r="AO132" s="276"/>
      <c r="AP132" s="276"/>
      <c r="AQ132" s="276"/>
      <c r="AR132" s="276"/>
      <c r="AS132" s="276"/>
    </row>
    <row r="133" spans="20:45" x14ac:dyDescent="0.2">
      <c r="T133" s="276"/>
      <c r="U133" s="276"/>
      <c r="V133" s="276"/>
      <c r="W133" s="276"/>
      <c r="X133" s="276"/>
      <c r="Y133" s="276"/>
      <c r="Z133" s="276"/>
      <c r="AA133" s="276"/>
      <c r="AB133" s="276"/>
      <c r="AC133" s="276"/>
      <c r="AD133" s="276"/>
      <c r="AE133" s="276"/>
      <c r="AF133" s="276"/>
      <c r="AG133" s="276"/>
      <c r="AH133" s="276"/>
      <c r="AL133" s="276"/>
      <c r="AM133" s="276"/>
      <c r="AN133" s="276"/>
      <c r="AO133" s="276"/>
      <c r="AP133" s="276"/>
      <c r="AQ133" s="276"/>
      <c r="AR133" s="276"/>
      <c r="AS133" s="276"/>
    </row>
    <row r="134" spans="20:45" x14ac:dyDescent="0.2">
      <c r="T134" s="276"/>
      <c r="U134" s="276"/>
      <c r="V134" s="276"/>
      <c r="W134" s="276"/>
      <c r="X134" s="276"/>
      <c r="Y134" s="276"/>
      <c r="Z134" s="276"/>
      <c r="AA134" s="276"/>
      <c r="AB134" s="276"/>
      <c r="AC134" s="276"/>
      <c r="AD134" s="276"/>
      <c r="AE134" s="276"/>
      <c r="AF134" s="276"/>
      <c r="AG134" s="276"/>
      <c r="AH134" s="276"/>
      <c r="AL134" s="276"/>
      <c r="AM134" s="276"/>
      <c r="AN134" s="276"/>
      <c r="AO134" s="276"/>
      <c r="AP134" s="276"/>
      <c r="AQ134" s="276"/>
      <c r="AR134" s="276"/>
      <c r="AS134" s="276"/>
    </row>
    <row r="135" spans="20:45" x14ac:dyDescent="0.2">
      <c r="T135" s="276"/>
      <c r="U135" s="276"/>
      <c r="V135" s="276"/>
      <c r="W135" s="276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L135" s="276"/>
      <c r="AM135" s="276"/>
      <c r="AN135" s="276"/>
      <c r="AO135" s="276"/>
      <c r="AP135" s="276"/>
      <c r="AQ135" s="276"/>
      <c r="AR135" s="276"/>
      <c r="AS135" s="276"/>
    </row>
    <row r="136" spans="20:45" x14ac:dyDescent="0.2"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L136" s="276"/>
      <c r="AM136" s="276"/>
      <c r="AN136" s="276"/>
      <c r="AO136" s="276"/>
      <c r="AP136" s="276"/>
      <c r="AQ136" s="276"/>
      <c r="AR136" s="276"/>
      <c r="AS136" s="276"/>
    </row>
    <row r="137" spans="20:45" x14ac:dyDescent="0.2"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L137" s="276"/>
      <c r="AM137" s="276"/>
      <c r="AN137" s="276"/>
      <c r="AO137" s="276"/>
      <c r="AP137" s="276"/>
      <c r="AQ137" s="276"/>
      <c r="AR137" s="276"/>
      <c r="AS137" s="276"/>
    </row>
    <row r="138" spans="20:45" x14ac:dyDescent="0.2"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L138" s="276"/>
      <c r="AM138" s="276"/>
      <c r="AN138" s="276"/>
      <c r="AO138" s="276"/>
      <c r="AP138" s="276"/>
      <c r="AQ138" s="276"/>
      <c r="AR138" s="276"/>
      <c r="AS138" s="276"/>
    </row>
    <row r="139" spans="20:45" x14ac:dyDescent="0.2">
      <c r="T139" s="276"/>
      <c r="U139" s="276"/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  <c r="AF139" s="276"/>
      <c r="AG139" s="276"/>
      <c r="AH139" s="276"/>
      <c r="AL139" s="276"/>
      <c r="AM139" s="276"/>
      <c r="AN139" s="276"/>
      <c r="AO139" s="276"/>
      <c r="AP139" s="276"/>
      <c r="AQ139" s="276"/>
      <c r="AR139" s="276"/>
      <c r="AS139" s="276"/>
    </row>
    <row r="140" spans="20:45" x14ac:dyDescent="0.2"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L140" s="276"/>
      <c r="AM140" s="276"/>
      <c r="AN140" s="276"/>
      <c r="AO140" s="276"/>
      <c r="AP140" s="276"/>
      <c r="AQ140" s="276"/>
      <c r="AR140" s="276"/>
      <c r="AS140" s="276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16" priority="17" stopIfTrue="1">
      <formula>AND($E7&lt;9,$C7&gt;0)</formula>
    </cfRule>
  </conditionalFormatting>
  <conditionalFormatting sqref="I23 I43 K33 I31 K41 I51 I39 K49 I47 K10 M29 M45 I27 K25 I35 I8 I12 I16 I20 K18 M14">
    <cfRule type="expression" dxfId="15" priority="14" stopIfTrue="1">
      <formula>AND($O$1="CU",I8="Umpire")</formula>
    </cfRule>
    <cfRule type="expression" dxfId="14" priority="15" stopIfTrue="1">
      <formula>AND($O$1="CU",I8&lt;&gt;"Umpire",J8&lt;&gt;"")</formula>
    </cfRule>
    <cfRule type="expression" dxfId="13" priority="16" stopIfTrue="1">
      <formula>AND($O$1="CU",I8&lt;&gt;"Umpire")</formula>
    </cfRule>
  </conditionalFormatting>
  <conditionalFormatting sqref="E36 E30 E28 E26 E24 E22 E52 E50 E32 E48 E46 E44 E42 E40 E38 E34">
    <cfRule type="expression" dxfId="12" priority="13" stopIfTrue="1">
      <formula>AND($E22&lt;9,$C22&gt;0)</formula>
    </cfRule>
  </conditionalFormatting>
  <conditionalFormatting sqref="F38 F40 F42 F44 F46 F48 F50 F36 F22 F24 F26 F28 F30 F32 F34">
    <cfRule type="cellIs" dxfId="11" priority="11" stopIfTrue="1" operator="equal">
      <formula>"Bye"</formula>
    </cfRule>
    <cfRule type="expression" dxfId="10" priority="12" stopIfTrue="1">
      <formula>AND($E22&lt;9,$C22&gt;0)</formula>
    </cfRule>
  </conditionalFormatting>
  <conditionalFormatting sqref="M10 M18 O45 M41 M49 O14 O29 M25 M33 K8 K12 K16 K20 K39 K43 K47 K51 K23 K27 K31 K35">
    <cfRule type="expression" dxfId="9" priority="9" stopIfTrue="1">
      <formula>J8="as"</formula>
    </cfRule>
    <cfRule type="expression" dxfId="8" priority="10" stopIfTrue="1">
      <formula>J8="bs"</formula>
    </cfRule>
  </conditionalFormatting>
  <conditionalFormatting sqref="B40 B42 B44 B46 B48 B50 B52 B24 B26 B28 B30 B32 B34 B36 B38 B22">
    <cfRule type="cellIs" dxfId="7" priority="7" stopIfTrue="1" operator="equal">
      <formula>"QA"</formula>
    </cfRule>
    <cfRule type="cellIs" dxfId="6" priority="8" stopIfTrue="1" operator="equal">
      <formula>"DA"</formula>
    </cfRule>
  </conditionalFormatting>
  <conditionalFormatting sqref="R62 J8 J12 J16 J20 N14 L10 L18">
    <cfRule type="expression" dxfId="5" priority="6" stopIfTrue="1">
      <formula>$O$1="CU"</formula>
    </cfRule>
  </conditionalFormatting>
  <conditionalFormatting sqref="E21 E7">
    <cfRule type="expression" dxfId="4" priority="5" stopIfTrue="1">
      <formula>$E7&lt;5</formula>
    </cfRule>
  </conditionalFormatting>
  <conditionalFormatting sqref="F19 F21 F9 F17 F15 F13 F11 F7">
    <cfRule type="cellIs" dxfId="3" priority="4" stopIfTrue="1" operator="equal">
      <formula>"Bye"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64" workbookViewId="0">
      <selection activeCell="I79" sqref="I79"/>
    </sheetView>
  </sheetViews>
  <sheetFormatPr defaultColWidth="8.85546875" defaultRowHeight="15" x14ac:dyDescent="0.25"/>
  <cols>
    <col min="1" max="2" width="5.7109375" style="462" customWidth="1"/>
    <col min="3" max="3" width="7.5703125" style="462" customWidth="1"/>
    <col min="4" max="4" width="6.85546875" style="462" customWidth="1"/>
    <col min="5" max="6" width="24.7109375" style="462" customWidth="1"/>
    <col min="7" max="7" width="11.5703125" style="462" customWidth="1"/>
    <col min="8" max="16384" width="8.85546875" style="460"/>
  </cols>
  <sheetData>
    <row r="1" spans="1:7" ht="45" customHeight="1" x14ac:dyDescent="0.25">
      <c r="A1" s="480" t="s">
        <v>317</v>
      </c>
      <c r="B1" s="480"/>
      <c r="C1" s="480"/>
      <c r="D1" s="480"/>
      <c r="E1" s="480"/>
      <c r="F1" s="480"/>
      <c r="G1" s="480"/>
    </row>
    <row r="2" spans="1:7" ht="46.5" customHeight="1" x14ac:dyDescent="0.25">
      <c r="A2" s="481" t="s">
        <v>318</v>
      </c>
      <c r="B2" s="481"/>
      <c r="C2" s="481"/>
      <c r="D2" s="481"/>
      <c r="E2" s="481"/>
      <c r="F2" s="481"/>
      <c r="G2" s="481"/>
    </row>
    <row r="3" spans="1:7" ht="48" customHeight="1" x14ac:dyDescent="0.25">
      <c r="A3" s="461" t="s">
        <v>319</v>
      </c>
      <c r="B3" s="461" t="s">
        <v>320</v>
      </c>
      <c r="C3" s="461" t="s">
        <v>321</v>
      </c>
      <c r="D3" s="461" t="s">
        <v>322</v>
      </c>
      <c r="G3" s="462" t="s">
        <v>323</v>
      </c>
    </row>
    <row r="4" spans="1:7" ht="18.600000000000001" customHeight="1" x14ac:dyDescent="0.25">
      <c r="A4" s="463" t="s">
        <v>324</v>
      </c>
      <c r="B4" s="464"/>
      <c r="C4" s="463" t="s">
        <v>325</v>
      </c>
      <c r="D4" s="463"/>
      <c r="E4" s="463" t="s">
        <v>326</v>
      </c>
      <c r="F4" s="463" t="s">
        <v>327</v>
      </c>
      <c r="G4" s="463"/>
    </row>
    <row r="5" spans="1:7" ht="18.600000000000001" customHeight="1" x14ac:dyDescent="0.25">
      <c r="A5" s="463"/>
      <c r="B5" s="464"/>
      <c r="C5" s="463"/>
      <c r="D5" s="463"/>
      <c r="E5" s="463" t="s">
        <v>328</v>
      </c>
      <c r="F5" s="463" t="s">
        <v>329</v>
      </c>
      <c r="G5" s="463"/>
    </row>
    <row r="6" spans="1:7" ht="18.600000000000001" customHeight="1" x14ac:dyDescent="0.25">
      <c r="A6" s="463"/>
      <c r="B6" s="464"/>
      <c r="C6" s="463"/>
      <c r="D6" s="463"/>
      <c r="E6" s="463" t="s">
        <v>330</v>
      </c>
      <c r="F6" s="463" t="s">
        <v>331</v>
      </c>
      <c r="G6" s="463"/>
    </row>
    <row r="7" spans="1:7" ht="18.600000000000001" customHeight="1" x14ac:dyDescent="0.25">
      <c r="A7" s="463"/>
      <c r="B7" s="464"/>
      <c r="C7" s="463"/>
      <c r="D7" s="463"/>
      <c r="E7" s="463" t="s">
        <v>332</v>
      </c>
      <c r="F7" s="463" t="s">
        <v>333</v>
      </c>
      <c r="G7" s="463"/>
    </row>
    <row r="8" spans="1:7" ht="18.600000000000001" customHeight="1" x14ac:dyDescent="0.25">
      <c r="A8" s="463" t="s">
        <v>334</v>
      </c>
      <c r="B8" s="464"/>
      <c r="C8" s="463"/>
      <c r="D8" s="463"/>
      <c r="E8" s="463" t="s">
        <v>335</v>
      </c>
      <c r="F8" s="463" t="s">
        <v>336</v>
      </c>
      <c r="G8" s="463"/>
    </row>
    <row r="9" spans="1:7" ht="18.600000000000001" customHeight="1" x14ac:dyDescent="0.25">
      <c r="A9" s="463"/>
      <c r="B9" s="464"/>
      <c r="C9" s="463"/>
      <c r="D9" s="463"/>
      <c r="E9" s="463" t="s">
        <v>337</v>
      </c>
      <c r="F9" s="463" t="s">
        <v>338</v>
      </c>
      <c r="G9" s="463"/>
    </row>
    <row r="10" spans="1:7" ht="18.600000000000001" customHeight="1" x14ac:dyDescent="0.25">
      <c r="A10" s="463"/>
      <c r="B10" s="464"/>
      <c r="C10" s="463"/>
      <c r="D10" s="463"/>
      <c r="E10" s="463" t="s">
        <v>339</v>
      </c>
      <c r="F10" s="463" t="s">
        <v>340</v>
      </c>
      <c r="G10" s="463"/>
    </row>
    <row r="11" spans="1:7" ht="18.600000000000001" customHeight="1" x14ac:dyDescent="0.25">
      <c r="A11" s="463"/>
      <c r="B11" s="464"/>
      <c r="C11" s="463"/>
      <c r="D11" s="463"/>
      <c r="E11" s="463" t="s">
        <v>341</v>
      </c>
      <c r="F11" s="463" t="s">
        <v>342</v>
      </c>
      <c r="G11" s="463"/>
    </row>
    <row r="12" spans="1:7" ht="18.600000000000001" customHeight="1" x14ac:dyDescent="0.25">
      <c r="A12" s="463" t="s">
        <v>343</v>
      </c>
      <c r="B12" s="464"/>
      <c r="C12" s="463"/>
      <c r="D12" s="463"/>
      <c r="E12" s="463" t="s">
        <v>326</v>
      </c>
      <c r="F12" s="463" t="s">
        <v>329</v>
      </c>
      <c r="G12" s="463"/>
    </row>
    <row r="13" spans="1:7" ht="18.600000000000001" customHeight="1" x14ac:dyDescent="0.25">
      <c r="A13" s="463"/>
      <c r="B13" s="464"/>
      <c r="C13" s="463"/>
      <c r="D13" s="463"/>
      <c r="E13" s="463" t="s">
        <v>328</v>
      </c>
      <c r="F13" s="463" t="s">
        <v>327</v>
      </c>
      <c r="G13" s="463"/>
    </row>
    <row r="14" spans="1:7" ht="18.600000000000001" customHeight="1" x14ac:dyDescent="0.25">
      <c r="A14" s="463"/>
      <c r="B14" s="464"/>
      <c r="C14" s="463"/>
      <c r="D14" s="463"/>
      <c r="E14" s="463" t="s">
        <v>344</v>
      </c>
      <c r="F14" s="463" t="s">
        <v>331</v>
      </c>
      <c r="G14" s="463"/>
    </row>
    <row r="15" spans="1:7" ht="18.600000000000001" customHeight="1" x14ac:dyDescent="0.25">
      <c r="A15" s="463"/>
      <c r="B15" s="464"/>
      <c r="C15" s="463"/>
      <c r="D15" s="463"/>
      <c r="E15" s="463" t="s">
        <v>345</v>
      </c>
      <c r="F15" s="463" t="s">
        <v>333</v>
      </c>
      <c r="G15" s="463"/>
    </row>
    <row r="16" spans="1:7" ht="18.600000000000001" customHeight="1" x14ac:dyDescent="0.25">
      <c r="A16" s="463" t="s">
        <v>346</v>
      </c>
      <c r="B16" s="464"/>
      <c r="C16" s="463"/>
      <c r="D16" s="463"/>
      <c r="E16" s="463" t="s">
        <v>347</v>
      </c>
      <c r="F16" s="463" t="s">
        <v>336</v>
      </c>
      <c r="G16" s="463"/>
    </row>
    <row r="17" spans="1:7" ht="18.600000000000001" customHeight="1" x14ac:dyDescent="0.25">
      <c r="A17" s="463"/>
      <c r="B17" s="464"/>
      <c r="C17" s="463"/>
      <c r="D17" s="463"/>
      <c r="E17" s="463" t="s">
        <v>348</v>
      </c>
      <c r="F17" s="463" t="s">
        <v>338</v>
      </c>
      <c r="G17" s="463"/>
    </row>
    <row r="18" spans="1:7" ht="18.600000000000001" customHeight="1" x14ac:dyDescent="0.25">
      <c r="A18" s="463"/>
      <c r="B18" s="464"/>
      <c r="C18" s="463"/>
      <c r="D18" s="463"/>
      <c r="E18" s="463" t="s">
        <v>341</v>
      </c>
      <c r="F18" s="463" t="s">
        <v>340</v>
      </c>
      <c r="G18" s="463"/>
    </row>
    <row r="19" spans="1:7" ht="18.600000000000001" customHeight="1" x14ac:dyDescent="0.25">
      <c r="A19" s="463"/>
      <c r="B19" s="464"/>
      <c r="C19" s="463"/>
      <c r="D19" s="463"/>
      <c r="E19" s="463" t="s">
        <v>339</v>
      </c>
      <c r="F19" s="463" t="s">
        <v>342</v>
      </c>
      <c r="G19" s="463"/>
    </row>
    <row r="20" spans="1:7" ht="18.600000000000001" customHeight="1" x14ac:dyDescent="0.25">
      <c r="A20" s="463" t="s">
        <v>349</v>
      </c>
      <c r="B20" s="464"/>
      <c r="C20" s="463"/>
      <c r="D20" s="463"/>
      <c r="E20" s="463" t="s">
        <v>326</v>
      </c>
      <c r="F20" s="463" t="s">
        <v>328</v>
      </c>
      <c r="G20" s="463"/>
    </row>
    <row r="21" spans="1:7" ht="18.600000000000001" customHeight="1" x14ac:dyDescent="0.25">
      <c r="A21" s="463"/>
      <c r="B21" s="464"/>
      <c r="C21" s="463"/>
      <c r="D21" s="463"/>
      <c r="E21" s="463" t="s">
        <v>329</v>
      </c>
      <c r="F21" s="463" t="s">
        <v>327</v>
      </c>
      <c r="G21" s="463"/>
    </row>
    <row r="22" spans="1:7" ht="18.600000000000001" customHeight="1" x14ac:dyDescent="0.25">
      <c r="A22" s="463"/>
      <c r="B22" s="464"/>
      <c r="C22" s="463"/>
      <c r="D22" s="463"/>
      <c r="E22" s="463" t="s">
        <v>344</v>
      </c>
      <c r="F22" s="463" t="s">
        <v>330</v>
      </c>
      <c r="G22" s="463"/>
    </row>
    <row r="23" spans="1:7" ht="18.600000000000001" customHeight="1" x14ac:dyDescent="0.25">
      <c r="A23" s="463"/>
      <c r="B23" s="464"/>
      <c r="C23" s="463"/>
      <c r="D23" s="463"/>
      <c r="E23" s="463" t="s">
        <v>345</v>
      </c>
      <c r="F23" s="463" t="s">
        <v>332</v>
      </c>
      <c r="G23" s="463"/>
    </row>
    <row r="24" spans="1:7" ht="18.600000000000001" customHeight="1" x14ac:dyDescent="0.25">
      <c r="A24" s="463" t="s">
        <v>350</v>
      </c>
      <c r="B24" s="464"/>
      <c r="C24" s="463"/>
      <c r="D24" s="463"/>
      <c r="E24" s="469" t="s">
        <v>347</v>
      </c>
      <c r="F24" s="463" t="s">
        <v>335</v>
      </c>
      <c r="G24" s="463"/>
    </row>
    <row r="25" spans="1:7" ht="18.600000000000001" customHeight="1" x14ac:dyDescent="0.25">
      <c r="A25" s="463"/>
      <c r="B25" s="464"/>
      <c r="C25" s="463"/>
      <c r="D25" s="463"/>
      <c r="E25" s="463" t="s">
        <v>348</v>
      </c>
      <c r="F25" s="463" t="s">
        <v>337</v>
      </c>
      <c r="G25" s="463"/>
    </row>
    <row r="26" spans="1:7" ht="18.600000000000001" customHeight="1" x14ac:dyDescent="0.25">
      <c r="A26" s="463"/>
      <c r="B26" s="464"/>
      <c r="C26" s="463"/>
      <c r="D26" s="463"/>
      <c r="E26" s="463" t="s">
        <v>341</v>
      </c>
      <c r="F26" s="463" t="s">
        <v>351</v>
      </c>
      <c r="G26" s="463"/>
    </row>
    <row r="27" spans="1:7" ht="18.600000000000001" customHeight="1" x14ac:dyDescent="0.25">
      <c r="A27" s="463"/>
      <c r="B27" s="464"/>
      <c r="C27" s="463"/>
      <c r="D27" s="463"/>
      <c r="E27" s="463" t="s">
        <v>340</v>
      </c>
      <c r="F27" s="463" t="s">
        <v>342</v>
      </c>
      <c r="G27" s="463"/>
    </row>
    <row r="28" spans="1:7" ht="18.600000000000001" customHeight="1" x14ac:dyDescent="0.25">
      <c r="A28" s="463" t="s">
        <v>352</v>
      </c>
      <c r="B28" s="464"/>
      <c r="C28" s="463" t="s">
        <v>353</v>
      </c>
      <c r="D28" s="463"/>
      <c r="E28" s="463" t="s">
        <v>354</v>
      </c>
      <c r="F28" s="463" t="s">
        <v>355</v>
      </c>
      <c r="G28" s="463"/>
    </row>
    <row r="29" spans="1:7" ht="18.600000000000001" customHeight="1" x14ac:dyDescent="0.25">
      <c r="A29" s="463"/>
      <c r="B29" s="464"/>
      <c r="C29" s="463"/>
      <c r="D29" s="463"/>
      <c r="E29" s="463" t="s">
        <v>356</v>
      </c>
      <c r="F29" s="463" t="s">
        <v>357</v>
      </c>
      <c r="G29" s="463"/>
    </row>
    <row r="30" spans="1:7" ht="18.600000000000001" customHeight="1" x14ac:dyDescent="0.25">
      <c r="A30" s="463"/>
      <c r="B30" s="464"/>
      <c r="C30" s="470" t="s">
        <v>426</v>
      </c>
      <c r="D30" s="463"/>
      <c r="E30" s="463"/>
      <c r="F30" s="463"/>
      <c r="G30" s="463"/>
    </row>
    <row r="31" spans="1:7" ht="18.600000000000001" customHeight="1" x14ac:dyDescent="0.25">
      <c r="A31" s="463"/>
      <c r="B31" s="464"/>
      <c r="C31" s="463"/>
      <c r="D31" s="463"/>
      <c r="E31" s="463"/>
      <c r="F31" s="463"/>
      <c r="G31" s="463"/>
    </row>
    <row r="32" spans="1:7" ht="18.600000000000001" customHeight="1" x14ac:dyDescent="0.25">
      <c r="A32" s="463" t="s">
        <v>358</v>
      </c>
      <c r="B32" s="464"/>
      <c r="C32" s="463"/>
      <c r="D32" s="463"/>
      <c r="E32" s="463" t="s">
        <v>359</v>
      </c>
      <c r="F32" s="463" t="s">
        <v>360</v>
      </c>
      <c r="G32" s="463"/>
    </row>
    <row r="33" spans="1:7" ht="18.600000000000001" customHeight="1" x14ac:dyDescent="0.25">
      <c r="A33" s="463"/>
      <c r="B33" s="464"/>
      <c r="C33" s="463"/>
      <c r="D33" s="463"/>
      <c r="E33" s="463" t="s">
        <v>361</v>
      </c>
      <c r="F33" s="463" t="s">
        <v>362</v>
      </c>
      <c r="G33" s="463"/>
    </row>
    <row r="34" spans="1:7" ht="18.600000000000001" customHeight="1" x14ac:dyDescent="0.25">
      <c r="A34" s="463"/>
      <c r="B34" s="464"/>
      <c r="C34" s="470" t="s">
        <v>427</v>
      </c>
      <c r="D34" s="463"/>
      <c r="E34" s="463"/>
      <c r="F34" s="463"/>
      <c r="G34" s="463"/>
    </row>
    <row r="35" spans="1:7" ht="18.600000000000001" customHeight="1" x14ac:dyDescent="0.25">
      <c r="A35" s="463"/>
      <c r="B35" s="464"/>
      <c r="C35" s="463"/>
      <c r="D35" s="463"/>
      <c r="E35" s="465"/>
      <c r="F35" s="463"/>
      <c r="G35" s="463"/>
    </row>
    <row r="36" spans="1:7" ht="18.600000000000001" customHeight="1" x14ac:dyDescent="0.25">
      <c r="A36" s="463" t="s">
        <v>363</v>
      </c>
      <c r="B36" s="464"/>
      <c r="C36" s="463"/>
      <c r="D36" s="476" t="s">
        <v>473</v>
      </c>
      <c r="E36" s="463" t="s">
        <v>364</v>
      </c>
      <c r="F36" s="463" t="s">
        <v>365</v>
      </c>
      <c r="G36" s="463"/>
    </row>
    <row r="37" spans="1:7" ht="18.600000000000001" customHeight="1" x14ac:dyDescent="0.25">
      <c r="A37" s="463"/>
      <c r="B37" s="464"/>
      <c r="C37" s="463"/>
      <c r="D37" s="463"/>
      <c r="E37" s="465" t="s">
        <v>366</v>
      </c>
      <c r="F37" s="463" t="s">
        <v>367</v>
      </c>
      <c r="G37" s="476" t="s">
        <v>432</v>
      </c>
    </row>
    <row r="38" spans="1:7" ht="18.600000000000001" customHeight="1" x14ac:dyDescent="0.25">
      <c r="A38" s="463"/>
      <c r="B38" s="464"/>
      <c r="C38" s="463"/>
      <c r="D38" s="476" t="s">
        <v>472</v>
      </c>
      <c r="E38" s="463" t="s">
        <v>368</v>
      </c>
      <c r="F38" s="463" t="s">
        <v>369</v>
      </c>
      <c r="G38" s="463"/>
    </row>
    <row r="39" spans="1:7" ht="18.600000000000001" customHeight="1" x14ac:dyDescent="0.25">
      <c r="A39" s="463"/>
      <c r="B39" s="464"/>
      <c r="C39" s="470" t="s">
        <v>428</v>
      </c>
      <c r="D39" s="463"/>
      <c r="E39" s="463"/>
      <c r="F39" s="463"/>
      <c r="G39" s="463"/>
    </row>
    <row r="40" spans="1:7" ht="18.600000000000001" customHeight="1" x14ac:dyDescent="0.25">
      <c r="A40" s="463" t="s">
        <v>370</v>
      </c>
      <c r="B40" s="464"/>
      <c r="C40" s="463"/>
      <c r="D40" s="463"/>
      <c r="E40" s="463" t="s">
        <v>354</v>
      </c>
      <c r="F40" s="463" t="s">
        <v>357</v>
      </c>
      <c r="G40" s="463"/>
    </row>
    <row r="41" spans="1:7" ht="18.600000000000001" customHeight="1" x14ac:dyDescent="0.25">
      <c r="A41" s="463"/>
      <c r="B41" s="464"/>
      <c r="C41" s="463"/>
      <c r="D41" s="463"/>
      <c r="E41" s="465" t="s">
        <v>356</v>
      </c>
      <c r="F41" s="463" t="s">
        <v>355</v>
      </c>
      <c r="G41" s="476" t="s">
        <v>474</v>
      </c>
    </row>
    <row r="42" spans="1:7" ht="18.600000000000001" customHeight="1" x14ac:dyDescent="0.25">
      <c r="A42" s="463"/>
      <c r="B42" s="464"/>
      <c r="C42" s="463"/>
      <c r="D42" s="476" t="s">
        <v>473</v>
      </c>
      <c r="E42" s="463" t="s">
        <v>359</v>
      </c>
      <c r="F42" s="463" t="s">
        <v>362</v>
      </c>
      <c r="G42" s="463"/>
    </row>
    <row r="43" spans="1:7" ht="18.600000000000001" customHeight="1" x14ac:dyDescent="0.25">
      <c r="A43" s="463"/>
      <c r="B43" s="464"/>
      <c r="C43" s="463"/>
      <c r="D43" s="476" t="s">
        <v>472</v>
      </c>
      <c r="E43" s="463" t="s">
        <v>361</v>
      </c>
      <c r="F43" s="463" t="s">
        <v>360</v>
      </c>
      <c r="G43" s="463"/>
    </row>
    <row r="44" spans="1:7" ht="18.600000000000001" customHeight="1" x14ac:dyDescent="0.25">
      <c r="A44" s="463" t="s">
        <v>371</v>
      </c>
      <c r="B44" s="464"/>
      <c r="C44" s="463"/>
      <c r="D44" s="463"/>
      <c r="E44" s="465" t="s">
        <v>372</v>
      </c>
      <c r="F44" s="463" t="s">
        <v>367</v>
      </c>
      <c r="G44" s="476" t="s">
        <v>474</v>
      </c>
    </row>
    <row r="45" spans="1:7" ht="18.600000000000001" customHeight="1" x14ac:dyDescent="0.25">
      <c r="A45" s="463"/>
      <c r="B45" s="464"/>
      <c r="C45" s="463"/>
      <c r="D45" s="476" t="s">
        <v>481</v>
      </c>
      <c r="E45" s="463" t="s">
        <v>366</v>
      </c>
      <c r="F45" s="463" t="s">
        <v>365</v>
      </c>
      <c r="G45" s="463"/>
    </row>
    <row r="46" spans="1:7" ht="18.600000000000001" customHeight="1" x14ac:dyDescent="0.25">
      <c r="A46" s="463"/>
      <c r="B46" s="464"/>
      <c r="C46" s="463"/>
      <c r="D46" s="476" t="s">
        <v>473</v>
      </c>
      <c r="E46" s="463" t="s">
        <v>373</v>
      </c>
      <c r="F46" s="463" t="s">
        <v>369</v>
      </c>
      <c r="G46" s="463"/>
    </row>
    <row r="47" spans="1:7" ht="18.600000000000001" customHeight="1" x14ac:dyDescent="0.25">
      <c r="A47" s="463"/>
      <c r="B47" s="464"/>
      <c r="C47" s="463"/>
      <c r="D47" s="476" t="s">
        <v>488</v>
      </c>
      <c r="E47" s="463" t="s">
        <v>354</v>
      </c>
      <c r="F47" s="463" t="s">
        <v>356</v>
      </c>
      <c r="G47" s="463"/>
    </row>
    <row r="48" spans="1:7" ht="18.600000000000001" customHeight="1" x14ac:dyDescent="0.25">
      <c r="A48" s="463" t="s">
        <v>374</v>
      </c>
      <c r="B48" s="464"/>
      <c r="C48" s="463"/>
      <c r="D48" s="463"/>
      <c r="E48" s="465" t="s">
        <v>357</v>
      </c>
      <c r="F48" s="463" t="s">
        <v>355</v>
      </c>
      <c r="G48" s="476" t="s">
        <v>432</v>
      </c>
    </row>
    <row r="49" spans="1:7" ht="18.600000000000001" customHeight="1" x14ac:dyDescent="0.25">
      <c r="A49" s="463"/>
      <c r="B49" s="464"/>
      <c r="C49" s="463"/>
      <c r="D49" s="476" t="s">
        <v>472</v>
      </c>
      <c r="E49" s="463" t="s">
        <v>359</v>
      </c>
      <c r="F49" s="463" t="s">
        <v>361</v>
      </c>
      <c r="G49" s="463"/>
    </row>
    <row r="50" spans="1:7" ht="18.600000000000001" customHeight="1" x14ac:dyDescent="0.25">
      <c r="A50" s="463"/>
      <c r="B50" s="464"/>
      <c r="C50" s="470" t="s">
        <v>429</v>
      </c>
      <c r="D50" s="476" t="s">
        <v>473</v>
      </c>
      <c r="E50" s="463" t="s">
        <v>362</v>
      </c>
      <c r="F50" s="463" t="s">
        <v>360</v>
      </c>
      <c r="G50" s="463"/>
    </row>
    <row r="51" spans="1:7" ht="18.600000000000001" customHeight="1" x14ac:dyDescent="0.25">
      <c r="A51" s="463"/>
      <c r="B51" s="464"/>
      <c r="C51" s="463"/>
      <c r="D51" s="463"/>
      <c r="E51" s="463" t="s">
        <v>372</v>
      </c>
      <c r="F51" s="463" t="s">
        <v>366</v>
      </c>
      <c r="G51" s="463"/>
    </row>
    <row r="52" spans="1:7" ht="18.600000000000001" customHeight="1" x14ac:dyDescent="0.25">
      <c r="A52" s="463"/>
      <c r="B52" s="464"/>
      <c r="C52" s="463"/>
      <c r="D52" s="463"/>
      <c r="E52" s="463" t="s">
        <v>367</v>
      </c>
      <c r="F52" s="465" t="s">
        <v>365</v>
      </c>
      <c r="G52" s="476" t="s">
        <v>474</v>
      </c>
    </row>
    <row r="53" spans="1:7" ht="18.600000000000001" customHeight="1" x14ac:dyDescent="0.25">
      <c r="A53" s="463"/>
      <c r="B53" s="464"/>
      <c r="C53" s="463"/>
      <c r="D53" s="463"/>
      <c r="E53" s="463" t="s">
        <v>373</v>
      </c>
      <c r="F53" s="463" t="s">
        <v>368</v>
      </c>
      <c r="G53" s="463"/>
    </row>
    <row r="54" spans="1:7" ht="18.600000000000001" customHeight="1" x14ac:dyDescent="0.25">
      <c r="A54" s="463"/>
      <c r="B54" s="464"/>
      <c r="C54" s="463"/>
      <c r="D54" s="463"/>
      <c r="E54" s="463"/>
      <c r="F54" s="463"/>
      <c r="G54" s="463"/>
    </row>
    <row r="55" spans="1:7" ht="18.600000000000001" customHeight="1" x14ac:dyDescent="0.25">
      <c r="A55" s="463" t="s">
        <v>375</v>
      </c>
      <c r="B55" s="464"/>
      <c r="C55" s="463" t="s">
        <v>376</v>
      </c>
      <c r="D55" s="476" t="s">
        <v>473</v>
      </c>
      <c r="E55" s="463" t="s">
        <v>377</v>
      </c>
      <c r="F55" s="463" t="s">
        <v>378</v>
      </c>
      <c r="G55" s="463"/>
    </row>
    <row r="56" spans="1:7" ht="18.600000000000001" customHeight="1" x14ac:dyDescent="0.25">
      <c r="A56" s="463"/>
      <c r="B56" s="464"/>
      <c r="C56" s="463"/>
      <c r="D56" s="463"/>
      <c r="E56" s="463" t="s">
        <v>379</v>
      </c>
      <c r="F56" s="463" t="s">
        <v>380</v>
      </c>
      <c r="G56" s="463"/>
    </row>
    <row r="57" spans="1:7" ht="18.600000000000001" customHeight="1" x14ac:dyDescent="0.25">
      <c r="A57" s="463"/>
      <c r="B57" s="464"/>
      <c r="C57" s="463"/>
      <c r="D57" s="463"/>
      <c r="E57" s="463" t="s">
        <v>381</v>
      </c>
      <c r="F57" s="463" t="s">
        <v>382</v>
      </c>
      <c r="G57" s="463"/>
    </row>
    <row r="58" spans="1:7" ht="18.600000000000001" customHeight="1" x14ac:dyDescent="0.25">
      <c r="A58" s="463"/>
      <c r="B58" s="464"/>
      <c r="C58" s="463"/>
      <c r="D58" s="463"/>
      <c r="E58" s="463"/>
      <c r="F58" s="463"/>
      <c r="G58" s="463"/>
    </row>
    <row r="59" spans="1:7" ht="18.600000000000001" customHeight="1" x14ac:dyDescent="0.25">
      <c r="A59" s="463" t="s">
        <v>383</v>
      </c>
      <c r="B59" s="464"/>
      <c r="C59" s="463" t="s">
        <v>376</v>
      </c>
      <c r="D59" s="463"/>
      <c r="E59" s="465" t="s">
        <v>384</v>
      </c>
      <c r="F59" s="463" t="s">
        <v>385</v>
      </c>
      <c r="G59" s="471" t="s">
        <v>432</v>
      </c>
    </row>
    <row r="60" spans="1:7" ht="18.600000000000001" customHeight="1" x14ac:dyDescent="0.25">
      <c r="A60" s="463"/>
      <c r="B60" s="464"/>
      <c r="C60" s="463"/>
      <c r="D60" s="463"/>
      <c r="E60" s="463" t="s">
        <v>386</v>
      </c>
      <c r="F60" s="463" t="s">
        <v>387</v>
      </c>
      <c r="G60" s="463"/>
    </row>
    <row r="61" spans="1:7" ht="18.600000000000001" customHeight="1" x14ac:dyDescent="0.25">
      <c r="A61" s="463"/>
      <c r="B61" s="464"/>
      <c r="C61" s="463"/>
      <c r="D61" s="463"/>
      <c r="E61" s="463" t="s">
        <v>388</v>
      </c>
      <c r="F61" s="463" t="s">
        <v>389</v>
      </c>
      <c r="G61" s="463"/>
    </row>
    <row r="62" spans="1:7" ht="18.600000000000001" customHeight="1" x14ac:dyDescent="0.25">
      <c r="A62" s="463"/>
      <c r="B62" s="464"/>
      <c r="C62" s="463"/>
      <c r="D62" s="463"/>
      <c r="E62" s="463" t="s">
        <v>390</v>
      </c>
      <c r="F62" s="463" t="s">
        <v>391</v>
      </c>
      <c r="G62" s="463"/>
    </row>
    <row r="63" spans="1:7" ht="18.600000000000001" customHeight="1" x14ac:dyDescent="0.25">
      <c r="A63" s="463" t="s">
        <v>392</v>
      </c>
      <c r="B63" s="464"/>
      <c r="C63" s="463" t="s">
        <v>376</v>
      </c>
      <c r="D63" s="463"/>
      <c r="E63" s="463" t="s">
        <v>393</v>
      </c>
      <c r="F63" s="463" t="s">
        <v>378</v>
      </c>
      <c r="G63" s="463"/>
    </row>
    <row r="64" spans="1:7" ht="18.600000000000001" customHeight="1" x14ac:dyDescent="0.25">
      <c r="A64" s="463"/>
      <c r="B64" s="464"/>
      <c r="C64" s="463"/>
      <c r="D64" s="463"/>
      <c r="E64" s="463" t="s">
        <v>394</v>
      </c>
      <c r="F64" s="463" t="s">
        <v>395</v>
      </c>
      <c r="G64" s="463"/>
    </row>
    <row r="65" spans="1:7" ht="18.600000000000001" customHeight="1" x14ac:dyDescent="0.25">
      <c r="A65" s="463"/>
      <c r="B65" s="464"/>
      <c r="C65" s="463"/>
      <c r="D65" s="463"/>
      <c r="E65" s="463" t="s">
        <v>396</v>
      </c>
      <c r="F65" s="463" t="s">
        <v>382</v>
      </c>
      <c r="G65" s="463"/>
    </row>
    <row r="66" spans="1:7" ht="18.600000000000001" customHeight="1" x14ac:dyDescent="0.25">
      <c r="A66" s="463"/>
      <c r="B66" s="464"/>
      <c r="C66" s="463"/>
      <c r="D66" s="463"/>
      <c r="E66" s="465" t="s">
        <v>390</v>
      </c>
      <c r="F66" s="463" t="s">
        <v>385</v>
      </c>
      <c r="G66" s="471" t="s">
        <v>432</v>
      </c>
    </row>
    <row r="67" spans="1:7" ht="18.600000000000001" customHeight="1" x14ac:dyDescent="0.25">
      <c r="A67" s="463" t="s">
        <v>397</v>
      </c>
      <c r="B67" s="464"/>
      <c r="C67" s="463"/>
      <c r="D67" s="463"/>
      <c r="E67" s="463" t="s">
        <v>384</v>
      </c>
      <c r="F67" s="463" t="s">
        <v>391</v>
      </c>
      <c r="G67" s="463"/>
    </row>
    <row r="68" spans="1:7" ht="18.600000000000001" customHeight="1" x14ac:dyDescent="0.25">
      <c r="A68" s="463"/>
      <c r="B68" s="464"/>
      <c r="C68" s="463"/>
      <c r="D68" s="463"/>
      <c r="E68" s="463" t="s">
        <v>398</v>
      </c>
      <c r="F68" s="463" t="s">
        <v>387</v>
      </c>
      <c r="G68" s="463"/>
    </row>
    <row r="69" spans="1:7" ht="18.600000000000001" customHeight="1" x14ac:dyDescent="0.25">
      <c r="A69" s="463"/>
      <c r="B69" s="464"/>
      <c r="C69" s="463"/>
      <c r="D69" s="463"/>
      <c r="E69" s="463" t="s">
        <v>399</v>
      </c>
      <c r="F69" s="463" t="s">
        <v>400</v>
      </c>
      <c r="G69" s="463"/>
    </row>
    <row r="70" spans="1:7" ht="18.600000000000001" customHeight="1" x14ac:dyDescent="0.25">
      <c r="A70" s="463"/>
      <c r="B70" s="464"/>
      <c r="C70" s="463"/>
      <c r="D70" s="463"/>
      <c r="E70" s="463" t="s">
        <v>393</v>
      </c>
      <c r="F70" s="463" t="s">
        <v>377</v>
      </c>
      <c r="G70" s="463"/>
    </row>
    <row r="71" spans="1:7" ht="18.600000000000001" customHeight="1" x14ac:dyDescent="0.25">
      <c r="A71" s="463" t="s">
        <v>401</v>
      </c>
      <c r="B71" s="464"/>
      <c r="C71" s="463"/>
      <c r="D71" s="463"/>
      <c r="E71" s="463" t="s">
        <v>394</v>
      </c>
      <c r="F71" s="463" t="s">
        <v>379</v>
      </c>
      <c r="G71" s="463"/>
    </row>
    <row r="72" spans="1:7" ht="18.600000000000001" customHeight="1" x14ac:dyDescent="0.25">
      <c r="A72" s="463"/>
      <c r="B72" s="464"/>
      <c r="C72" s="463"/>
      <c r="D72" s="463"/>
      <c r="E72" s="463" t="s">
        <v>396</v>
      </c>
      <c r="F72" s="463" t="s">
        <v>381</v>
      </c>
      <c r="G72" s="463"/>
    </row>
    <row r="73" spans="1:7" ht="18.600000000000001" customHeight="1" x14ac:dyDescent="0.25">
      <c r="A73" s="463"/>
      <c r="B73" s="464"/>
      <c r="C73" s="463"/>
      <c r="D73" s="463"/>
      <c r="E73" s="463" t="s">
        <v>398</v>
      </c>
      <c r="F73" s="463" t="s">
        <v>386</v>
      </c>
      <c r="G73" s="463"/>
    </row>
    <row r="74" spans="1:7" ht="18.600000000000001" customHeight="1" x14ac:dyDescent="0.25">
      <c r="A74" s="463"/>
      <c r="B74" s="464"/>
      <c r="C74" s="463"/>
      <c r="D74" s="476" t="s">
        <v>481</v>
      </c>
      <c r="E74" s="463" t="s">
        <v>399</v>
      </c>
      <c r="F74" s="463" t="s">
        <v>388</v>
      </c>
      <c r="G74" s="463"/>
    </row>
    <row r="75" spans="1:7" ht="18.600000000000001" customHeight="1" x14ac:dyDescent="0.25">
      <c r="A75" s="463" t="s">
        <v>402</v>
      </c>
      <c r="B75" s="464"/>
      <c r="C75" s="463"/>
      <c r="D75" s="463"/>
      <c r="E75" s="463" t="s">
        <v>390</v>
      </c>
      <c r="F75" s="463" t="s">
        <v>384</v>
      </c>
      <c r="G75" s="463"/>
    </row>
    <row r="76" spans="1:7" ht="18.600000000000001" customHeight="1" x14ac:dyDescent="0.25">
      <c r="A76" s="463"/>
      <c r="B76" s="464"/>
      <c r="C76" s="463"/>
      <c r="D76" s="463"/>
      <c r="E76" s="463" t="s">
        <v>385</v>
      </c>
      <c r="F76" s="463" t="s">
        <v>391</v>
      </c>
      <c r="G76" s="463"/>
    </row>
    <row r="77" spans="1:7" ht="18.600000000000001" customHeight="1" x14ac:dyDescent="0.25">
      <c r="A77" s="463"/>
      <c r="B77" s="464"/>
      <c r="C77" s="463"/>
      <c r="D77" s="463"/>
      <c r="E77" s="463"/>
      <c r="F77" s="463"/>
      <c r="G77" s="463"/>
    </row>
    <row r="78" spans="1:7" ht="18.600000000000001" customHeight="1" x14ac:dyDescent="0.25">
      <c r="A78" s="463" t="s">
        <v>403</v>
      </c>
      <c r="B78" s="464"/>
      <c r="C78" s="463" t="s">
        <v>404</v>
      </c>
      <c r="D78" s="463"/>
      <c r="E78" s="463" t="s">
        <v>405</v>
      </c>
      <c r="F78" s="463" t="s">
        <v>406</v>
      </c>
      <c r="G78" s="463"/>
    </row>
    <row r="79" spans="1:7" ht="18.600000000000001" customHeight="1" x14ac:dyDescent="0.25">
      <c r="A79" s="463"/>
      <c r="B79" s="464"/>
      <c r="C79" s="463"/>
      <c r="D79" s="463"/>
      <c r="E79" s="463" t="s">
        <v>407</v>
      </c>
      <c r="F79" s="463" t="s">
        <v>408</v>
      </c>
      <c r="G79" s="463"/>
    </row>
    <row r="80" spans="1:7" ht="18.600000000000001" customHeight="1" x14ac:dyDescent="0.25">
      <c r="A80" s="463"/>
      <c r="B80" s="464"/>
      <c r="C80" s="463"/>
      <c r="D80" s="463"/>
      <c r="E80" s="463"/>
      <c r="F80" s="463"/>
      <c r="G80" s="463"/>
    </row>
    <row r="81" spans="1:7" ht="18.600000000000001" customHeight="1" x14ac:dyDescent="0.25">
      <c r="A81" s="463" t="s">
        <v>409</v>
      </c>
      <c r="B81" s="464"/>
      <c r="C81" s="463"/>
      <c r="D81" s="463"/>
      <c r="E81" s="463" t="s">
        <v>410</v>
      </c>
      <c r="F81" s="463" t="s">
        <v>411</v>
      </c>
      <c r="G81" s="463"/>
    </row>
    <row r="82" spans="1:7" ht="18.600000000000001" customHeight="1" x14ac:dyDescent="0.25">
      <c r="A82" s="463"/>
      <c r="B82" s="464"/>
      <c r="C82" s="463"/>
      <c r="D82" s="463"/>
      <c r="E82" s="463" t="s">
        <v>412</v>
      </c>
      <c r="F82" s="463" t="s">
        <v>413</v>
      </c>
      <c r="G82" s="463"/>
    </row>
    <row r="83" spans="1:7" ht="18.600000000000001" customHeight="1" x14ac:dyDescent="0.25">
      <c r="A83" s="463"/>
      <c r="B83" s="464"/>
      <c r="C83" s="463"/>
      <c r="D83" s="463"/>
      <c r="E83" s="463" t="s">
        <v>414</v>
      </c>
      <c r="F83" s="463" t="s">
        <v>415</v>
      </c>
      <c r="G83" s="463"/>
    </row>
    <row r="84" spans="1:7" ht="18.600000000000001" customHeight="1" x14ac:dyDescent="0.25">
      <c r="A84" s="463"/>
      <c r="B84" s="464"/>
      <c r="C84" s="463"/>
      <c r="D84" s="463"/>
      <c r="E84" s="463" t="s">
        <v>416</v>
      </c>
      <c r="F84" s="463" t="s">
        <v>417</v>
      </c>
      <c r="G84" s="463"/>
    </row>
    <row r="85" spans="1:7" ht="18.600000000000001" customHeight="1" x14ac:dyDescent="0.25">
      <c r="A85" s="463" t="s">
        <v>418</v>
      </c>
      <c r="B85" s="464"/>
      <c r="C85" s="463"/>
      <c r="D85" s="463"/>
      <c r="E85" s="463" t="s">
        <v>405</v>
      </c>
      <c r="F85" s="463" t="s">
        <v>408</v>
      </c>
      <c r="G85" s="463"/>
    </row>
    <row r="86" spans="1:7" ht="18.600000000000001" customHeight="1" x14ac:dyDescent="0.25">
      <c r="A86" s="463"/>
      <c r="B86" s="464"/>
      <c r="C86" s="463"/>
      <c r="D86" s="463"/>
      <c r="E86" s="463" t="s">
        <v>407</v>
      </c>
      <c r="F86" s="463" t="s">
        <v>419</v>
      </c>
      <c r="G86" s="463"/>
    </row>
    <row r="87" spans="1:7" ht="18.600000000000001" customHeight="1" x14ac:dyDescent="0.25">
      <c r="A87" s="463"/>
      <c r="B87" s="464"/>
      <c r="C87" s="463"/>
      <c r="D87" s="463"/>
      <c r="E87" s="463" t="s">
        <v>410</v>
      </c>
      <c r="F87" s="463" t="s">
        <v>413</v>
      </c>
      <c r="G87" s="463"/>
    </row>
    <row r="88" spans="1:7" ht="18.600000000000001" customHeight="1" x14ac:dyDescent="0.25">
      <c r="A88" s="463"/>
      <c r="B88" s="464"/>
      <c r="C88" s="463"/>
      <c r="D88" s="463"/>
      <c r="E88" s="463" t="s">
        <v>412</v>
      </c>
      <c r="F88" s="463" t="s">
        <v>411</v>
      </c>
      <c r="G88" s="463"/>
    </row>
    <row r="89" spans="1:7" ht="18.600000000000001" customHeight="1" x14ac:dyDescent="0.25">
      <c r="A89" s="463" t="s">
        <v>420</v>
      </c>
      <c r="B89" s="464"/>
      <c r="C89" s="463"/>
      <c r="D89" s="463"/>
      <c r="E89" s="463" t="s">
        <v>414</v>
      </c>
      <c r="F89" s="463" t="s">
        <v>417</v>
      </c>
      <c r="G89" s="463"/>
    </row>
    <row r="90" spans="1:7" ht="18.600000000000001" customHeight="1" x14ac:dyDescent="0.25">
      <c r="A90" s="463"/>
      <c r="B90" s="464"/>
      <c r="C90" s="463"/>
      <c r="D90" s="463"/>
      <c r="E90" s="463" t="s">
        <v>416</v>
      </c>
      <c r="F90" s="463" t="s">
        <v>415</v>
      </c>
      <c r="G90" s="463"/>
    </row>
    <row r="91" spans="1:7" ht="18.600000000000001" customHeight="1" x14ac:dyDescent="0.25">
      <c r="A91" s="463"/>
      <c r="B91" s="464"/>
      <c r="C91" s="463"/>
      <c r="D91" s="463"/>
      <c r="E91" s="463"/>
      <c r="F91" s="463"/>
      <c r="G91" s="463"/>
    </row>
    <row r="92" spans="1:7" ht="18.600000000000001" customHeight="1" x14ac:dyDescent="0.25">
      <c r="A92" s="463"/>
      <c r="B92" s="464"/>
      <c r="C92" s="463"/>
      <c r="D92" s="463"/>
      <c r="E92" s="463"/>
      <c r="F92" s="463"/>
      <c r="G92" s="463"/>
    </row>
    <row r="93" spans="1:7" ht="18.600000000000001" customHeight="1" x14ac:dyDescent="0.25">
      <c r="A93" s="463" t="s">
        <v>421</v>
      </c>
      <c r="B93" s="464"/>
      <c r="C93" s="463"/>
      <c r="D93" s="463"/>
      <c r="E93" s="463" t="s">
        <v>405</v>
      </c>
      <c r="F93" s="463" t="s">
        <v>407</v>
      </c>
      <c r="G93" s="463"/>
    </row>
    <row r="94" spans="1:7" ht="18.600000000000001" customHeight="1" x14ac:dyDescent="0.25">
      <c r="A94" s="463"/>
      <c r="B94" s="464"/>
      <c r="C94" s="463"/>
      <c r="D94" s="463"/>
      <c r="E94" s="463" t="s">
        <v>408</v>
      </c>
      <c r="F94" s="463" t="s">
        <v>406</v>
      </c>
      <c r="G94" s="463"/>
    </row>
    <row r="95" spans="1:7" ht="18.600000000000001" customHeight="1" x14ac:dyDescent="0.25">
      <c r="A95" s="463"/>
      <c r="B95" s="464"/>
      <c r="C95" s="463"/>
      <c r="D95" s="463"/>
      <c r="E95" s="463" t="s">
        <v>410</v>
      </c>
      <c r="F95" s="463" t="s">
        <v>412</v>
      </c>
      <c r="G95" s="463"/>
    </row>
    <row r="96" spans="1:7" ht="18.600000000000001" customHeight="1" x14ac:dyDescent="0.25">
      <c r="A96" s="463"/>
      <c r="B96" s="464"/>
      <c r="C96" s="463"/>
      <c r="D96" s="463"/>
      <c r="E96" s="463" t="s">
        <v>413</v>
      </c>
      <c r="F96" s="463" t="s">
        <v>411</v>
      </c>
      <c r="G96" s="463"/>
    </row>
    <row r="97" spans="1:7" ht="18.600000000000001" customHeight="1" x14ac:dyDescent="0.25">
      <c r="A97" s="463" t="s">
        <v>422</v>
      </c>
      <c r="B97" s="464"/>
      <c r="C97" s="463"/>
      <c r="D97" s="463"/>
      <c r="E97" s="463" t="s">
        <v>414</v>
      </c>
      <c r="F97" s="463" t="s">
        <v>423</v>
      </c>
      <c r="G97" s="463"/>
    </row>
    <row r="98" spans="1:7" ht="18.600000000000001" customHeight="1" x14ac:dyDescent="0.25">
      <c r="A98" s="463"/>
      <c r="B98" s="464"/>
      <c r="C98" s="463"/>
      <c r="D98" s="463"/>
      <c r="E98" s="463" t="s">
        <v>417</v>
      </c>
      <c r="F98" s="463" t="s">
        <v>415</v>
      </c>
      <c r="G98" s="463"/>
    </row>
    <row r="99" spans="1:7" ht="18.600000000000001" customHeight="1" x14ac:dyDescent="0.25">
      <c r="A99" s="463" t="s">
        <v>424</v>
      </c>
      <c r="B99" s="464"/>
      <c r="C99" s="463"/>
      <c r="D99" s="463"/>
      <c r="E99" s="463"/>
      <c r="F99" s="463"/>
      <c r="G99" s="463"/>
    </row>
    <row r="100" spans="1:7" ht="18.600000000000001" customHeight="1" x14ac:dyDescent="0.25">
      <c r="A100" s="463"/>
      <c r="B100" s="464"/>
      <c r="C100" s="463"/>
      <c r="D100" s="463"/>
      <c r="E100" s="463"/>
      <c r="F100" s="463"/>
      <c r="G100" s="463"/>
    </row>
    <row r="101" spans="1:7" ht="18.600000000000001" customHeight="1" x14ac:dyDescent="0.25">
      <c r="A101" s="463"/>
      <c r="B101" s="464"/>
      <c r="C101" s="463"/>
      <c r="D101" s="463"/>
      <c r="E101" s="463"/>
      <c r="F101" s="463"/>
      <c r="G101" s="463"/>
    </row>
    <row r="102" spans="1:7" ht="18.600000000000001" customHeight="1" x14ac:dyDescent="0.25">
      <c r="A102" s="463"/>
      <c r="B102" s="464"/>
      <c r="C102" s="463"/>
      <c r="D102" s="463"/>
      <c r="E102" s="463"/>
      <c r="F102" s="463"/>
      <c r="G102" s="463"/>
    </row>
    <row r="103" spans="1:7" ht="18.600000000000001" customHeight="1" x14ac:dyDescent="0.25">
      <c r="A103" s="463"/>
      <c r="B103" s="464"/>
      <c r="C103" s="463"/>
      <c r="D103" s="463"/>
      <c r="E103" s="463"/>
      <c r="F103" s="463"/>
      <c r="G103" s="463"/>
    </row>
    <row r="104" spans="1:7" ht="18.600000000000001" customHeight="1" x14ac:dyDescent="0.25">
      <c r="A104" s="463"/>
      <c r="B104" s="464"/>
      <c r="C104" s="463"/>
      <c r="D104" s="463"/>
      <c r="E104" s="463"/>
      <c r="F104" s="463"/>
      <c r="G104" s="463"/>
    </row>
    <row r="105" spans="1:7" ht="18.600000000000001" customHeight="1" x14ac:dyDescent="0.25">
      <c r="A105" s="463"/>
      <c r="B105" s="464"/>
      <c r="C105" s="463"/>
      <c r="D105" s="463"/>
      <c r="E105" s="463"/>
      <c r="F105" s="463"/>
      <c r="G105" s="463"/>
    </row>
    <row r="106" spans="1:7" ht="18.600000000000001" customHeight="1" x14ac:dyDescent="0.25">
      <c r="A106" s="463"/>
      <c r="B106" s="464"/>
      <c r="C106" s="463"/>
      <c r="D106" s="463"/>
      <c r="E106" s="463"/>
      <c r="F106" s="463"/>
      <c r="G106" s="463"/>
    </row>
    <row r="107" spans="1:7" ht="18.600000000000001" customHeight="1" x14ac:dyDescent="0.25">
      <c r="A107" s="463"/>
      <c r="B107" s="464"/>
      <c r="C107" s="463"/>
      <c r="D107" s="463"/>
      <c r="E107" s="463"/>
      <c r="F107" s="463"/>
      <c r="G107" s="463"/>
    </row>
    <row r="108" spans="1:7" ht="18.600000000000001" customHeight="1" x14ac:dyDescent="0.25">
      <c r="A108" s="463"/>
      <c r="B108" s="464"/>
      <c r="C108" s="463"/>
      <c r="D108" s="463"/>
      <c r="E108" s="463"/>
      <c r="F108" s="463"/>
      <c r="G108" s="463"/>
    </row>
    <row r="109" spans="1:7" ht="18.600000000000001" customHeight="1" x14ac:dyDescent="0.25">
      <c r="A109" s="463"/>
      <c r="B109" s="464"/>
      <c r="C109" s="463"/>
      <c r="D109" s="463"/>
      <c r="E109" s="463"/>
      <c r="F109" s="463"/>
      <c r="G109" s="463"/>
    </row>
    <row r="110" spans="1:7" ht="18.600000000000001" customHeight="1" x14ac:dyDescent="0.25">
      <c r="A110" s="463"/>
      <c r="B110" s="464"/>
      <c r="C110" s="463"/>
      <c r="D110" s="463"/>
      <c r="E110" s="463"/>
      <c r="F110" s="463"/>
      <c r="G110" s="463"/>
    </row>
    <row r="111" spans="1:7" ht="18.600000000000001" customHeight="1" x14ac:dyDescent="0.25">
      <c r="A111" s="463"/>
      <c r="B111" s="464"/>
      <c r="C111" s="463"/>
      <c r="D111" s="463"/>
      <c r="E111" s="463"/>
      <c r="F111" s="463"/>
      <c r="G111" s="463"/>
    </row>
    <row r="112" spans="1:7" ht="18.600000000000001" customHeight="1" x14ac:dyDescent="0.25">
      <c r="A112" s="463"/>
      <c r="B112" s="464"/>
      <c r="C112" s="463"/>
      <c r="D112" s="463"/>
      <c r="E112" s="463"/>
      <c r="F112" s="463"/>
      <c r="G112" s="463"/>
    </row>
    <row r="113" spans="1:7" ht="18.600000000000001" customHeight="1" x14ac:dyDescent="0.25">
      <c r="A113" s="463"/>
      <c r="B113" s="464"/>
      <c r="C113" s="463"/>
      <c r="D113" s="463"/>
      <c r="E113" s="463"/>
      <c r="F113" s="463"/>
      <c r="G113" s="463"/>
    </row>
    <row r="114" spans="1:7" ht="18.600000000000001" customHeight="1" x14ac:dyDescent="0.25">
      <c r="A114" s="463"/>
      <c r="B114" s="464"/>
      <c r="C114" s="463"/>
      <c r="D114" s="463"/>
      <c r="E114" s="463"/>
      <c r="F114" s="463"/>
      <c r="G114" s="463"/>
    </row>
    <row r="115" spans="1:7" ht="18.600000000000001" customHeight="1" x14ac:dyDescent="0.25">
      <c r="A115" s="463"/>
      <c r="B115" s="464"/>
      <c r="C115" s="463"/>
      <c r="D115" s="463"/>
      <c r="E115" s="463"/>
      <c r="F115" s="463"/>
      <c r="G115" s="463"/>
    </row>
    <row r="116" spans="1:7" ht="18.600000000000001" customHeight="1" x14ac:dyDescent="0.25">
      <c r="A116" s="463"/>
      <c r="B116" s="464"/>
      <c r="C116" s="463"/>
      <c r="D116" s="463"/>
      <c r="E116" s="463"/>
      <c r="F116" s="463"/>
      <c r="G116" s="463"/>
    </row>
    <row r="117" spans="1:7" ht="18.600000000000001" customHeight="1" x14ac:dyDescent="0.25">
      <c r="A117" s="463"/>
      <c r="B117" s="464"/>
      <c r="C117" s="463"/>
      <c r="D117" s="463"/>
      <c r="E117" s="463"/>
      <c r="F117" s="463"/>
      <c r="G117" s="463"/>
    </row>
    <row r="118" spans="1:7" ht="18.600000000000001" customHeight="1" x14ac:dyDescent="0.25">
      <c r="A118" s="463"/>
      <c r="B118" s="464"/>
      <c r="C118" s="463"/>
      <c r="D118" s="463"/>
      <c r="E118" s="463"/>
      <c r="F118" s="463"/>
      <c r="G118" s="463"/>
    </row>
    <row r="119" spans="1:7" ht="18.600000000000001" customHeight="1" x14ac:dyDescent="0.25">
      <c r="A119" s="463"/>
      <c r="B119" s="464"/>
      <c r="C119" s="463"/>
      <c r="D119" s="463"/>
      <c r="E119" s="463"/>
      <c r="F119" s="463"/>
      <c r="G119" s="463"/>
    </row>
    <row r="120" spans="1:7" ht="18.600000000000001" customHeight="1" x14ac:dyDescent="0.25">
      <c r="A120" s="463"/>
      <c r="B120" s="464"/>
      <c r="C120" s="463"/>
      <c r="D120" s="463"/>
      <c r="E120" s="463"/>
      <c r="F120" s="463"/>
      <c r="G120" s="463"/>
    </row>
    <row r="121" spans="1:7" ht="18.600000000000001" customHeight="1" x14ac:dyDescent="0.25">
      <c r="A121" s="463"/>
      <c r="B121" s="464"/>
      <c r="C121" s="463"/>
      <c r="D121" s="463"/>
      <c r="E121" s="463"/>
      <c r="F121" s="463"/>
      <c r="G121" s="463"/>
    </row>
    <row r="122" spans="1:7" ht="18.600000000000001" customHeight="1" x14ac:dyDescent="0.25">
      <c r="A122" s="463"/>
      <c r="B122" s="466"/>
      <c r="C122" s="463"/>
      <c r="D122" s="467"/>
      <c r="E122" s="463"/>
      <c r="F122" s="463"/>
      <c r="G122" s="463"/>
    </row>
    <row r="123" spans="1:7" ht="18.600000000000001" customHeight="1" x14ac:dyDescent="0.25">
      <c r="A123" s="463"/>
      <c r="B123" s="464"/>
      <c r="C123" s="463"/>
      <c r="D123" s="463"/>
      <c r="E123" s="463"/>
      <c r="F123" s="463"/>
      <c r="G123" s="463"/>
    </row>
    <row r="124" spans="1:7" ht="18.600000000000001" customHeight="1" x14ac:dyDescent="0.25">
      <c r="A124" s="463"/>
      <c r="B124" s="464"/>
      <c r="C124" s="463"/>
      <c r="D124" s="463"/>
      <c r="E124" s="463"/>
      <c r="F124" s="463"/>
      <c r="G124" s="463"/>
    </row>
    <row r="125" spans="1:7" ht="18.600000000000001" customHeight="1" x14ac:dyDescent="0.25">
      <c r="A125" s="463"/>
      <c r="B125" s="464"/>
      <c r="C125" s="463"/>
      <c r="D125" s="463"/>
      <c r="E125" s="463"/>
      <c r="F125" s="463"/>
      <c r="G125" s="463"/>
    </row>
    <row r="126" spans="1:7" ht="18.600000000000001" customHeight="1" x14ac:dyDescent="0.25">
      <c r="A126" s="463"/>
      <c r="B126" s="464"/>
      <c r="C126" s="463"/>
      <c r="D126" s="463"/>
      <c r="E126" s="463"/>
      <c r="F126" s="463"/>
      <c r="G126" s="463"/>
    </row>
    <row r="127" spans="1:7" ht="18.600000000000001" customHeight="1" x14ac:dyDescent="0.25">
      <c r="A127" s="463"/>
      <c r="B127" s="464"/>
      <c r="C127" s="463"/>
      <c r="D127" s="463"/>
      <c r="E127" s="463"/>
      <c r="F127" s="463"/>
      <c r="G127" s="463"/>
    </row>
    <row r="128" spans="1:7" ht="18.600000000000001" customHeight="1" x14ac:dyDescent="0.25">
      <c r="A128" s="463"/>
      <c r="B128" s="464"/>
      <c r="C128" s="463"/>
      <c r="D128" s="463"/>
      <c r="E128" s="463"/>
      <c r="F128" s="463"/>
      <c r="G128" s="463"/>
    </row>
    <row r="129" spans="1:7" ht="18.600000000000001" customHeight="1" x14ac:dyDescent="0.25">
      <c r="A129" s="463"/>
      <c r="B129" s="464"/>
      <c r="C129" s="463"/>
      <c r="D129" s="463"/>
      <c r="E129" s="463"/>
      <c r="F129" s="463"/>
      <c r="G129" s="463"/>
    </row>
    <row r="130" spans="1:7" ht="18.600000000000001" customHeight="1" x14ac:dyDescent="0.25">
      <c r="A130" s="463"/>
      <c r="B130" s="464"/>
      <c r="C130" s="463"/>
      <c r="D130" s="463"/>
      <c r="E130" s="463"/>
      <c r="F130" s="463"/>
      <c r="G130" s="463"/>
    </row>
    <row r="131" spans="1:7" ht="18.600000000000001" customHeight="1" x14ac:dyDescent="0.25">
      <c r="A131" s="463"/>
      <c r="B131" s="464"/>
      <c r="C131" s="463"/>
      <c r="D131" s="463"/>
      <c r="E131" s="463"/>
      <c r="F131" s="463"/>
      <c r="G131" s="463"/>
    </row>
    <row r="132" spans="1:7" ht="18.600000000000001" customHeight="1" x14ac:dyDescent="0.25">
      <c r="A132" s="463"/>
      <c r="B132" s="464"/>
      <c r="C132" s="463"/>
      <c r="D132" s="463"/>
      <c r="E132" s="463"/>
      <c r="F132" s="463"/>
      <c r="G132" s="463"/>
    </row>
    <row r="133" spans="1:7" ht="18.600000000000001" customHeight="1" x14ac:dyDescent="0.25">
      <c r="A133" s="463"/>
      <c r="B133" s="464"/>
      <c r="C133" s="463"/>
      <c r="D133" s="463"/>
      <c r="E133" s="463"/>
      <c r="F133" s="463"/>
      <c r="G133" s="463"/>
    </row>
    <row r="134" spans="1:7" ht="18.600000000000001" customHeight="1" x14ac:dyDescent="0.25">
      <c r="A134" s="463"/>
      <c r="B134" s="464"/>
      <c r="C134" s="463"/>
      <c r="D134" s="463"/>
      <c r="E134" s="463"/>
      <c r="F134" s="463"/>
      <c r="G134" s="463"/>
    </row>
    <row r="135" spans="1:7" ht="18.600000000000001" customHeight="1" x14ac:dyDescent="0.25">
      <c r="A135" s="463"/>
      <c r="B135" s="464"/>
      <c r="C135" s="463"/>
      <c r="D135" s="463"/>
      <c r="E135" s="463"/>
      <c r="F135" s="463"/>
      <c r="G135" s="463"/>
    </row>
    <row r="136" spans="1:7" ht="18.600000000000001" customHeight="1" x14ac:dyDescent="0.25">
      <c r="A136" s="463"/>
      <c r="B136" s="464"/>
      <c r="C136" s="463"/>
      <c r="D136" s="463"/>
      <c r="E136" s="463"/>
      <c r="F136" s="463"/>
      <c r="G136" s="463"/>
    </row>
    <row r="137" spans="1:7" ht="18.600000000000001" customHeight="1" x14ac:dyDescent="0.25">
      <c r="A137" s="463"/>
      <c r="B137" s="464"/>
      <c r="C137" s="463"/>
      <c r="D137" s="463"/>
      <c r="E137" s="463"/>
      <c r="F137" s="463"/>
      <c r="G137" s="463"/>
    </row>
    <row r="138" spans="1:7" ht="18.600000000000001" customHeight="1" x14ac:dyDescent="0.25">
      <c r="A138" s="463"/>
      <c r="B138" s="466"/>
      <c r="C138" s="463"/>
      <c r="D138" s="467"/>
      <c r="E138" s="463"/>
      <c r="F138" s="463"/>
      <c r="G138" s="463"/>
    </row>
    <row r="139" spans="1:7" ht="18.600000000000001" customHeight="1" x14ac:dyDescent="0.25">
      <c r="A139" s="463"/>
      <c r="B139" s="464"/>
      <c r="C139" s="463"/>
      <c r="D139" s="463"/>
      <c r="E139" s="463"/>
      <c r="F139" s="463"/>
      <c r="G139" s="463"/>
    </row>
    <row r="140" spans="1:7" ht="18.600000000000001" customHeight="1" x14ac:dyDescent="0.25">
      <c r="A140" s="463"/>
      <c r="B140" s="464"/>
      <c r="C140" s="463"/>
      <c r="D140" s="463"/>
      <c r="E140" s="463"/>
      <c r="F140" s="463"/>
      <c r="G140" s="463"/>
    </row>
    <row r="141" spans="1:7" ht="18.600000000000001" customHeight="1" x14ac:dyDescent="0.25">
      <c r="A141" s="463"/>
      <c r="B141" s="464"/>
      <c r="C141" s="463"/>
      <c r="D141" s="463"/>
      <c r="E141" s="463"/>
      <c r="F141" s="463"/>
      <c r="G141" s="463"/>
    </row>
    <row r="142" spans="1:7" ht="18.600000000000001" customHeight="1" x14ac:dyDescent="0.25">
      <c r="A142" s="463"/>
      <c r="B142" s="464"/>
      <c r="C142" s="463"/>
      <c r="D142" s="463"/>
      <c r="E142" s="463"/>
      <c r="F142" s="463"/>
      <c r="G142" s="463"/>
    </row>
    <row r="143" spans="1:7" ht="18.600000000000001" customHeight="1" x14ac:dyDescent="0.25">
      <c r="A143" s="463"/>
      <c r="B143" s="464"/>
      <c r="C143" s="463"/>
      <c r="D143" s="463"/>
      <c r="E143" s="463"/>
      <c r="F143" s="463"/>
      <c r="G143" s="463"/>
    </row>
    <row r="144" spans="1:7" ht="18.600000000000001" customHeight="1" x14ac:dyDescent="0.25">
      <c r="A144" s="463"/>
      <c r="B144" s="464"/>
      <c r="C144" s="463"/>
      <c r="D144" s="463"/>
      <c r="E144" s="463"/>
      <c r="F144" s="463"/>
      <c r="G144" s="463"/>
    </row>
    <row r="145" spans="1:7" ht="18.600000000000001" customHeight="1" x14ac:dyDescent="0.25">
      <c r="A145" s="463"/>
      <c r="B145" s="464"/>
      <c r="C145" s="463"/>
      <c r="D145" s="463"/>
      <c r="E145" s="463"/>
      <c r="F145" s="463"/>
      <c r="G145" s="463"/>
    </row>
    <row r="146" spans="1:7" ht="18.600000000000001" customHeight="1" x14ac:dyDescent="0.25">
      <c r="A146" s="463"/>
      <c r="B146" s="464"/>
      <c r="C146" s="463"/>
      <c r="D146" s="463"/>
      <c r="E146" s="463"/>
      <c r="F146" s="463"/>
      <c r="G146" s="463"/>
    </row>
    <row r="147" spans="1:7" ht="18.600000000000001" customHeight="1" x14ac:dyDescent="0.25">
      <c r="A147" s="463"/>
      <c r="B147" s="464"/>
      <c r="C147" s="463"/>
      <c r="D147" s="463"/>
      <c r="E147" s="463"/>
      <c r="F147" s="463"/>
      <c r="G147" s="463"/>
    </row>
    <row r="148" spans="1:7" ht="18.600000000000001" customHeight="1" x14ac:dyDescent="0.25">
      <c r="A148" s="463"/>
      <c r="B148" s="464"/>
      <c r="C148" s="463"/>
      <c r="D148" s="463"/>
      <c r="E148" s="463"/>
      <c r="F148" s="463"/>
      <c r="G148" s="463"/>
    </row>
    <row r="149" spans="1:7" ht="18.600000000000001" customHeight="1" x14ac:dyDescent="0.25">
      <c r="A149" s="463"/>
      <c r="B149" s="464"/>
      <c r="C149" s="463"/>
      <c r="D149" s="463"/>
      <c r="E149" s="463"/>
      <c r="F149" s="463"/>
      <c r="G149" s="463"/>
    </row>
    <row r="150" spans="1:7" ht="21.95" customHeight="1" x14ac:dyDescent="0.25">
      <c r="A150" s="463"/>
      <c r="B150" s="463"/>
      <c r="C150" s="463"/>
      <c r="D150" s="463"/>
      <c r="E150" s="463"/>
      <c r="F150" s="463"/>
      <c r="G150" s="463"/>
    </row>
    <row r="151" spans="1:7" ht="21.95" customHeight="1" x14ac:dyDescent="0.25">
      <c r="A151" s="463"/>
      <c r="B151" s="463"/>
      <c r="C151" s="463"/>
      <c r="D151" s="463"/>
      <c r="E151" s="463"/>
      <c r="F151" s="463"/>
      <c r="G151" s="463"/>
    </row>
    <row r="152" spans="1:7" ht="21.95" customHeight="1" x14ac:dyDescent="0.25">
      <c r="A152" s="463"/>
      <c r="B152" s="463"/>
      <c r="C152" s="463"/>
      <c r="D152" s="463"/>
      <c r="E152" s="463"/>
      <c r="F152" s="463"/>
      <c r="G152" s="463"/>
    </row>
    <row r="153" spans="1:7" ht="21.95" customHeight="1" x14ac:dyDescent="0.25">
      <c r="A153" s="463"/>
      <c r="B153" s="463"/>
      <c r="C153" s="463"/>
      <c r="D153" s="463"/>
      <c r="E153" s="463"/>
      <c r="F153" s="463"/>
      <c r="G153" s="463"/>
    </row>
    <row r="154" spans="1:7" ht="21.95" customHeight="1" x14ac:dyDescent="0.25">
      <c r="A154" s="463"/>
      <c r="B154" s="463"/>
      <c r="C154" s="463"/>
      <c r="D154" s="463"/>
      <c r="E154" s="463"/>
      <c r="F154" s="463"/>
      <c r="G154" s="463"/>
    </row>
    <row r="155" spans="1:7" ht="21.95" customHeight="1" x14ac:dyDescent="0.25">
      <c r="A155" s="463"/>
      <c r="B155" s="463"/>
      <c r="C155" s="463"/>
      <c r="D155" s="463"/>
      <c r="E155" s="463"/>
      <c r="F155" s="463"/>
      <c r="G155" s="463"/>
    </row>
    <row r="156" spans="1:7" ht="21.95" customHeight="1" x14ac:dyDescent="0.25">
      <c r="A156" s="463"/>
      <c r="B156" s="463"/>
      <c r="C156" s="463"/>
      <c r="D156" s="463"/>
      <c r="E156" s="463"/>
      <c r="F156" s="463"/>
      <c r="G156" s="463"/>
    </row>
    <row r="157" spans="1:7" ht="21.95" customHeight="1" x14ac:dyDescent="0.25">
      <c r="A157" s="463"/>
      <c r="B157" s="463"/>
      <c r="C157" s="463"/>
      <c r="D157" s="463"/>
      <c r="E157" s="463"/>
      <c r="F157" s="463"/>
      <c r="G157" s="463"/>
    </row>
    <row r="158" spans="1:7" ht="21.95" customHeight="1" x14ac:dyDescent="0.25">
      <c r="A158" s="463"/>
      <c r="B158" s="463"/>
      <c r="C158" s="463"/>
      <c r="D158" s="463"/>
      <c r="E158" s="463"/>
      <c r="F158" s="463"/>
      <c r="G158" s="463"/>
    </row>
    <row r="159" spans="1:7" ht="21.95" customHeight="1" x14ac:dyDescent="0.25">
      <c r="A159" s="463"/>
      <c r="B159" s="463"/>
      <c r="C159" s="463"/>
      <c r="D159" s="463"/>
      <c r="E159" s="463"/>
      <c r="F159" s="463"/>
      <c r="G159" s="463"/>
    </row>
    <row r="160" spans="1:7" ht="21.95" customHeight="1" x14ac:dyDescent="0.25">
      <c r="A160" s="463"/>
      <c r="B160" s="463"/>
      <c r="C160" s="463"/>
      <c r="D160" s="463"/>
      <c r="E160" s="463"/>
      <c r="F160" s="463"/>
      <c r="G160" s="463"/>
    </row>
    <row r="161" spans="1:7" ht="21.95" customHeight="1" x14ac:dyDescent="0.25">
      <c r="A161" s="463"/>
      <c r="B161" s="463"/>
      <c r="C161" s="463"/>
      <c r="D161" s="463"/>
      <c r="E161" s="463"/>
      <c r="F161" s="463"/>
      <c r="G161" s="463"/>
    </row>
    <row r="162" spans="1:7" ht="21.95" customHeight="1" x14ac:dyDescent="0.25">
      <c r="A162" s="463"/>
      <c r="B162" s="463"/>
      <c r="C162" s="463"/>
      <c r="D162" s="463"/>
      <c r="E162" s="463"/>
      <c r="F162" s="463"/>
      <c r="G162" s="463"/>
    </row>
    <row r="163" spans="1:7" ht="21.95" customHeight="1" x14ac:dyDescent="0.25">
      <c r="A163" s="463"/>
      <c r="B163" s="463"/>
      <c r="C163" s="463"/>
      <c r="D163" s="463"/>
      <c r="E163" s="463"/>
      <c r="F163" s="463"/>
      <c r="G163" s="463"/>
    </row>
    <row r="164" spans="1:7" ht="21.95" customHeight="1" x14ac:dyDescent="0.25">
      <c r="A164" s="463"/>
      <c r="B164" s="463"/>
      <c r="C164" s="463"/>
      <c r="D164" s="463"/>
      <c r="E164" s="463"/>
      <c r="F164" s="463"/>
      <c r="G164" s="463"/>
    </row>
    <row r="165" spans="1:7" ht="21.95" customHeight="1" x14ac:dyDescent="0.25">
      <c r="A165" s="463"/>
      <c r="B165" s="463"/>
      <c r="C165" s="463"/>
      <c r="D165" s="463"/>
      <c r="E165" s="463"/>
      <c r="F165" s="463"/>
      <c r="G165" s="463"/>
    </row>
    <row r="166" spans="1:7" ht="21.95" customHeight="1" x14ac:dyDescent="0.25">
      <c r="A166" s="463"/>
      <c r="B166" s="463"/>
      <c r="C166" s="463"/>
      <c r="D166" s="463"/>
      <c r="E166" s="463"/>
      <c r="F166" s="463"/>
      <c r="G166" s="463"/>
    </row>
    <row r="167" spans="1:7" ht="21.95" customHeight="1" x14ac:dyDescent="0.25">
      <c r="A167" s="463"/>
      <c r="B167" s="463"/>
      <c r="C167" s="463"/>
      <c r="D167" s="463"/>
      <c r="E167" s="463"/>
      <c r="F167" s="463"/>
      <c r="G167" s="463"/>
    </row>
    <row r="168" spans="1:7" ht="21.95" customHeight="1" x14ac:dyDescent="0.25">
      <c r="A168" s="463"/>
      <c r="B168" s="463"/>
      <c r="C168" s="463"/>
      <c r="D168" s="463"/>
      <c r="E168" s="463"/>
      <c r="F168" s="463"/>
      <c r="G168" s="463"/>
    </row>
    <row r="169" spans="1:7" ht="21.95" customHeight="1" x14ac:dyDescent="0.25">
      <c r="A169" s="463"/>
      <c r="B169" s="463"/>
      <c r="C169" s="463"/>
      <c r="D169" s="463"/>
      <c r="E169" s="463"/>
      <c r="F169" s="463"/>
      <c r="G169" s="463"/>
    </row>
    <row r="170" spans="1:7" ht="21.95" customHeight="1" x14ac:dyDescent="0.25">
      <c r="A170" s="463"/>
      <c r="B170" s="463"/>
      <c r="C170" s="463"/>
      <c r="D170" s="463"/>
      <c r="E170" s="463"/>
      <c r="F170" s="463"/>
      <c r="G170" s="463"/>
    </row>
    <row r="171" spans="1:7" ht="21.95" customHeight="1" x14ac:dyDescent="0.25">
      <c r="A171" s="463"/>
      <c r="B171" s="463"/>
      <c r="C171" s="463"/>
      <c r="D171" s="463"/>
      <c r="E171" s="463"/>
      <c r="F171" s="463"/>
      <c r="G171" s="463"/>
    </row>
    <row r="172" spans="1:7" ht="21.95" customHeight="1" x14ac:dyDescent="0.25">
      <c r="A172" s="463"/>
      <c r="B172" s="463"/>
      <c r="C172" s="463"/>
      <c r="D172" s="463"/>
      <c r="E172" s="463"/>
      <c r="F172" s="463"/>
      <c r="G172" s="463"/>
    </row>
    <row r="173" spans="1:7" ht="21.95" customHeight="1" x14ac:dyDescent="0.25">
      <c r="A173" s="463"/>
      <c r="B173" s="463"/>
      <c r="C173" s="463"/>
      <c r="D173" s="463"/>
      <c r="E173" s="463"/>
      <c r="F173" s="463"/>
      <c r="G173" s="463"/>
    </row>
    <row r="174" spans="1:7" ht="21.95" customHeight="1" x14ac:dyDescent="0.25">
      <c r="A174" s="463"/>
      <c r="B174" s="463"/>
      <c r="C174" s="463"/>
      <c r="D174" s="463"/>
      <c r="E174" s="463"/>
      <c r="F174" s="463"/>
      <c r="G174" s="463"/>
    </row>
    <row r="175" spans="1:7" ht="21.95" customHeight="1" x14ac:dyDescent="0.25">
      <c r="A175" s="463"/>
      <c r="B175" s="463"/>
      <c r="C175" s="463"/>
      <c r="D175" s="463"/>
      <c r="E175" s="463"/>
      <c r="F175" s="463"/>
      <c r="G175" s="463"/>
    </row>
    <row r="176" spans="1:7" ht="21.95" customHeight="1" x14ac:dyDescent="0.25">
      <c r="A176" s="463"/>
      <c r="B176" s="463"/>
      <c r="C176" s="463"/>
      <c r="D176" s="463"/>
      <c r="E176" s="463"/>
      <c r="F176" s="463"/>
      <c r="G176" s="463"/>
    </row>
    <row r="177" spans="1:7" ht="21.95" customHeight="1" x14ac:dyDescent="0.25">
      <c r="A177" s="463"/>
      <c r="B177" s="463"/>
      <c r="C177" s="463"/>
      <c r="D177" s="463"/>
      <c r="E177" s="463"/>
      <c r="F177" s="463"/>
      <c r="G177" s="463"/>
    </row>
    <row r="178" spans="1:7" ht="21.95" customHeight="1" x14ac:dyDescent="0.25">
      <c r="A178" s="463"/>
      <c r="B178" s="463"/>
      <c r="C178" s="463"/>
      <c r="D178" s="463"/>
      <c r="E178" s="463"/>
      <c r="F178" s="463"/>
      <c r="G178" s="463"/>
    </row>
    <row r="179" spans="1:7" ht="21.95" customHeight="1" x14ac:dyDescent="0.25">
      <c r="A179" s="463"/>
      <c r="B179" s="463"/>
      <c r="C179" s="463"/>
      <c r="D179" s="463"/>
      <c r="E179" s="463"/>
      <c r="F179" s="463"/>
      <c r="G179" s="463"/>
    </row>
    <row r="180" spans="1:7" ht="21.95" customHeight="1" x14ac:dyDescent="0.25">
      <c r="A180" s="463"/>
      <c r="B180" s="463"/>
      <c r="C180" s="463"/>
      <c r="D180" s="463"/>
      <c r="E180" s="463"/>
      <c r="F180" s="463"/>
      <c r="G180" s="463"/>
    </row>
    <row r="181" spans="1:7" ht="21.95" customHeight="1" x14ac:dyDescent="0.25">
      <c r="A181" s="463"/>
      <c r="B181" s="463"/>
      <c r="C181" s="463"/>
      <c r="D181" s="463"/>
      <c r="E181" s="463"/>
      <c r="F181" s="463"/>
      <c r="G181" s="463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16" activePane="bottomLeft" state="frozen"/>
      <selection activeCell="C12" sqref="C12"/>
      <selection pane="bottomLeft" activeCell="S27" sqref="S27"/>
    </sheetView>
  </sheetViews>
  <sheetFormatPr defaultRowHeight="12.75" x14ac:dyDescent="0.2"/>
  <cols>
    <col min="1" max="1" width="3.85546875" customWidth="1"/>
    <col min="2" max="2" width="13" customWidth="1"/>
    <col min="3" max="3" width="14.28515625" customWidth="1"/>
    <col min="4" max="4" width="12" style="41" customWidth="1"/>
    <col min="5" max="5" width="10.5703125" style="414" customWidth="1"/>
    <col min="6" max="6" width="6.140625" style="92" hidden="1" customWidth="1"/>
    <col min="7" max="7" width="28.7109375" style="92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183" t="str">
        <f>Altalanos!$A$6</f>
        <v>Diákolimpia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5" thickBot="1" x14ac:dyDescent="0.25">
      <c r="B2" s="89" t="s">
        <v>51</v>
      </c>
      <c r="C2" s="89" t="str">
        <f>Altalanos!$A$8</f>
        <v>2 lány A elo</v>
      </c>
      <c r="D2" s="104"/>
      <c r="E2" s="202" t="s">
        <v>34</v>
      </c>
      <c r="F2" s="93"/>
      <c r="G2" s="93"/>
      <c r="H2" s="402"/>
      <c r="I2" s="402"/>
      <c r="J2" s="88"/>
      <c r="K2" s="88"/>
      <c r="L2" s="88"/>
      <c r="M2" s="88"/>
      <c r="N2" s="98"/>
      <c r="O2" s="81"/>
      <c r="P2" s="81"/>
      <c r="Q2" s="98"/>
    </row>
    <row r="3" spans="1:17" s="2" customFormat="1" ht="13.5" thickBot="1" x14ac:dyDescent="0.25">
      <c r="A3" s="395" t="s">
        <v>50</v>
      </c>
      <c r="B3" s="400"/>
      <c r="C3" s="400"/>
      <c r="D3" s="400"/>
      <c r="E3" s="400"/>
      <c r="F3" s="400"/>
      <c r="G3" s="400"/>
      <c r="H3" s="400"/>
      <c r="I3" s="401"/>
      <c r="J3" s="99"/>
      <c r="K3" s="105"/>
      <c r="L3" s="105"/>
      <c r="M3" s="105"/>
      <c r="N3" s="223" t="s">
        <v>33</v>
      </c>
      <c r="O3" s="100"/>
      <c r="P3" s="106"/>
      <c r="Q3" s="203"/>
    </row>
    <row r="4" spans="1:17" s="2" customFormat="1" x14ac:dyDescent="0.2">
      <c r="A4" s="51" t="s">
        <v>24</v>
      </c>
      <c r="B4" s="51"/>
      <c r="C4" s="49" t="s">
        <v>21</v>
      </c>
      <c r="D4" s="51" t="s">
        <v>29</v>
      </c>
      <c r="E4" s="82"/>
      <c r="G4" s="107"/>
      <c r="H4" s="416" t="s">
        <v>30</v>
      </c>
      <c r="I4" s="407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5" thickBot="1" x14ac:dyDescent="0.25">
      <c r="A5" s="196" t="str">
        <f>Altalanos!$A$10</f>
        <v>2024.05.27-06.01.</v>
      </c>
      <c r="B5" s="196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20" t="str">
        <f>Altalanos!$E$10</f>
        <v>Rákóczi Andrea</v>
      </c>
      <c r="I5" s="417"/>
      <c r="J5" s="111"/>
      <c r="K5" s="83"/>
      <c r="L5" s="83"/>
      <c r="M5" s="83"/>
      <c r="N5" s="111"/>
      <c r="O5" s="91"/>
      <c r="P5" s="91"/>
      <c r="Q5" s="426"/>
    </row>
    <row r="6" spans="1:17" ht="30" customHeight="1" thickBot="1" x14ac:dyDescent="0.25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403" t="s">
        <v>37</v>
      </c>
      <c r="I6" s="404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95" customHeight="1" x14ac:dyDescent="0.25">
      <c r="A7" s="190">
        <v>1</v>
      </c>
      <c r="B7" s="441" t="s">
        <v>129</v>
      </c>
      <c r="C7" s="441" t="s">
        <v>130</v>
      </c>
      <c r="D7" s="441" t="s">
        <v>131</v>
      </c>
      <c r="E7" s="205"/>
      <c r="F7" s="396"/>
      <c r="G7" s="397"/>
      <c r="H7" s="95"/>
      <c r="I7" s="95"/>
      <c r="J7" s="187"/>
      <c r="K7" s="185"/>
      <c r="L7" s="189"/>
      <c r="M7" s="185"/>
      <c r="N7" s="179"/>
      <c r="O7" s="434"/>
      <c r="P7" s="113"/>
      <c r="Q7" s="96"/>
    </row>
    <row r="8" spans="1:17" s="11" customFormat="1" ht="18.95" customHeight="1" x14ac:dyDescent="0.25">
      <c r="A8" s="190">
        <v>2</v>
      </c>
      <c r="B8" s="441" t="s">
        <v>132</v>
      </c>
      <c r="C8" s="441" t="s">
        <v>133</v>
      </c>
      <c r="D8" s="441" t="s">
        <v>134</v>
      </c>
      <c r="E8" s="205"/>
      <c r="F8" s="398"/>
      <c r="G8" s="399"/>
      <c r="H8" s="95"/>
      <c r="I8" s="95"/>
      <c r="J8" s="187"/>
      <c r="K8" s="185"/>
      <c r="L8" s="189"/>
      <c r="M8" s="185"/>
      <c r="N8" s="179"/>
      <c r="O8" s="95"/>
      <c r="P8" s="113"/>
      <c r="Q8" s="96"/>
    </row>
    <row r="9" spans="1:17" s="11" customFormat="1" ht="18.95" customHeight="1" x14ac:dyDescent="0.25">
      <c r="A9" s="190">
        <v>3</v>
      </c>
      <c r="B9" s="441" t="s">
        <v>135</v>
      </c>
      <c r="C9" s="441" t="s">
        <v>136</v>
      </c>
      <c r="D9" s="441" t="s">
        <v>137</v>
      </c>
      <c r="E9" s="205"/>
      <c r="F9" s="398"/>
      <c r="G9" s="399"/>
      <c r="H9" s="95"/>
      <c r="I9" s="95"/>
      <c r="J9" s="187"/>
      <c r="K9" s="185"/>
      <c r="L9" s="189"/>
      <c r="M9" s="185"/>
      <c r="N9" s="179"/>
      <c r="O9" s="95"/>
      <c r="P9" s="409"/>
      <c r="Q9" s="213"/>
    </row>
    <row r="10" spans="1:17" s="11" customFormat="1" ht="18.95" customHeight="1" x14ac:dyDescent="0.25">
      <c r="A10" s="190">
        <v>4</v>
      </c>
      <c r="B10" s="441" t="s">
        <v>138</v>
      </c>
      <c r="C10" s="441" t="s">
        <v>139</v>
      </c>
      <c r="D10" s="441" t="s">
        <v>140</v>
      </c>
      <c r="E10" s="205"/>
      <c r="F10" s="398"/>
      <c r="G10" s="399"/>
      <c r="H10" s="95"/>
      <c r="I10" s="95"/>
      <c r="J10" s="187"/>
      <c r="K10" s="185"/>
      <c r="L10" s="189"/>
      <c r="M10" s="185"/>
      <c r="N10" s="179"/>
      <c r="O10" s="95"/>
      <c r="P10" s="408"/>
      <c r="Q10" s="405"/>
    </row>
    <row r="11" spans="1:17" s="11" customFormat="1" ht="18.95" customHeight="1" x14ac:dyDescent="0.2">
      <c r="A11" s="190">
        <v>5</v>
      </c>
      <c r="B11" s="442" t="s">
        <v>141</v>
      </c>
      <c r="C11" s="442" t="s">
        <v>142</v>
      </c>
      <c r="D11" s="95" t="s">
        <v>293</v>
      </c>
      <c r="E11" s="205"/>
      <c r="F11" s="398"/>
      <c r="G11" s="399"/>
      <c r="H11" s="95"/>
      <c r="I11" s="95"/>
      <c r="J11" s="187"/>
      <c r="K11" s="185"/>
      <c r="L11" s="189"/>
      <c r="M11" s="185"/>
      <c r="N11" s="179"/>
      <c r="O11" s="95"/>
      <c r="P11" s="408"/>
      <c r="Q11" s="405"/>
    </row>
    <row r="12" spans="1:17" s="11" customFormat="1" ht="18.95" customHeight="1" x14ac:dyDescent="0.25">
      <c r="A12" s="190">
        <v>6</v>
      </c>
      <c r="B12" s="441" t="s">
        <v>143</v>
      </c>
      <c r="C12" s="441" t="s">
        <v>144</v>
      </c>
      <c r="D12" s="443" t="s">
        <v>145</v>
      </c>
      <c r="E12" s="205"/>
      <c r="F12" s="398"/>
      <c r="G12" s="399"/>
      <c r="H12" s="95"/>
      <c r="I12" s="95"/>
      <c r="J12" s="187"/>
      <c r="K12" s="185"/>
      <c r="L12" s="189"/>
      <c r="M12" s="185"/>
      <c r="N12" s="179"/>
      <c r="O12" s="95"/>
      <c r="P12" s="408"/>
      <c r="Q12" s="405"/>
    </row>
    <row r="13" spans="1:17" s="11" customFormat="1" ht="18.95" customHeight="1" x14ac:dyDescent="0.25">
      <c r="A13" s="190">
        <v>7</v>
      </c>
      <c r="B13" s="444" t="s">
        <v>146</v>
      </c>
      <c r="C13" s="444" t="s">
        <v>147</v>
      </c>
      <c r="D13" s="444" t="s">
        <v>148</v>
      </c>
      <c r="E13" s="205"/>
      <c r="F13" s="398"/>
      <c r="G13" s="399"/>
      <c r="H13" s="95"/>
      <c r="I13" s="95"/>
      <c r="J13" s="187"/>
      <c r="K13" s="185"/>
      <c r="L13" s="189"/>
      <c r="M13" s="185"/>
      <c r="N13" s="179"/>
      <c r="O13" s="95"/>
      <c r="P13" s="408"/>
      <c r="Q13" s="405"/>
    </row>
    <row r="14" spans="1:17" s="11" customFormat="1" ht="18.95" customHeight="1" x14ac:dyDescent="0.2">
      <c r="A14" s="190">
        <v>8</v>
      </c>
      <c r="B14" s="445" t="s">
        <v>149</v>
      </c>
      <c r="C14" s="445" t="s">
        <v>150</v>
      </c>
      <c r="D14" s="446" t="s">
        <v>151</v>
      </c>
      <c r="E14" s="205"/>
      <c r="F14" s="398"/>
      <c r="G14" s="399"/>
      <c r="H14" s="95"/>
      <c r="I14" s="95"/>
      <c r="J14" s="187"/>
      <c r="K14" s="185"/>
      <c r="L14" s="189"/>
      <c r="M14" s="185"/>
      <c r="N14" s="179"/>
      <c r="O14" s="95"/>
      <c r="P14" s="408"/>
      <c r="Q14" s="405"/>
    </row>
    <row r="15" spans="1:17" s="11" customFormat="1" ht="18.95" customHeight="1" x14ac:dyDescent="0.25">
      <c r="A15" s="190">
        <v>9</v>
      </c>
      <c r="B15" s="441" t="s">
        <v>152</v>
      </c>
      <c r="C15" s="441" t="s">
        <v>153</v>
      </c>
      <c r="D15" s="441" t="s">
        <v>154</v>
      </c>
      <c r="E15" s="205"/>
      <c r="F15" s="112"/>
      <c r="G15" s="112"/>
      <c r="H15" s="95"/>
      <c r="I15" s="95"/>
      <c r="J15" s="187"/>
      <c r="K15" s="185"/>
      <c r="L15" s="189"/>
      <c r="M15" s="216"/>
      <c r="N15" s="179"/>
      <c r="O15" s="95"/>
      <c r="P15" s="96"/>
      <c r="Q15" s="96"/>
    </row>
    <row r="16" spans="1:17" s="11" customFormat="1" ht="18.95" customHeight="1" x14ac:dyDescent="0.25">
      <c r="A16" s="190">
        <v>10</v>
      </c>
      <c r="B16" s="447" t="s">
        <v>169</v>
      </c>
      <c r="C16" s="441" t="s">
        <v>170</v>
      </c>
      <c r="D16" s="441" t="s">
        <v>155</v>
      </c>
      <c r="E16" s="205"/>
      <c r="F16" s="112"/>
      <c r="G16" s="112"/>
      <c r="H16" s="95"/>
      <c r="I16" s="95"/>
      <c r="J16" s="187"/>
      <c r="K16" s="185"/>
      <c r="L16" s="189"/>
      <c r="M16" s="216"/>
      <c r="N16" s="179"/>
      <c r="O16" s="95"/>
      <c r="P16" s="113"/>
      <c r="Q16" s="96"/>
    </row>
    <row r="17" spans="1:17" s="11" customFormat="1" ht="18.95" customHeight="1" x14ac:dyDescent="0.25">
      <c r="A17" s="190">
        <v>11</v>
      </c>
      <c r="B17" s="447" t="s">
        <v>171</v>
      </c>
      <c r="C17" s="441" t="s">
        <v>172</v>
      </c>
      <c r="D17" s="441" t="s">
        <v>156</v>
      </c>
      <c r="E17" s="205"/>
      <c r="F17" s="112"/>
      <c r="G17" s="112"/>
      <c r="H17" s="95"/>
      <c r="I17" s="95"/>
      <c r="J17" s="187"/>
      <c r="K17" s="185"/>
      <c r="L17" s="189"/>
      <c r="M17" s="216"/>
      <c r="N17" s="179"/>
      <c r="O17" s="95"/>
      <c r="P17" s="113"/>
      <c r="Q17" s="96"/>
    </row>
    <row r="18" spans="1:17" s="11" customFormat="1" ht="18.95" customHeight="1" x14ac:dyDescent="0.25">
      <c r="A18" s="190">
        <v>12</v>
      </c>
      <c r="B18" s="441" t="s">
        <v>157</v>
      </c>
      <c r="C18" s="441" t="s">
        <v>158</v>
      </c>
      <c r="D18" s="443" t="s">
        <v>159</v>
      </c>
      <c r="E18" s="205"/>
      <c r="F18" s="112"/>
      <c r="G18" s="112"/>
      <c r="H18" s="95"/>
      <c r="I18" s="95"/>
      <c r="J18" s="187"/>
      <c r="K18" s="185"/>
      <c r="L18" s="189"/>
      <c r="M18" s="216"/>
      <c r="N18" s="179"/>
      <c r="O18" s="95"/>
      <c r="P18" s="113"/>
      <c r="Q18" s="96"/>
    </row>
    <row r="19" spans="1:17" s="11" customFormat="1" ht="18.95" customHeight="1" x14ac:dyDescent="0.25">
      <c r="A19" s="190">
        <v>13</v>
      </c>
      <c r="B19" s="441" t="s">
        <v>160</v>
      </c>
      <c r="C19" s="441" t="s">
        <v>161</v>
      </c>
      <c r="D19" s="443" t="s">
        <v>162</v>
      </c>
      <c r="E19" s="205"/>
      <c r="F19" s="112"/>
      <c r="G19" s="112"/>
      <c r="H19" s="95"/>
      <c r="I19" s="95"/>
      <c r="J19" s="187"/>
      <c r="K19" s="185"/>
      <c r="L19" s="189"/>
      <c r="M19" s="216"/>
      <c r="N19" s="179"/>
      <c r="O19" s="95"/>
      <c r="P19" s="113"/>
      <c r="Q19" s="96"/>
    </row>
    <row r="20" spans="1:17" s="11" customFormat="1" ht="18.95" customHeight="1" x14ac:dyDescent="0.25">
      <c r="A20" s="190">
        <v>14</v>
      </c>
      <c r="B20" s="441" t="s">
        <v>163</v>
      </c>
      <c r="C20" s="441" t="s">
        <v>164</v>
      </c>
      <c r="D20" s="448" t="s">
        <v>165</v>
      </c>
      <c r="E20" s="205"/>
      <c r="F20" s="112"/>
      <c r="G20" s="112"/>
      <c r="H20" s="95"/>
      <c r="I20" s="95"/>
      <c r="J20" s="187"/>
      <c r="K20" s="185"/>
      <c r="L20" s="189"/>
      <c r="M20" s="216"/>
      <c r="N20" s="179"/>
      <c r="O20" s="95"/>
      <c r="P20" s="113"/>
      <c r="Q20" s="96"/>
    </row>
    <row r="21" spans="1:17" s="11" customFormat="1" ht="18.95" customHeight="1" x14ac:dyDescent="0.25">
      <c r="A21" s="190">
        <v>15</v>
      </c>
      <c r="B21" s="441" t="s">
        <v>166</v>
      </c>
      <c r="C21" s="441" t="s">
        <v>167</v>
      </c>
      <c r="D21" s="448" t="s">
        <v>168</v>
      </c>
      <c r="E21" s="205"/>
      <c r="F21" s="112"/>
      <c r="G21" s="112"/>
      <c r="H21" s="95"/>
      <c r="I21" s="95"/>
      <c r="J21" s="187"/>
      <c r="K21" s="185"/>
      <c r="L21" s="189"/>
      <c r="M21" s="216"/>
      <c r="N21" s="179"/>
      <c r="O21" s="95"/>
      <c r="P21" s="113"/>
      <c r="Q21" s="96"/>
    </row>
    <row r="22" spans="1:17" s="11" customFormat="1" ht="18.95" customHeight="1" x14ac:dyDescent="0.2">
      <c r="A22" s="190">
        <v>16</v>
      </c>
      <c r="B22" s="94"/>
      <c r="C22" s="94"/>
      <c r="D22" s="95"/>
      <c r="E22" s="205"/>
      <c r="F22" s="112"/>
      <c r="G22" s="112"/>
      <c r="H22" s="95"/>
      <c r="I22" s="95"/>
      <c r="J22" s="187"/>
      <c r="K22" s="185"/>
      <c r="L22" s="189"/>
      <c r="M22" s="216"/>
      <c r="N22" s="179"/>
      <c r="O22" s="95"/>
      <c r="P22" s="113"/>
      <c r="Q22" s="96"/>
    </row>
    <row r="23" spans="1:17" s="11" customFormat="1" ht="18.95" customHeight="1" x14ac:dyDescent="0.2">
      <c r="A23" s="190">
        <v>17</v>
      </c>
      <c r="B23" s="94"/>
      <c r="C23" s="94"/>
      <c r="D23" s="95"/>
      <c r="E23" s="205"/>
      <c r="F23" s="112"/>
      <c r="G23" s="112"/>
      <c r="H23" s="95"/>
      <c r="I23" s="95"/>
      <c r="J23" s="187"/>
      <c r="K23" s="185"/>
      <c r="L23" s="189"/>
      <c r="M23" s="216"/>
      <c r="N23" s="179"/>
      <c r="O23" s="95"/>
      <c r="P23" s="113"/>
      <c r="Q23" s="96"/>
    </row>
    <row r="24" spans="1:17" s="11" customFormat="1" ht="18.95" customHeight="1" x14ac:dyDescent="0.2">
      <c r="A24" s="190">
        <v>18</v>
      </c>
      <c r="B24" s="94"/>
      <c r="C24" s="94"/>
      <c r="D24" s="95"/>
      <c r="E24" s="205"/>
      <c r="F24" s="112"/>
      <c r="G24" s="112"/>
      <c r="H24" s="95"/>
      <c r="I24" s="95"/>
      <c r="J24" s="187"/>
      <c r="K24" s="185"/>
      <c r="L24" s="189"/>
      <c r="M24" s="216"/>
      <c r="N24" s="179"/>
      <c r="O24" s="95"/>
      <c r="P24" s="113"/>
      <c r="Q24" s="96"/>
    </row>
    <row r="25" spans="1:17" s="11" customFormat="1" ht="18.95" customHeight="1" x14ac:dyDescent="0.2">
      <c r="A25" s="190">
        <v>19</v>
      </c>
      <c r="B25" s="94"/>
      <c r="C25" s="94"/>
      <c r="D25" s="95"/>
      <c r="E25" s="205"/>
      <c r="F25" s="112"/>
      <c r="G25" s="112"/>
      <c r="H25" s="95"/>
      <c r="I25" s="95"/>
      <c r="J25" s="187"/>
      <c r="K25" s="185"/>
      <c r="L25" s="189"/>
      <c r="M25" s="216"/>
      <c r="N25" s="179"/>
      <c r="O25" s="95"/>
      <c r="P25" s="113"/>
      <c r="Q25" s="96"/>
    </row>
    <row r="26" spans="1:17" s="11" customFormat="1" ht="18.95" customHeight="1" x14ac:dyDescent="0.2">
      <c r="A26" s="190">
        <v>20</v>
      </c>
      <c r="B26" s="94"/>
      <c r="C26" s="94"/>
      <c r="D26" s="95"/>
      <c r="E26" s="205"/>
      <c r="F26" s="112"/>
      <c r="G26" s="112"/>
      <c r="H26" s="95"/>
      <c r="I26" s="95"/>
      <c r="J26" s="187"/>
      <c r="K26" s="185"/>
      <c r="L26" s="189"/>
      <c r="M26" s="216"/>
      <c r="N26" s="179"/>
      <c r="O26" s="95"/>
      <c r="P26" s="113"/>
      <c r="Q26" s="96"/>
    </row>
    <row r="27" spans="1:17" s="11" customFormat="1" ht="18.95" customHeight="1" x14ac:dyDescent="0.2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6"/>
      <c r="N27" s="179"/>
      <c r="O27" s="95"/>
      <c r="P27" s="113"/>
      <c r="Q27" s="96"/>
    </row>
    <row r="28" spans="1:17" s="11" customFormat="1" ht="18.95" customHeight="1" x14ac:dyDescent="0.2">
      <c r="A28" s="190">
        <v>22</v>
      </c>
      <c r="B28" s="94"/>
      <c r="C28" s="94"/>
      <c r="D28" s="95"/>
      <c r="E28" s="435"/>
      <c r="F28" s="418"/>
      <c r="G28" s="419"/>
      <c r="H28" s="95"/>
      <c r="I28" s="95"/>
      <c r="J28" s="187"/>
      <c r="K28" s="185"/>
      <c r="L28" s="189"/>
      <c r="M28" s="216"/>
      <c r="N28" s="179"/>
      <c r="O28" s="95"/>
      <c r="P28" s="113"/>
      <c r="Q28" s="96"/>
    </row>
    <row r="29" spans="1:17" s="11" customFormat="1" ht="18.95" customHeight="1" x14ac:dyDescent="0.2">
      <c r="A29" s="190">
        <v>23</v>
      </c>
      <c r="B29" s="94"/>
      <c r="C29" s="94"/>
      <c r="D29" s="95"/>
      <c r="E29" s="436"/>
      <c r="F29" s="112"/>
      <c r="G29" s="112"/>
      <c r="H29" s="95"/>
      <c r="I29" s="95"/>
      <c r="J29" s="187"/>
      <c r="K29" s="185"/>
      <c r="L29" s="189"/>
      <c r="M29" s="216"/>
      <c r="N29" s="179"/>
      <c r="O29" s="95"/>
      <c r="P29" s="113"/>
      <c r="Q29" s="96"/>
    </row>
    <row r="30" spans="1:17" s="11" customFormat="1" ht="18.95" customHeight="1" x14ac:dyDescent="0.2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6"/>
      <c r="N30" s="179"/>
      <c r="O30" s="95"/>
      <c r="P30" s="113"/>
      <c r="Q30" s="96"/>
    </row>
    <row r="31" spans="1:17" s="11" customFormat="1" ht="18.95" customHeight="1" x14ac:dyDescent="0.2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6"/>
      <c r="N31" s="179"/>
      <c r="O31" s="95"/>
      <c r="P31" s="113"/>
      <c r="Q31" s="96"/>
    </row>
    <row r="32" spans="1:17" s="11" customFormat="1" ht="18.95" customHeight="1" x14ac:dyDescent="0.2">
      <c r="A32" s="190">
        <v>26</v>
      </c>
      <c r="B32" s="94"/>
      <c r="C32" s="94"/>
      <c r="D32" s="95"/>
      <c r="E32" s="415"/>
      <c r="F32" s="112"/>
      <c r="G32" s="112"/>
      <c r="H32" s="95"/>
      <c r="I32" s="95"/>
      <c r="J32" s="187"/>
      <c r="K32" s="185"/>
      <c r="L32" s="189"/>
      <c r="M32" s="216"/>
      <c r="N32" s="179"/>
      <c r="O32" s="95"/>
      <c r="P32" s="113"/>
      <c r="Q32" s="96"/>
    </row>
    <row r="33" spans="1:17" s="11" customFormat="1" ht="18.95" customHeight="1" x14ac:dyDescent="0.2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6"/>
      <c r="N33" s="179"/>
      <c r="O33" s="95"/>
      <c r="P33" s="113"/>
      <c r="Q33" s="96"/>
    </row>
    <row r="34" spans="1:17" s="11" customFormat="1" ht="18.95" customHeight="1" x14ac:dyDescent="0.2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6"/>
      <c r="N34" s="179"/>
      <c r="O34" s="95"/>
      <c r="P34" s="113"/>
      <c r="Q34" s="96"/>
    </row>
    <row r="35" spans="1:17" s="11" customFormat="1" ht="18.95" customHeight="1" x14ac:dyDescent="0.2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6"/>
      <c r="N35" s="179"/>
      <c r="O35" s="95"/>
      <c r="P35" s="113"/>
      <c r="Q35" s="96"/>
    </row>
    <row r="36" spans="1:17" s="11" customFormat="1" ht="18.95" customHeight="1" x14ac:dyDescent="0.2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6"/>
      <c r="N36" s="179"/>
      <c r="O36" s="95"/>
      <c r="P36" s="113"/>
      <c r="Q36" s="96"/>
    </row>
    <row r="37" spans="1:17" s="11" customFormat="1" ht="18.95" customHeight="1" x14ac:dyDescent="0.2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6"/>
      <c r="N37" s="179"/>
      <c r="O37" s="95"/>
      <c r="P37" s="113"/>
      <c r="Q37" s="96"/>
    </row>
    <row r="38" spans="1:17" s="11" customFormat="1" ht="18.95" customHeight="1" x14ac:dyDescent="0.2">
      <c r="A38" s="190">
        <v>32</v>
      </c>
      <c r="B38" s="94"/>
      <c r="C38" s="94"/>
      <c r="D38" s="95"/>
      <c r="E38" s="205"/>
      <c r="F38" s="112"/>
      <c r="G38" s="112"/>
      <c r="H38" s="406"/>
      <c r="I38" s="219"/>
      <c r="J38" s="187"/>
      <c r="K38" s="185"/>
      <c r="L38" s="189"/>
      <c r="M38" s="216"/>
      <c r="N38" s="179"/>
      <c r="O38" s="96"/>
      <c r="P38" s="113"/>
      <c r="Q38" s="96"/>
    </row>
    <row r="39" spans="1:17" s="11" customFormat="1" ht="18.95" customHeight="1" x14ac:dyDescent="0.2">
      <c r="A39" s="190">
        <v>33</v>
      </c>
      <c r="B39" s="94"/>
      <c r="C39" s="94"/>
      <c r="D39" s="95"/>
      <c r="E39" s="205"/>
      <c r="F39" s="112"/>
      <c r="G39" s="112"/>
      <c r="H39" s="406"/>
      <c r="I39" s="219"/>
      <c r="J39" s="187"/>
      <c r="K39" s="185"/>
      <c r="L39" s="189"/>
      <c r="M39" s="216"/>
      <c r="N39" s="213"/>
      <c r="O39" s="182"/>
      <c r="P39" s="113"/>
      <c r="Q39" s="96"/>
    </row>
    <row r="40" spans="1:17" s="11" customFormat="1" ht="18.95" customHeight="1" x14ac:dyDescent="0.2">
      <c r="A40" s="190">
        <v>34</v>
      </c>
      <c r="B40" s="94"/>
      <c r="C40" s="94"/>
      <c r="D40" s="95"/>
      <c r="E40" s="205"/>
      <c r="F40" s="112"/>
      <c r="G40" s="112"/>
      <c r="H40" s="406"/>
      <c r="I40" s="219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71" si="0">IF(Q40="",999,Q40)</f>
        <v>999</v>
      </c>
      <c r="M40" s="216">
        <f t="shared" ref="M40:M71" si="1">IF(P40=999,999,1)</f>
        <v>999</v>
      </c>
      <c r="N40" s="213"/>
      <c r="O40" s="182"/>
      <c r="P40" s="113">
        <f t="shared" ref="P40:P71" si="2">IF(N40="DA",1,IF(N40="WC",2,IF(N40="SE",3,IF(N40="Q",4,IF(N40="LL",5,999)))))</f>
        <v>999</v>
      </c>
      <c r="Q40" s="96"/>
    </row>
    <row r="41" spans="1:17" s="11" customFormat="1" ht="18.95" customHeight="1" x14ac:dyDescent="0.2">
      <c r="A41" s="190">
        <v>35</v>
      </c>
      <c r="B41" s="94"/>
      <c r="C41" s="94"/>
      <c r="D41" s="95"/>
      <c r="E41" s="205"/>
      <c r="F41" s="112"/>
      <c r="G41" s="112"/>
      <c r="H41" s="406"/>
      <c r="I41" s="219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6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95" customHeight="1" x14ac:dyDescent="0.2">
      <c r="A42" s="190">
        <v>36</v>
      </c>
      <c r="B42" s="94"/>
      <c r="C42" s="94"/>
      <c r="D42" s="95"/>
      <c r="E42" s="205"/>
      <c r="F42" s="112"/>
      <c r="G42" s="112"/>
      <c r="H42" s="406"/>
      <c r="I42" s="219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6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95" customHeight="1" x14ac:dyDescent="0.2">
      <c r="A43" s="190">
        <v>37</v>
      </c>
      <c r="B43" s="94"/>
      <c r="C43" s="94"/>
      <c r="D43" s="95"/>
      <c r="E43" s="205"/>
      <c r="F43" s="112"/>
      <c r="G43" s="112"/>
      <c r="H43" s="406"/>
      <c r="I43" s="219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6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95" customHeight="1" x14ac:dyDescent="0.2">
      <c r="A44" s="190">
        <v>38</v>
      </c>
      <c r="B44" s="94"/>
      <c r="C44" s="94"/>
      <c r="D44" s="95"/>
      <c r="E44" s="205"/>
      <c r="F44" s="112"/>
      <c r="G44" s="112"/>
      <c r="H44" s="406"/>
      <c r="I44" s="219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6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95" customHeight="1" x14ac:dyDescent="0.2">
      <c r="A45" s="190">
        <v>39</v>
      </c>
      <c r="B45" s="94"/>
      <c r="C45" s="94"/>
      <c r="D45" s="95"/>
      <c r="E45" s="205"/>
      <c r="F45" s="112"/>
      <c r="G45" s="112"/>
      <c r="H45" s="406"/>
      <c r="I45" s="219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6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95" customHeight="1" x14ac:dyDescent="0.2">
      <c r="A46" s="190">
        <v>40</v>
      </c>
      <c r="B46" s="94"/>
      <c r="C46" s="94"/>
      <c r="D46" s="95"/>
      <c r="E46" s="205"/>
      <c r="F46" s="112"/>
      <c r="G46" s="112"/>
      <c r="H46" s="406"/>
      <c r="I46" s="219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6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95" customHeight="1" x14ac:dyDescent="0.2">
      <c r="A47" s="190">
        <v>41</v>
      </c>
      <c r="B47" s="94"/>
      <c r="C47" s="94"/>
      <c r="D47" s="95"/>
      <c r="E47" s="205"/>
      <c r="F47" s="112"/>
      <c r="G47" s="112"/>
      <c r="H47" s="406"/>
      <c r="I47" s="219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6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95" customHeight="1" x14ac:dyDescent="0.2">
      <c r="A48" s="190">
        <v>42</v>
      </c>
      <c r="B48" s="94"/>
      <c r="C48" s="94"/>
      <c r="D48" s="95"/>
      <c r="E48" s="205"/>
      <c r="F48" s="112"/>
      <c r="G48" s="112"/>
      <c r="H48" s="406"/>
      <c r="I48" s="219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6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95" customHeight="1" x14ac:dyDescent="0.2">
      <c r="A49" s="190">
        <v>43</v>
      </c>
      <c r="B49" s="94"/>
      <c r="C49" s="94"/>
      <c r="D49" s="95"/>
      <c r="E49" s="205"/>
      <c r="F49" s="112"/>
      <c r="G49" s="112"/>
      <c r="H49" s="406"/>
      <c r="I49" s="219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6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95" customHeight="1" x14ac:dyDescent="0.2">
      <c r="A50" s="190">
        <v>44</v>
      </c>
      <c r="B50" s="94"/>
      <c r="C50" s="94"/>
      <c r="D50" s="95"/>
      <c r="E50" s="205"/>
      <c r="F50" s="112"/>
      <c r="G50" s="112"/>
      <c r="H50" s="406"/>
      <c r="I50" s="219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6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95" customHeight="1" x14ac:dyDescent="0.2">
      <c r="A51" s="190">
        <v>45</v>
      </c>
      <c r="B51" s="94"/>
      <c r="C51" s="94"/>
      <c r="D51" s="95"/>
      <c r="E51" s="205"/>
      <c r="F51" s="112"/>
      <c r="G51" s="112"/>
      <c r="H51" s="406"/>
      <c r="I51" s="219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6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95" customHeight="1" x14ac:dyDescent="0.2">
      <c r="A52" s="190">
        <v>46</v>
      </c>
      <c r="B52" s="94"/>
      <c r="C52" s="94"/>
      <c r="D52" s="95"/>
      <c r="E52" s="205"/>
      <c r="F52" s="112"/>
      <c r="G52" s="112"/>
      <c r="H52" s="406"/>
      <c r="I52" s="219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6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95" customHeight="1" x14ac:dyDescent="0.2">
      <c r="A53" s="190">
        <v>47</v>
      </c>
      <c r="B53" s="94"/>
      <c r="C53" s="94"/>
      <c r="D53" s="95"/>
      <c r="E53" s="205"/>
      <c r="F53" s="112"/>
      <c r="G53" s="112"/>
      <c r="H53" s="406"/>
      <c r="I53" s="219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6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95" customHeight="1" x14ac:dyDescent="0.2">
      <c r="A54" s="190">
        <v>48</v>
      </c>
      <c r="B54" s="94"/>
      <c r="C54" s="94"/>
      <c r="D54" s="95"/>
      <c r="E54" s="205"/>
      <c r="F54" s="112"/>
      <c r="G54" s="112"/>
      <c r="H54" s="406"/>
      <c r="I54" s="219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6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95" customHeight="1" x14ac:dyDescent="0.2">
      <c r="A55" s="190">
        <v>49</v>
      </c>
      <c r="B55" s="94"/>
      <c r="C55" s="94"/>
      <c r="D55" s="95"/>
      <c r="E55" s="205"/>
      <c r="F55" s="112"/>
      <c r="G55" s="112"/>
      <c r="H55" s="406"/>
      <c r="I55" s="219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6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95" customHeight="1" x14ac:dyDescent="0.2">
      <c r="A56" s="190">
        <v>50</v>
      </c>
      <c r="B56" s="94"/>
      <c r="C56" s="94"/>
      <c r="D56" s="95"/>
      <c r="E56" s="205"/>
      <c r="F56" s="112"/>
      <c r="G56" s="112"/>
      <c r="H56" s="406"/>
      <c r="I56" s="219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6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95" customHeight="1" x14ac:dyDescent="0.2">
      <c r="A57" s="190">
        <v>51</v>
      </c>
      <c r="B57" s="94"/>
      <c r="C57" s="94"/>
      <c r="D57" s="95"/>
      <c r="E57" s="205"/>
      <c r="F57" s="112"/>
      <c r="G57" s="112"/>
      <c r="H57" s="406"/>
      <c r="I57" s="219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6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95" customHeight="1" x14ac:dyDescent="0.2">
      <c r="A58" s="190">
        <v>52</v>
      </c>
      <c r="B58" s="94"/>
      <c r="C58" s="94"/>
      <c r="D58" s="95"/>
      <c r="E58" s="205"/>
      <c r="F58" s="112"/>
      <c r="G58" s="112"/>
      <c r="H58" s="406"/>
      <c r="I58" s="219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6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95" customHeight="1" x14ac:dyDescent="0.2">
      <c r="A59" s="190">
        <v>53</v>
      </c>
      <c r="B59" s="94"/>
      <c r="C59" s="94"/>
      <c r="D59" s="95"/>
      <c r="E59" s="205"/>
      <c r="F59" s="112"/>
      <c r="G59" s="112"/>
      <c r="H59" s="406"/>
      <c r="I59" s="219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6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95" customHeight="1" x14ac:dyDescent="0.2">
      <c r="A60" s="190">
        <v>54</v>
      </c>
      <c r="B60" s="94"/>
      <c r="C60" s="94"/>
      <c r="D60" s="95"/>
      <c r="E60" s="205"/>
      <c r="F60" s="112"/>
      <c r="G60" s="112"/>
      <c r="H60" s="406"/>
      <c r="I60" s="219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6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95" customHeight="1" x14ac:dyDescent="0.2">
      <c r="A61" s="190">
        <v>55</v>
      </c>
      <c r="B61" s="94"/>
      <c r="C61" s="94"/>
      <c r="D61" s="95"/>
      <c r="E61" s="205"/>
      <c r="F61" s="112"/>
      <c r="G61" s="112"/>
      <c r="H61" s="406"/>
      <c r="I61" s="219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6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95" customHeight="1" x14ac:dyDescent="0.2">
      <c r="A62" s="190">
        <v>56</v>
      </c>
      <c r="B62" s="94"/>
      <c r="C62" s="94"/>
      <c r="D62" s="95"/>
      <c r="E62" s="205"/>
      <c r="F62" s="112"/>
      <c r="G62" s="112"/>
      <c r="H62" s="406"/>
      <c r="I62" s="219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6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95" customHeight="1" x14ac:dyDescent="0.2">
      <c r="A63" s="190">
        <v>57</v>
      </c>
      <c r="B63" s="94"/>
      <c r="C63" s="94"/>
      <c r="D63" s="95"/>
      <c r="E63" s="205"/>
      <c r="F63" s="112"/>
      <c r="G63" s="112"/>
      <c r="H63" s="406"/>
      <c r="I63" s="219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6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95" customHeight="1" x14ac:dyDescent="0.2">
      <c r="A64" s="190">
        <v>58</v>
      </c>
      <c r="B64" s="94"/>
      <c r="C64" s="94"/>
      <c r="D64" s="95"/>
      <c r="E64" s="205"/>
      <c r="F64" s="112"/>
      <c r="G64" s="112"/>
      <c r="H64" s="406"/>
      <c r="I64" s="219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6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95" customHeight="1" x14ac:dyDescent="0.2">
      <c r="A65" s="190">
        <v>59</v>
      </c>
      <c r="B65" s="94"/>
      <c r="C65" s="94"/>
      <c r="D65" s="95"/>
      <c r="E65" s="205"/>
      <c r="F65" s="112"/>
      <c r="G65" s="112"/>
      <c r="H65" s="406"/>
      <c r="I65" s="219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6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95" customHeight="1" x14ac:dyDescent="0.2">
      <c r="A66" s="190">
        <v>60</v>
      </c>
      <c r="B66" s="94"/>
      <c r="C66" s="94"/>
      <c r="D66" s="95"/>
      <c r="E66" s="205"/>
      <c r="F66" s="112"/>
      <c r="G66" s="112"/>
      <c r="H66" s="406"/>
      <c r="I66" s="219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6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95" customHeight="1" x14ac:dyDescent="0.2">
      <c r="A67" s="190">
        <v>61</v>
      </c>
      <c r="B67" s="94"/>
      <c r="C67" s="94"/>
      <c r="D67" s="95"/>
      <c r="E67" s="205"/>
      <c r="F67" s="112"/>
      <c r="G67" s="112"/>
      <c r="H67" s="406"/>
      <c r="I67" s="219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6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95" customHeight="1" x14ac:dyDescent="0.2">
      <c r="A68" s="190">
        <v>62</v>
      </c>
      <c r="B68" s="94"/>
      <c r="C68" s="94"/>
      <c r="D68" s="95"/>
      <c r="E68" s="205"/>
      <c r="F68" s="112"/>
      <c r="G68" s="112"/>
      <c r="H68" s="406"/>
      <c r="I68" s="219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6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95" customHeight="1" x14ac:dyDescent="0.2">
      <c r="A69" s="190">
        <v>63</v>
      </c>
      <c r="B69" s="94"/>
      <c r="C69" s="94"/>
      <c r="D69" s="95"/>
      <c r="E69" s="205"/>
      <c r="F69" s="112"/>
      <c r="G69" s="112"/>
      <c r="H69" s="406"/>
      <c r="I69" s="219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6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95" customHeight="1" x14ac:dyDescent="0.2">
      <c r="A70" s="190">
        <v>64</v>
      </c>
      <c r="B70" s="94"/>
      <c r="C70" s="94"/>
      <c r="D70" s="95"/>
      <c r="E70" s="205"/>
      <c r="F70" s="112"/>
      <c r="G70" s="112"/>
      <c r="H70" s="406"/>
      <c r="I70" s="219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6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95" customHeight="1" x14ac:dyDescent="0.2">
      <c r="A71" s="190">
        <v>65</v>
      </c>
      <c r="B71" s="94"/>
      <c r="C71" s="94"/>
      <c r="D71" s="95"/>
      <c r="E71" s="205"/>
      <c r="F71" s="112"/>
      <c r="G71" s="112"/>
      <c r="H71" s="406"/>
      <c r="I71" s="219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6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95" customHeight="1" x14ac:dyDescent="0.2">
      <c r="A72" s="190">
        <v>66</v>
      </c>
      <c r="B72" s="94"/>
      <c r="C72" s="94"/>
      <c r="D72" s="95"/>
      <c r="E72" s="205"/>
      <c r="F72" s="112"/>
      <c r="G72" s="112"/>
      <c r="H72" s="406"/>
      <c r="I72" s="219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ref="L72:L100" si="3">IF(Q72="",999,Q72)</f>
        <v>999</v>
      </c>
      <c r="M72" s="216">
        <f t="shared" ref="M72:M100" si="4">IF(P72=999,999,1)</f>
        <v>999</v>
      </c>
      <c r="N72" s="213"/>
      <c r="O72" s="182"/>
      <c r="P72" s="113">
        <f t="shared" ref="P72:P100" si="5">IF(N72="DA",1,IF(N72="WC",2,IF(N72="SE",3,IF(N72="Q",4,IF(N72="LL",5,999)))))</f>
        <v>999</v>
      </c>
      <c r="Q72" s="96"/>
    </row>
    <row r="73" spans="1:17" s="11" customFormat="1" ht="18.95" customHeight="1" x14ac:dyDescent="0.2">
      <c r="A73" s="190">
        <v>67</v>
      </c>
      <c r="B73" s="94"/>
      <c r="C73" s="94"/>
      <c r="D73" s="95"/>
      <c r="E73" s="205"/>
      <c r="F73" s="112"/>
      <c r="G73" s="112"/>
      <c r="H73" s="406"/>
      <c r="I73" s="219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3"/>
        <v>999</v>
      </c>
      <c r="M73" s="216">
        <f t="shared" si="4"/>
        <v>999</v>
      </c>
      <c r="N73" s="213"/>
      <c r="O73" s="182"/>
      <c r="P73" s="113">
        <f t="shared" si="5"/>
        <v>999</v>
      </c>
      <c r="Q73" s="96"/>
    </row>
    <row r="74" spans="1:17" s="11" customFormat="1" ht="18.95" customHeight="1" x14ac:dyDescent="0.2">
      <c r="A74" s="190">
        <v>68</v>
      </c>
      <c r="B74" s="94"/>
      <c r="C74" s="94"/>
      <c r="D74" s="95"/>
      <c r="E74" s="205"/>
      <c r="F74" s="112"/>
      <c r="G74" s="112"/>
      <c r="H74" s="406"/>
      <c r="I74" s="219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3"/>
        <v>999</v>
      </c>
      <c r="M74" s="216">
        <f t="shared" si="4"/>
        <v>999</v>
      </c>
      <c r="N74" s="213"/>
      <c r="O74" s="182"/>
      <c r="P74" s="113">
        <f t="shared" si="5"/>
        <v>999</v>
      </c>
      <c r="Q74" s="96"/>
    </row>
    <row r="75" spans="1:17" s="11" customFormat="1" ht="18.95" customHeight="1" x14ac:dyDescent="0.2">
      <c r="A75" s="190">
        <v>69</v>
      </c>
      <c r="B75" s="94"/>
      <c r="C75" s="94"/>
      <c r="D75" s="95"/>
      <c r="E75" s="205"/>
      <c r="F75" s="112"/>
      <c r="G75" s="112"/>
      <c r="H75" s="406"/>
      <c r="I75" s="219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3"/>
        <v>999</v>
      </c>
      <c r="M75" s="216">
        <f t="shared" si="4"/>
        <v>999</v>
      </c>
      <c r="N75" s="213"/>
      <c r="O75" s="182"/>
      <c r="P75" s="113">
        <f t="shared" si="5"/>
        <v>999</v>
      </c>
      <c r="Q75" s="96"/>
    </row>
    <row r="76" spans="1:17" s="11" customFormat="1" ht="18.95" customHeight="1" x14ac:dyDescent="0.2">
      <c r="A76" s="190">
        <v>70</v>
      </c>
      <c r="B76" s="94"/>
      <c r="C76" s="94"/>
      <c r="D76" s="95"/>
      <c r="E76" s="205"/>
      <c r="F76" s="112"/>
      <c r="G76" s="112"/>
      <c r="H76" s="406"/>
      <c r="I76" s="219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3"/>
        <v>999</v>
      </c>
      <c r="M76" s="216">
        <f t="shared" si="4"/>
        <v>999</v>
      </c>
      <c r="N76" s="213"/>
      <c r="O76" s="182"/>
      <c r="P76" s="113">
        <f t="shared" si="5"/>
        <v>999</v>
      </c>
      <c r="Q76" s="96"/>
    </row>
    <row r="77" spans="1:17" s="11" customFormat="1" ht="18.95" customHeight="1" x14ac:dyDescent="0.2">
      <c r="A77" s="190">
        <v>71</v>
      </c>
      <c r="B77" s="94"/>
      <c r="C77" s="94"/>
      <c r="D77" s="95"/>
      <c r="E77" s="205"/>
      <c r="F77" s="112"/>
      <c r="G77" s="112"/>
      <c r="H77" s="406"/>
      <c r="I77" s="219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3"/>
        <v>999</v>
      </c>
      <c r="M77" s="216">
        <f t="shared" si="4"/>
        <v>999</v>
      </c>
      <c r="N77" s="213"/>
      <c r="O77" s="182"/>
      <c r="P77" s="113">
        <f t="shared" si="5"/>
        <v>999</v>
      </c>
      <c r="Q77" s="96"/>
    </row>
    <row r="78" spans="1:17" s="11" customFormat="1" ht="18.95" customHeight="1" x14ac:dyDescent="0.2">
      <c r="A78" s="190">
        <v>72</v>
      </c>
      <c r="B78" s="94"/>
      <c r="C78" s="94"/>
      <c r="D78" s="95"/>
      <c r="E78" s="205"/>
      <c r="F78" s="112"/>
      <c r="G78" s="112"/>
      <c r="H78" s="406"/>
      <c r="I78" s="219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3"/>
        <v>999</v>
      </c>
      <c r="M78" s="216">
        <f t="shared" si="4"/>
        <v>999</v>
      </c>
      <c r="N78" s="213"/>
      <c r="O78" s="182"/>
      <c r="P78" s="113">
        <f t="shared" si="5"/>
        <v>999</v>
      </c>
      <c r="Q78" s="96"/>
    </row>
    <row r="79" spans="1:17" s="11" customFormat="1" ht="18.95" customHeight="1" x14ac:dyDescent="0.2">
      <c r="A79" s="190">
        <v>73</v>
      </c>
      <c r="B79" s="94"/>
      <c r="C79" s="94"/>
      <c r="D79" s="95"/>
      <c r="E79" s="205"/>
      <c r="F79" s="112"/>
      <c r="G79" s="112"/>
      <c r="H79" s="406"/>
      <c r="I79" s="219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3"/>
        <v>999</v>
      </c>
      <c r="M79" s="216">
        <f t="shared" si="4"/>
        <v>999</v>
      </c>
      <c r="N79" s="213"/>
      <c r="O79" s="182"/>
      <c r="P79" s="113">
        <f t="shared" si="5"/>
        <v>999</v>
      </c>
      <c r="Q79" s="96"/>
    </row>
    <row r="80" spans="1:17" s="11" customFormat="1" ht="18.95" customHeight="1" x14ac:dyDescent="0.2">
      <c r="A80" s="190">
        <v>74</v>
      </c>
      <c r="B80" s="94"/>
      <c r="C80" s="94"/>
      <c r="D80" s="95"/>
      <c r="E80" s="205"/>
      <c r="F80" s="112"/>
      <c r="G80" s="112"/>
      <c r="H80" s="406"/>
      <c r="I80" s="219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3"/>
        <v>999</v>
      </c>
      <c r="M80" s="216">
        <f t="shared" si="4"/>
        <v>999</v>
      </c>
      <c r="N80" s="213"/>
      <c r="O80" s="182"/>
      <c r="P80" s="113">
        <f t="shared" si="5"/>
        <v>999</v>
      </c>
      <c r="Q80" s="96"/>
    </row>
    <row r="81" spans="1:17" s="11" customFormat="1" ht="18.95" customHeight="1" x14ac:dyDescent="0.2">
      <c r="A81" s="190">
        <v>75</v>
      </c>
      <c r="B81" s="94"/>
      <c r="C81" s="94"/>
      <c r="D81" s="95"/>
      <c r="E81" s="205"/>
      <c r="F81" s="112"/>
      <c r="G81" s="112"/>
      <c r="H81" s="406"/>
      <c r="I81" s="219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3"/>
        <v>999</v>
      </c>
      <c r="M81" s="216">
        <f t="shared" si="4"/>
        <v>999</v>
      </c>
      <c r="N81" s="213"/>
      <c r="O81" s="182"/>
      <c r="P81" s="113">
        <f t="shared" si="5"/>
        <v>999</v>
      </c>
      <c r="Q81" s="96"/>
    </row>
    <row r="82" spans="1:17" s="11" customFormat="1" ht="18.95" customHeight="1" x14ac:dyDescent="0.2">
      <c r="A82" s="190">
        <v>76</v>
      </c>
      <c r="B82" s="94"/>
      <c r="C82" s="94"/>
      <c r="D82" s="95"/>
      <c r="E82" s="205"/>
      <c r="F82" s="112"/>
      <c r="G82" s="112"/>
      <c r="H82" s="406"/>
      <c r="I82" s="219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3"/>
        <v>999</v>
      </c>
      <c r="M82" s="216">
        <f t="shared" si="4"/>
        <v>999</v>
      </c>
      <c r="N82" s="213"/>
      <c r="O82" s="182"/>
      <c r="P82" s="113">
        <f t="shared" si="5"/>
        <v>999</v>
      </c>
      <c r="Q82" s="96"/>
    </row>
    <row r="83" spans="1:17" s="11" customFormat="1" ht="18.95" customHeight="1" x14ac:dyDescent="0.2">
      <c r="A83" s="190">
        <v>77</v>
      </c>
      <c r="B83" s="94"/>
      <c r="C83" s="94"/>
      <c r="D83" s="95"/>
      <c r="E83" s="205"/>
      <c r="F83" s="112"/>
      <c r="G83" s="112"/>
      <c r="H83" s="406"/>
      <c r="I83" s="219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3"/>
        <v>999</v>
      </c>
      <c r="M83" s="216">
        <f t="shared" si="4"/>
        <v>999</v>
      </c>
      <c r="N83" s="213"/>
      <c r="O83" s="182"/>
      <c r="P83" s="113">
        <f t="shared" si="5"/>
        <v>999</v>
      </c>
      <c r="Q83" s="96"/>
    </row>
    <row r="84" spans="1:17" s="11" customFormat="1" ht="18.95" customHeight="1" x14ac:dyDescent="0.2">
      <c r="A84" s="190">
        <v>78</v>
      </c>
      <c r="B84" s="94"/>
      <c r="C84" s="94"/>
      <c r="D84" s="95"/>
      <c r="E84" s="205"/>
      <c r="F84" s="112"/>
      <c r="G84" s="112"/>
      <c r="H84" s="406"/>
      <c r="I84" s="219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3"/>
        <v>999</v>
      </c>
      <c r="M84" s="216">
        <f t="shared" si="4"/>
        <v>999</v>
      </c>
      <c r="N84" s="213"/>
      <c r="O84" s="182"/>
      <c r="P84" s="113">
        <f t="shared" si="5"/>
        <v>999</v>
      </c>
      <c r="Q84" s="96"/>
    </row>
    <row r="85" spans="1:17" s="11" customFormat="1" ht="18.95" customHeight="1" x14ac:dyDescent="0.2">
      <c r="A85" s="190">
        <v>79</v>
      </c>
      <c r="B85" s="94"/>
      <c r="C85" s="94"/>
      <c r="D85" s="95"/>
      <c r="E85" s="205"/>
      <c r="F85" s="112"/>
      <c r="G85" s="112"/>
      <c r="H85" s="406"/>
      <c r="I85" s="219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3"/>
        <v>999</v>
      </c>
      <c r="M85" s="216">
        <f t="shared" si="4"/>
        <v>999</v>
      </c>
      <c r="N85" s="213"/>
      <c r="O85" s="182"/>
      <c r="P85" s="113">
        <f t="shared" si="5"/>
        <v>999</v>
      </c>
      <c r="Q85" s="96"/>
    </row>
    <row r="86" spans="1:17" s="11" customFormat="1" ht="18.95" customHeight="1" x14ac:dyDescent="0.2">
      <c r="A86" s="190">
        <v>80</v>
      </c>
      <c r="B86" s="94"/>
      <c r="C86" s="94"/>
      <c r="D86" s="95"/>
      <c r="E86" s="205"/>
      <c r="F86" s="112"/>
      <c r="G86" s="112"/>
      <c r="H86" s="406"/>
      <c r="I86" s="219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3"/>
        <v>999</v>
      </c>
      <c r="M86" s="216">
        <f t="shared" si="4"/>
        <v>999</v>
      </c>
      <c r="N86" s="213"/>
      <c r="O86" s="182"/>
      <c r="P86" s="113">
        <f t="shared" si="5"/>
        <v>999</v>
      </c>
      <c r="Q86" s="96"/>
    </row>
    <row r="87" spans="1:17" s="11" customFormat="1" ht="18.95" customHeight="1" x14ac:dyDescent="0.2">
      <c r="A87" s="190">
        <v>81</v>
      </c>
      <c r="B87" s="94"/>
      <c r="C87" s="94"/>
      <c r="D87" s="95"/>
      <c r="E87" s="205"/>
      <c r="F87" s="112"/>
      <c r="G87" s="112"/>
      <c r="H87" s="406"/>
      <c r="I87" s="219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3"/>
        <v>999</v>
      </c>
      <c r="M87" s="216">
        <f t="shared" si="4"/>
        <v>999</v>
      </c>
      <c r="N87" s="213"/>
      <c r="O87" s="182"/>
      <c r="P87" s="113">
        <f t="shared" si="5"/>
        <v>999</v>
      </c>
      <c r="Q87" s="96"/>
    </row>
    <row r="88" spans="1:17" s="11" customFormat="1" ht="18.95" customHeight="1" x14ac:dyDescent="0.2">
      <c r="A88" s="190">
        <v>82</v>
      </c>
      <c r="B88" s="94"/>
      <c r="C88" s="94"/>
      <c r="D88" s="95"/>
      <c r="E88" s="205"/>
      <c r="F88" s="112"/>
      <c r="G88" s="112"/>
      <c r="H88" s="406"/>
      <c r="I88" s="219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3"/>
        <v>999</v>
      </c>
      <c r="M88" s="216">
        <f t="shared" si="4"/>
        <v>999</v>
      </c>
      <c r="N88" s="213"/>
      <c r="O88" s="182"/>
      <c r="P88" s="113">
        <f t="shared" si="5"/>
        <v>999</v>
      </c>
      <c r="Q88" s="96"/>
    </row>
    <row r="89" spans="1:17" s="11" customFormat="1" ht="18.95" customHeight="1" x14ac:dyDescent="0.2">
      <c r="A89" s="190">
        <v>83</v>
      </c>
      <c r="B89" s="94"/>
      <c r="C89" s="94"/>
      <c r="D89" s="95"/>
      <c r="E89" s="205"/>
      <c r="F89" s="112"/>
      <c r="G89" s="112"/>
      <c r="H89" s="406"/>
      <c r="I89" s="219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3"/>
        <v>999</v>
      </c>
      <c r="M89" s="216">
        <f t="shared" si="4"/>
        <v>999</v>
      </c>
      <c r="N89" s="213"/>
      <c r="O89" s="182"/>
      <c r="P89" s="113">
        <f t="shared" si="5"/>
        <v>999</v>
      </c>
      <c r="Q89" s="96"/>
    </row>
    <row r="90" spans="1:17" s="11" customFormat="1" ht="18.95" customHeight="1" x14ac:dyDescent="0.2">
      <c r="A90" s="190">
        <v>84</v>
      </c>
      <c r="B90" s="94"/>
      <c r="C90" s="94"/>
      <c r="D90" s="95"/>
      <c r="E90" s="205"/>
      <c r="F90" s="112"/>
      <c r="G90" s="112"/>
      <c r="H90" s="406"/>
      <c r="I90" s="219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3"/>
        <v>999</v>
      </c>
      <c r="M90" s="216">
        <f t="shared" si="4"/>
        <v>999</v>
      </c>
      <c r="N90" s="213"/>
      <c r="O90" s="182"/>
      <c r="P90" s="113">
        <f t="shared" si="5"/>
        <v>999</v>
      </c>
      <c r="Q90" s="96"/>
    </row>
    <row r="91" spans="1:17" s="11" customFormat="1" ht="18.95" customHeight="1" x14ac:dyDescent="0.2">
      <c r="A91" s="190">
        <v>85</v>
      </c>
      <c r="B91" s="94"/>
      <c r="C91" s="94"/>
      <c r="D91" s="95"/>
      <c r="E91" s="205"/>
      <c r="F91" s="112"/>
      <c r="G91" s="112"/>
      <c r="H91" s="406"/>
      <c r="I91" s="219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3"/>
        <v>999</v>
      </c>
      <c r="M91" s="216">
        <f t="shared" si="4"/>
        <v>999</v>
      </c>
      <c r="N91" s="213"/>
      <c r="O91" s="182"/>
      <c r="P91" s="113">
        <f t="shared" si="5"/>
        <v>999</v>
      </c>
      <c r="Q91" s="96"/>
    </row>
    <row r="92" spans="1:17" s="11" customFormat="1" ht="18.95" customHeight="1" x14ac:dyDescent="0.2">
      <c r="A92" s="190">
        <v>86</v>
      </c>
      <c r="B92" s="94"/>
      <c r="C92" s="94"/>
      <c r="D92" s="95"/>
      <c r="E92" s="205"/>
      <c r="F92" s="112"/>
      <c r="G92" s="112"/>
      <c r="H92" s="406"/>
      <c r="I92" s="219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3"/>
        <v>999</v>
      </c>
      <c r="M92" s="216">
        <f t="shared" si="4"/>
        <v>999</v>
      </c>
      <c r="N92" s="213"/>
      <c r="O92" s="182"/>
      <c r="P92" s="113">
        <f t="shared" si="5"/>
        <v>999</v>
      </c>
      <c r="Q92" s="96"/>
    </row>
    <row r="93" spans="1:17" s="11" customFormat="1" ht="18.95" customHeight="1" x14ac:dyDescent="0.2">
      <c r="A93" s="190">
        <v>87</v>
      </c>
      <c r="B93" s="94"/>
      <c r="C93" s="94"/>
      <c r="D93" s="95"/>
      <c r="E93" s="205"/>
      <c r="F93" s="112"/>
      <c r="G93" s="112"/>
      <c r="H93" s="406"/>
      <c r="I93" s="219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3"/>
        <v>999</v>
      </c>
      <c r="M93" s="216">
        <f t="shared" si="4"/>
        <v>999</v>
      </c>
      <c r="N93" s="213"/>
      <c r="O93" s="182"/>
      <c r="P93" s="113">
        <f t="shared" si="5"/>
        <v>999</v>
      </c>
      <c r="Q93" s="96"/>
    </row>
    <row r="94" spans="1:17" s="11" customFormat="1" ht="18.95" customHeight="1" x14ac:dyDescent="0.2">
      <c r="A94" s="190">
        <v>88</v>
      </c>
      <c r="B94" s="94"/>
      <c r="C94" s="94"/>
      <c r="D94" s="95"/>
      <c r="E94" s="205"/>
      <c r="F94" s="112"/>
      <c r="G94" s="112"/>
      <c r="H94" s="406"/>
      <c r="I94" s="219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3"/>
        <v>999</v>
      </c>
      <c r="M94" s="216">
        <f t="shared" si="4"/>
        <v>999</v>
      </c>
      <c r="N94" s="213"/>
      <c r="O94" s="182"/>
      <c r="P94" s="113">
        <f t="shared" si="5"/>
        <v>999</v>
      </c>
      <c r="Q94" s="96"/>
    </row>
    <row r="95" spans="1:17" s="11" customFormat="1" ht="18.95" customHeight="1" x14ac:dyDescent="0.2">
      <c r="A95" s="190">
        <v>89</v>
      </c>
      <c r="B95" s="94"/>
      <c r="C95" s="94"/>
      <c r="D95" s="95"/>
      <c r="E95" s="205"/>
      <c r="F95" s="112"/>
      <c r="G95" s="112"/>
      <c r="H95" s="406"/>
      <c r="I95" s="219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3"/>
        <v>999</v>
      </c>
      <c r="M95" s="216">
        <f t="shared" si="4"/>
        <v>999</v>
      </c>
      <c r="N95" s="213"/>
      <c r="O95" s="182"/>
      <c r="P95" s="113">
        <f t="shared" si="5"/>
        <v>999</v>
      </c>
      <c r="Q95" s="96"/>
    </row>
    <row r="96" spans="1:17" s="11" customFormat="1" ht="18.95" customHeight="1" x14ac:dyDescent="0.2">
      <c r="A96" s="190">
        <v>90</v>
      </c>
      <c r="B96" s="94"/>
      <c r="C96" s="94"/>
      <c r="D96" s="95"/>
      <c r="E96" s="205"/>
      <c r="F96" s="112"/>
      <c r="G96" s="112"/>
      <c r="H96" s="406"/>
      <c r="I96" s="219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3"/>
        <v>999</v>
      </c>
      <c r="M96" s="216">
        <f t="shared" si="4"/>
        <v>999</v>
      </c>
      <c r="N96" s="213"/>
      <c r="O96" s="182"/>
      <c r="P96" s="113">
        <f t="shared" si="5"/>
        <v>999</v>
      </c>
      <c r="Q96" s="96"/>
    </row>
    <row r="97" spans="1:17" s="11" customFormat="1" ht="18.95" customHeight="1" x14ac:dyDescent="0.2">
      <c r="A97" s="190">
        <v>91</v>
      </c>
      <c r="B97" s="94"/>
      <c r="C97" s="94"/>
      <c r="D97" s="95"/>
      <c r="E97" s="205"/>
      <c r="F97" s="112"/>
      <c r="G97" s="112"/>
      <c r="H97" s="406"/>
      <c r="I97" s="219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3"/>
        <v>999</v>
      </c>
      <c r="M97" s="216">
        <f t="shared" si="4"/>
        <v>999</v>
      </c>
      <c r="N97" s="213"/>
      <c r="O97" s="182"/>
      <c r="P97" s="113">
        <f t="shared" si="5"/>
        <v>999</v>
      </c>
      <c r="Q97" s="96"/>
    </row>
    <row r="98" spans="1:17" s="11" customFormat="1" ht="18.95" customHeight="1" x14ac:dyDescent="0.2">
      <c r="A98" s="190">
        <v>92</v>
      </c>
      <c r="B98" s="94"/>
      <c r="C98" s="94"/>
      <c r="D98" s="95"/>
      <c r="E98" s="205"/>
      <c r="F98" s="112"/>
      <c r="G98" s="112"/>
      <c r="H98" s="406"/>
      <c r="I98" s="219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3"/>
        <v>999</v>
      </c>
      <c r="M98" s="216">
        <f t="shared" si="4"/>
        <v>999</v>
      </c>
      <c r="N98" s="213"/>
      <c r="O98" s="182"/>
      <c r="P98" s="113">
        <f t="shared" si="5"/>
        <v>999</v>
      </c>
      <c r="Q98" s="96"/>
    </row>
    <row r="99" spans="1:17" s="11" customFormat="1" ht="18.95" customHeight="1" x14ac:dyDescent="0.2">
      <c r="A99" s="190">
        <v>93</v>
      </c>
      <c r="B99" s="94"/>
      <c r="C99" s="94"/>
      <c r="D99" s="95"/>
      <c r="E99" s="205"/>
      <c r="F99" s="112"/>
      <c r="G99" s="112"/>
      <c r="H99" s="406"/>
      <c r="I99" s="219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3"/>
        <v>999</v>
      </c>
      <c r="M99" s="216">
        <f t="shared" si="4"/>
        <v>999</v>
      </c>
      <c r="N99" s="213"/>
      <c r="O99" s="182"/>
      <c r="P99" s="113">
        <f t="shared" si="5"/>
        <v>999</v>
      </c>
      <c r="Q99" s="96"/>
    </row>
    <row r="100" spans="1:17" s="11" customFormat="1" ht="18.95" customHeight="1" x14ac:dyDescent="0.2">
      <c r="A100" s="190">
        <v>94</v>
      </c>
      <c r="B100" s="94"/>
      <c r="C100" s="94"/>
      <c r="D100" s="95"/>
      <c r="E100" s="205"/>
      <c r="F100" s="112"/>
      <c r="G100" s="112"/>
      <c r="H100" s="406"/>
      <c r="I100" s="219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3"/>
        <v>999</v>
      </c>
      <c r="M100" s="216">
        <f t="shared" si="4"/>
        <v>999</v>
      </c>
      <c r="N100" s="213"/>
      <c r="O100" s="182"/>
      <c r="P100" s="113">
        <f t="shared" si="5"/>
        <v>999</v>
      </c>
      <c r="Q100" s="96"/>
    </row>
    <row r="101" spans="1:17" s="11" customFormat="1" ht="18.95" customHeight="1" x14ac:dyDescent="0.2">
      <c r="A101" s="190">
        <v>95</v>
      </c>
      <c r="B101" s="94"/>
      <c r="C101" s="94"/>
      <c r="D101" s="95"/>
      <c r="E101" s="205"/>
      <c r="F101" s="112"/>
      <c r="G101" s="112"/>
      <c r="H101" s="406"/>
      <c r="I101" s="219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ref="L101:L134" si="6">IF(Q101="",999,Q101)</f>
        <v>999</v>
      </c>
      <c r="M101" s="216">
        <f t="shared" ref="M101:M134" si="7">IF(P101=999,999,1)</f>
        <v>999</v>
      </c>
      <c r="N101" s="213"/>
      <c r="O101" s="182"/>
      <c r="P101" s="113">
        <f t="shared" ref="P101:P134" si="8">IF(N101="DA",1,IF(N101="WC",2,IF(N101="SE",3,IF(N101="Q",4,IF(N101="LL",5,999)))))</f>
        <v>999</v>
      </c>
      <c r="Q101" s="96"/>
    </row>
    <row r="102" spans="1:17" s="11" customFormat="1" ht="18.95" customHeight="1" x14ac:dyDescent="0.2">
      <c r="A102" s="190">
        <v>96</v>
      </c>
      <c r="B102" s="94"/>
      <c r="C102" s="94"/>
      <c r="D102" s="95"/>
      <c r="E102" s="205"/>
      <c r="F102" s="112"/>
      <c r="G102" s="112"/>
      <c r="H102" s="406"/>
      <c r="I102" s="219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6"/>
        <v>999</v>
      </c>
      <c r="M102" s="216">
        <f t="shared" si="7"/>
        <v>999</v>
      </c>
      <c r="N102" s="213"/>
      <c r="O102" s="182"/>
      <c r="P102" s="113">
        <f t="shared" si="8"/>
        <v>999</v>
      </c>
      <c r="Q102" s="96"/>
    </row>
    <row r="103" spans="1:17" s="11" customFormat="1" ht="18.95" customHeight="1" x14ac:dyDescent="0.2">
      <c r="A103" s="190">
        <v>97</v>
      </c>
      <c r="B103" s="94"/>
      <c r="C103" s="94"/>
      <c r="D103" s="95"/>
      <c r="E103" s="205"/>
      <c r="F103" s="112"/>
      <c r="G103" s="112"/>
      <c r="H103" s="406"/>
      <c r="I103" s="219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6"/>
        <v>999</v>
      </c>
      <c r="M103" s="216">
        <f t="shared" si="7"/>
        <v>999</v>
      </c>
      <c r="N103" s="213"/>
      <c r="O103" s="182"/>
      <c r="P103" s="113">
        <f t="shared" si="8"/>
        <v>999</v>
      </c>
      <c r="Q103" s="96"/>
    </row>
    <row r="104" spans="1:17" s="11" customFormat="1" ht="18.95" customHeight="1" x14ac:dyDescent="0.2">
      <c r="A104" s="190">
        <v>98</v>
      </c>
      <c r="B104" s="94"/>
      <c r="C104" s="94"/>
      <c r="D104" s="95"/>
      <c r="E104" s="205"/>
      <c r="F104" s="112"/>
      <c r="G104" s="112"/>
      <c r="H104" s="406"/>
      <c r="I104" s="219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si="6"/>
        <v>999</v>
      </c>
      <c r="M104" s="216">
        <f t="shared" si="7"/>
        <v>999</v>
      </c>
      <c r="N104" s="213"/>
      <c r="O104" s="182"/>
      <c r="P104" s="113">
        <f t="shared" si="8"/>
        <v>999</v>
      </c>
      <c r="Q104" s="96"/>
    </row>
    <row r="105" spans="1:17" s="11" customFormat="1" ht="18.95" customHeight="1" x14ac:dyDescent="0.2">
      <c r="A105" s="190">
        <v>99</v>
      </c>
      <c r="B105" s="94"/>
      <c r="C105" s="94"/>
      <c r="D105" s="95"/>
      <c r="E105" s="205"/>
      <c r="F105" s="112"/>
      <c r="G105" s="112"/>
      <c r="H105" s="406"/>
      <c r="I105" s="219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6"/>
        <v>999</v>
      </c>
      <c r="M105" s="216">
        <f t="shared" si="7"/>
        <v>999</v>
      </c>
      <c r="N105" s="213"/>
      <c r="O105" s="182"/>
      <c r="P105" s="113">
        <f t="shared" si="8"/>
        <v>999</v>
      </c>
      <c r="Q105" s="96"/>
    </row>
    <row r="106" spans="1:17" s="11" customFormat="1" ht="18.95" customHeight="1" x14ac:dyDescent="0.2">
      <c r="A106" s="190">
        <v>100</v>
      </c>
      <c r="B106" s="94"/>
      <c r="C106" s="94"/>
      <c r="D106" s="95"/>
      <c r="E106" s="205"/>
      <c r="F106" s="112"/>
      <c r="G106" s="112"/>
      <c r="H106" s="406"/>
      <c r="I106" s="219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6"/>
        <v>999</v>
      </c>
      <c r="M106" s="216">
        <f t="shared" si="7"/>
        <v>999</v>
      </c>
      <c r="N106" s="213"/>
      <c r="O106" s="182"/>
      <c r="P106" s="113">
        <f t="shared" si="8"/>
        <v>999</v>
      </c>
      <c r="Q106" s="96"/>
    </row>
    <row r="107" spans="1:17" s="11" customFormat="1" ht="18.95" customHeight="1" x14ac:dyDescent="0.2">
      <c r="A107" s="190">
        <v>101</v>
      </c>
      <c r="B107" s="94"/>
      <c r="C107" s="94"/>
      <c r="D107" s="95"/>
      <c r="E107" s="205"/>
      <c r="F107" s="112"/>
      <c r="G107" s="112"/>
      <c r="H107" s="406"/>
      <c r="I107" s="219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6"/>
        <v>999</v>
      </c>
      <c r="M107" s="216">
        <f t="shared" si="7"/>
        <v>999</v>
      </c>
      <c r="N107" s="213"/>
      <c r="O107" s="182"/>
      <c r="P107" s="113">
        <f t="shared" si="8"/>
        <v>999</v>
      </c>
      <c r="Q107" s="96"/>
    </row>
    <row r="108" spans="1:17" s="11" customFormat="1" ht="18.95" customHeight="1" x14ac:dyDescent="0.2">
      <c r="A108" s="190">
        <v>102</v>
      </c>
      <c r="B108" s="94"/>
      <c r="C108" s="94"/>
      <c r="D108" s="95"/>
      <c r="E108" s="205"/>
      <c r="F108" s="112"/>
      <c r="G108" s="112"/>
      <c r="H108" s="406"/>
      <c r="I108" s="219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6"/>
        <v>999</v>
      </c>
      <c r="M108" s="216">
        <f t="shared" si="7"/>
        <v>999</v>
      </c>
      <c r="N108" s="213"/>
      <c r="O108" s="182"/>
      <c r="P108" s="113">
        <f t="shared" si="8"/>
        <v>999</v>
      </c>
      <c r="Q108" s="96"/>
    </row>
    <row r="109" spans="1:17" s="11" customFormat="1" ht="18.95" customHeight="1" x14ac:dyDescent="0.2">
      <c r="A109" s="190">
        <v>103</v>
      </c>
      <c r="B109" s="94"/>
      <c r="C109" s="94"/>
      <c r="D109" s="95"/>
      <c r="E109" s="205"/>
      <c r="F109" s="112"/>
      <c r="G109" s="112"/>
      <c r="H109" s="406"/>
      <c r="I109" s="219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6"/>
        <v>999</v>
      </c>
      <c r="M109" s="216">
        <f t="shared" si="7"/>
        <v>999</v>
      </c>
      <c r="N109" s="213"/>
      <c r="O109" s="182"/>
      <c r="P109" s="113">
        <f t="shared" si="8"/>
        <v>999</v>
      </c>
      <c r="Q109" s="96"/>
    </row>
    <row r="110" spans="1:17" s="11" customFormat="1" ht="18.95" customHeight="1" x14ac:dyDescent="0.2">
      <c r="A110" s="190">
        <v>104</v>
      </c>
      <c r="B110" s="94"/>
      <c r="C110" s="94"/>
      <c r="D110" s="95"/>
      <c r="E110" s="205"/>
      <c r="F110" s="112"/>
      <c r="G110" s="112"/>
      <c r="H110" s="406"/>
      <c r="I110" s="219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6"/>
        <v>999</v>
      </c>
      <c r="M110" s="216">
        <f t="shared" si="7"/>
        <v>999</v>
      </c>
      <c r="N110" s="213"/>
      <c r="O110" s="182"/>
      <c r="P110" s="113">
        <f t="shared" si="8"/>
        <v>999</v>
      </c>
      <c r="Q110" s="96"/>
    </row>
    <row r="111" spans="1:17" s="11" customFormat="1" ht="18.95" customHeight="1" x14ac:dyDescent="0.2">
      <c r="A111" s="190">
        <v>105</v>
      </c>
      <c r="B111" s="94"/>
      <c r="C111" s="94"/>
      <c r="D111" s="95"/>
      <c r="E111" s="205"/>
      <c r="F111" s="112"/>
      <c r="G111" s="112"/>
      <c r="H111" s="406"/>
      <c r="I111" s="219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6"/>
        <v>999</v>
      </c>
      <c r="M111" s="216">
        <f t="shared" si="7"/>
        <v>999</v>
      </c>
      <c r="N111" s="213"/>
      <c r="O111" s="182"/>
      <c r="P111" s="113">
        <f t="shared" si="8"/>
        <v>999</v>
      </c>
      <c r="Q111" s="96"/>
    </row>
    <row r="112" spans="1:17" s="11" customFormat="1" ht="18.95" customHeight="1" x14ac:dyDescent="0.2">
      <c r="A112" s="190">
        <v>106</v>
      </c>
      <c r="B112" s="94"/>
      <c r="C112" s="94"/>
      <c r="D112" s="95"/>
      <c r="E112" s="205"/>
      <c r="F112" s="112"/>
      <c r="G112" s="112"/>
      <c r="H112" s="406"/>
      <c r="I112" s="219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6"/>
        <v>999</v>
      </c>
      <c r="M112" s="216">
        <f t="shared" si="7"/>
        <v>999</v>
      </c>
      <c r="N112" s="213"/>
      <c r="O112" s="182"/>
      <c r="P112" s="113">
        <f t="shared" si="8"/>
        <v>999</v>
      </c>
      <c r="Q112" s="96"/>
    </row>
    <row r="113" spans="1:17" s="11" customFormat="1" ht="18.95" customHeight="1" x14ac:dyDescent="0.2">
      <c r="A113" s="190">
        <v>107</v>
      </c>
      <c r="B113" s="94"/>
      <c r="C113" s="94"/>
      <c r="D113" s="95"/>
      <c r="E113" s="205"/>
      <c r="F113" s="112"/>
      <c r="G113" s="112"/>
      <c r="H113" s="406"/>
      <c r="I113" s="219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6"/>
        <v>999</v>
      </c>
      <c r="M113" s="216">
        <f t="shared" si="7"/>
        <v>999</v>
      </c>
      <c r="N113" s="213"/>
      <c r="O113" s="182"/>
      <c r="P113" s="113">
        <f t="shared" si="8"/>
        <v>999</v>
      </c>
      <c r="Q113" s="96"/>
    </row>
    <row r="114" spans="1:17" s="11" customFormat="1" ht="18.95" customHeight="1" x14ac:dyDescent="0.2">
      <c r="A114" s="190">
        <v>108</v>
      </c>
      <c r="B114" s="94"/>
      <c r="C114" s="94"/>
      <c r="D114" s="95"/>
      <c r="E114" s="205"/>
      <c r="F114" s="112"/>
      <c r="G114" s="112"/>
      <c r="H114" s="406"/>
      <c r="I114" s="219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6"/>
        <v>999</v>
      </c>
      <c r="M114" s="216">
        <f t="shared" si="7"/>
        <v>999</v>
      </c>
      <c r="N114" s="213"/>
      <c r="O114" s="182"/>
      <c r="P114" s="113">
        <f t="shared" si="8"/>
        <v>999</v>
      </c>
      <c r="Q114" s="96"/>
    </row>
    <row r="115" spans="1:17" s="11" customFormat="1" ht="18.95" customHeight="1" x14ac:dyDescent="0.2">
      <c r="A115" s="190">
        <v>109</v>
      </c>
      <c r="B115" s="94"/>
      <c r="C115" s="94"/>
      <c r="D115" s="95"/>
      <c r="E115" s="205"/>
      <c r="F115" s="112"/>
      <c r="G115" s="112"/>
      <c r="H115" s="406"/>
      <c r="I115" s="219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6"/>
        <v>999</v>
      </c>
      <c r="M115" s="216">
        <f t="shared" si="7"/>
        <v>999</v>
      </c>
      <c r="N115" s="213"/>
      <c r="O115" s="182"/>
      <c r="P115" s="113">
        <f t="shared" si="8"/>
        <v>999</v>
      </c>
      <c r="Q115" s="96"/>
    </row>
    <row r="116" spans="1:17" s="11" customFormat="1" ht="18.95" customHeight="1" x14ac:dyDescent="0.2">
      <c r="A116" s="190">
        <v>110</v>
      </c>
      <c r="B116" s="94"/>
      <c r="C116" s="94"/>
      <c r="D116" s="95"/>
      <c r="E116" s="205"/>
      <c r="F116" s="112"/>
      <c r="G116" s="112"/>
      <c r="H116" s="406"/>
      <c r="I116" s="219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6"/>
        <v>999</v>
      </c>
      <c r="M116" s="216">
        <f t="shared" si="7"/>
        <v>999</v>
      </c>
      <c r="N116" s="213"/>
      <c r="O116" s="182"/>
      <c r="P116" s="113">
        <f t="shared" si="8"/>
        <v>999</v>
      </c>
      <c r="Q116" s="96"/>
    </row>
    <row r="117" spans="1:17" s="11" customFormat="1" ht="18.95" customHeight="1" x14ac:dyDescent="0.2">
      <c r="A117" s="190">
        <v>111</v>
      </c>
      <c r="B117" s="94"/>
      <c r="C117" s="94"/>
      <c r="D117" s="95"/>
      <c r="E117" s="205"/>
      <c r="F117" s="112"/>
      <c r="G117" s="112"/>
      <c r="H117" s="406"/>
      <c r="I117" s="219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6"/>
        <v>999</v>
      </c>
      <c r="M117" s="216">
        <f t="shared" si="7"/>
        <v>999</v>
      </c>
      <c r="N117" s="213"/>
      <c r="O117" s="182"/>
      <c r="P117" s="113">
        <f t="shared" si="8"/>
        <v>999</v>
      </c>
      <c r="Q117" s="96"/>
    </row>
    <row r="118" spans="1:17" s="11" customFormat="1" ht="18.95" customHeight="1" x14ac:dyDescent="0.2">
      <c r="A118" s="190">
        <v>112</v>
      </c>
      <c r="B118" s="94"/>
      <c r="C118" s="94"/>
      <c r="D118" s="95"/>
      <c r="E118" s="205"/>
      <c r="F118" s="112"/>
      <c r="G118" s="112"/>
      <c r="H118" s="406"/>
      <c r="I118" s="219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6"/>
        <v>999</v>
      </c>
      <c r="M118" s="216">
        <f t="shared" si="7"/>
        <v>999</v>
      </c>
      <c r="N118" s="213"/>
      <c r="O118" s="182"/>
      <c r="P118" s="113">
        <f t="shared" si="8"/>
        <v>999</v>
      </c>
      <c r="Q118" s="96"/>
    </row>
    <row r="119" spans="1:17" s="11" customFormat="1" ht="18.95" customHeight="1" x14ac:dyDescent="0.2">
      <c r="A119" s="190">
        <v>113</v>
      </c>
      <c r="B119" s="94"/>
      <c r="C119" s="94"/>
      <c r="D119" s="95"/>
      <c r="E119" s="205"/>
      <c r="F119" s="112"/>
      <c r="G119" s="112"/>
      <c r="H119" s="406"/>
      <c r="I119" s="219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6"/>
        <v>999</v>
      </c>
      <c r="M119" s="216">
        <f t="shared" si="7"/>
        <v>999</v>
      </c>
      <c r="N119" s="213"/>
      <c r="O119" s="182"/>
      <c r="P119" s="113">
        <f t="shared" si="8"/>
        <v>999</v>
      </c>
      <c r="Q119" s="96"/>
    </row>
    <row r="120" spans="1:17" s="11" customFormat="1" ht="18.95" customHeight="1" x14ac:dyDescent="0.2">
      <c r="A120" s="190">
        <v>114</v>
      </c>
      <c r="B120" s="94"/>
      <c r="C120" s="94"/>
      <c r="D120" s="95"/>
      <c r="E120" s="205"/>
      <c r="F120" s="112"/>
      <c r="G120" s="112"/>
      <c r="H120" s="406"/>
      <c r="I120" s="219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6"/>
        <v>999</v>
      </c>
      <c r="M120" s="216">
        <f t="shared" si="7"/>
        <v>999</v>
      </c>
      <c r="N120" s="213"/>
      <c r="O120" s="182"/>
      <c r="P120" s="113">
        <f t="shared" si="8"/>
        <v>999</v>
      </c>
      <c r="Q120" s="96"/>
    </row>
    <row r="121" spans="1:17" s="11" customFormat="1" ht="18.95" customHeight="1" x14ac:dyDescent="0.2">
      <c r="A121" s="190">
        <v>115</v>
      </c>
      <c r="B121" s="94"/>
      <c r="C121" s="94"/>
      <c r="D121" s="95"/>
      <c r="E121" s="205"/>
      <c r="F121" s="112"/>
      <c r="G121" s="112"/>
      <c r="H121" s="406"/>
      <c r="I121" s="219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6"/>
        <v>999</v>
      </c>
      <c r="M121" s="216">
        <f t="shared" si="7"/>
        <v>999</v>
      </c>
      <c r="N121" s="213"/>
      <c r="O121" s="182"/>
      <c r="P121" s="113">
        <f t="shared" si="8"/>
        <v>999</v>
      </c>
      <c r="Q121" s="96"/>
    </row>
    <row r="122" spans="1:17" s="11" customFormat="1" ht="18.95" customHeight="1" x14ac:dyDescent="0.2">
      <c r="A122" s="190">
        <v>116</v>
      </c>
      <c r="B122" s="94"/>
      <c r="C122" s="94"/>
      <c r="D122" s="95"/>
      <c r="E122" s="205"/>
      <c r="F122" s="112"/>
      <c r="G122" s="112"/>
      <c r="H122" s="406"/>
      <c r="I122" s="219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6"/>
        <v>999</v>
      </c>
      <c r="M122" s="216">
        <f t="shared" si="7"/>
        <v>999</v>
      </c>
      <c r="N122" s="213"/>
      <c r="O122" s="182"/>
      <c r="P122" s="113">
        <f t="shared" si="8"/>
        <v>999</v>
      </c>
      <c r="Q122" s="96"/>
    </row>
    <row r="123" spans="1:17" s="11" customFormat="1" ht="18.95" customHeight="1" x14ac:dyDescent="0.2">
      <c r="A123" s="190">
        <v>117</v>
      </c>
      <c r="B123" s="94"/>
      <c r="C123" s="94"/>
      <c r="D123" s="95"/>
      <c r="E123" s="205"/>
      <c r="F123" s="112"/>
      <c r="G123" s="112"/>
      <c r="H123" s="406"/>
      <c r="I123" s="219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6"/>
        <v>999</v>
      </c>
      <c r="M123" s="216">
        <f t="shared" si="7"/>
        <v>999</v>
      </c>
      <c r="N123" s="213"/>
      <c r="O123" s="182"/>
      <c r="P123" s="113">
        <f t="shared" si="8"/>
        <v>999</v>
      </c>
      <c r="Q123" s="96"/>
    </row>
    <row r="124" spans="1:17" s="11" customFormat="1" ht="18.95" customHeight="1" x14ac:dyDescent="0.2">
      <c r="A124" s="190">
        <v>118</v>
      </c>
      <c r="B124" s="94"/>
      <c r="C124" s="94"/>
      <c r="D124" s="95"/>
      <c r="E124" s="205"/>
      <c r="F124" s="112"/>
      <c r="G124" s="112"/>
      <c r="H124" s="406"/>
      <c r="I124" s="219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6"/>
        <v>999</v>
      </c>
      <c r="M124" s="216">
        <f t="shared" si="7"/>
        <v>999</v>
      </c>
      <c r="N124" s="213"/>
      <c r="O124" s="182"/>
      <c r="P124" s="113">
        <f t="shared" si="8"/>
        <v>999</v>
      </c>
      <c r="Q124" s="96"/>
    </row>
    <row r="125" spans="1:17" s="11" customFormat="1" ht="18.95" customHeight="1" x14ac:dyDescent="0.2">
      <c r="A125" s="190">
        <v>119</v>
      </c>
      <c r="B125" s="94"/>
      <c r="C125" s="94"/>
      <c r="D125" s="95"/>
      <c r="E125" s="205"/>
      <c r="F125" s="112"/>
      <c r="G125" s="112"/>
      <c r="H125" s="406"/>
      <c r="I125" s="219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6"/>
        <v>999</v>
      </c>
      <c r="M125" s="216">
        <f t="shared" si="7"/>
        <v>999</v>
      </c>
      <c r="N125" s="213"/>
      <c r="O125" s="182"/>
      <c r="P125" s="113">
        <f t="shared" si="8"/>
        <v>999</v>
      </c>
      <c r="Q125" s="96"/>
    </row>
    <row r="126" spans="1:17" s="11" customFormat="1" ht="18.95" customHeight="1" x14ac:dyDescent="0.2">
      <c r="A126" s="190">
        <v>120</v>
      </c>
      <c r="B126" s="94"/>
      <c r="C126" s="94"/>
      <c r="D126" s="95"/>
      <c r="E126" s="205"/>
      <c r="F126" s="112"/>
      <c r="G126" s="112"/>
      <c r="H126" s="406"/>
      <c r="I126" s="219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6"/>
        <v>999</v>
      </c>
      <c r="M126" s="216">
        <f t="shared" si="7"/>
        <v>999</v>
      </c>
      <c r="N126" s="213"/>
      <c r="O126" s="182"/>
      <c r="P126" s="113">
        <f t="shared" si="8"/>
        <v>999</v>
      </c>
      <c r="Q126" s="96"/>
    </row>
    <row r="127" spans="1:17" s="11" customFormat="1" ht="18.95" customHeight="1" x14ac:dyDescent="0.2">
      <c r="A127" s="190">
        <v>121</v>
      </c>
      <c r="B127" s="94"/>
      <c r="C127" s="94"/>
      <c r="D127" s="95"/>
      <c r="E127" s="205"/>
      <c r="F127" s="112"/>
      <c r="G127" s="112"/>
      <c r="H127" s="406"/>
      <c r="I127" s="219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6"/>
        <v>999</v>
      </c>
      <c r="M127" s="216">
        <f t="shared" si="7"/>
        <v>999</v>
      </c>
      <c r="N127" s="213"/>
      <c r="O127" s="182"/>
      <c r="P127" s="113">
        <f t="shared" si="8"/>
        <v>999</v>
      </c>
      <c r="Q127" s="96"/>
    </row>
    <row r="128" spans="1:17" s="11" customFormat="1" ht="18.95" customHeight="1" x14ac:dyDescent="0.2">
      <c r="A128" s="190">
        <v>122</v>
      </c>
      <c r="B128" s="94"/>
      <c r="C128" s="94"/>
      <c r="D128" s="95"/>
      <c r="E128" s="205"/>
      <c r="F128" s="112"/>
      <c r="G128" s="112"/>
      <c r="H128" s="406"/>
      <c r="I128" s="219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6"/>
        <v>999</v>
      </c>
      <c r="M128" s="216">
        <f t="shared" si="7"/>
        <v>999</v>
      </c>
      <c r="N128" s="213"/>
      <c r="O128" s="182"/>
      <c r="P128" s="113">
        <f t="shared" si="8"/>
        <v>999</v>
      </c>
      <c r="Q128" s="96"/>
    </row>
    <row r="129" spans="1:17" s="11" customFormat="1" ht="18.95" customHeight="1" x14ac:dyDescent="0.2">
      <c r="A129" s="190">
        <v>123</v>
      </c>
      <c r="B129" s="94"/>
      <c r="C129" s="94"/>
      <c r="D129" s="95"/>
      <c r="E129" s="205"/>
      <c r="F129" s="112"/>
      <c r="G129" s="112"/>
      <c r="H129" s="406"/>
      <c r="I129" s="219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6"/>
        <v>999</v>
      </c>
      <c r="M129" s="216">
        <f t="shared" si="7"/>
        <v>999</v>
      </c>
      <c r="N129" s="213"/>
      <c r="O129" s="182"/>
      <c r="P129" s="113">
        <f t="shared" si="8"/>
        <v>999</v>
      </c>
      <c r="Q129" s="96"/>
    </row>
    <row r="130" spans="1:17" s="11" customFormat="1" ht="18.95" customHeight="1" x14ac:dyDescent="0.2">
      <c r="A130" s="190">
        <v>124</v>
      </c>
      <c r="B130" s="94"/>
      <c r="C130" s="94"/>
      <c r="D130" s="95"/>
      <c r="E130" s="205"/>
      <c r="F130" s="112"/>
      <c r="G130" s="112"/>
      <c r="H130" s="406"/>
      <c r="I130" s="219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6"/>
        <v>999</v>
      </c>
      <c r="M130" s="216">
        <f t="shared" si="7"/>
        <v>999</v>
      </c>
      <c r="N130" s="213"/>
      <c r="O130" s="182"/>
      <c r="P130" s="113">
        <f t="shared" si="8"/>
        <v>999</v>
      </c>
      <c r="Q130" s="96"/>
    </row>
    <row r="131" spans="1:17" s="11" customFormat="1" ht="18.95" customHeight="1" x14ac:dyDescent="0.2">
      <c r="A131" s="190">
        <v>125</v>
      </c>
      <c r="B131" s="94"/>
      <c r="C131" s="94"/>
      <c r="D131" s="95"/>
      <c r="E131" s="205"/>
      <c r="F131" s="112"/>
      <c r="G131" s="112"/>
      <c r="H131" s="406"/>
      <c r="I131" s="219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6"/>
        <v>999</v>
      </c>
      <c r="M131" s="216">
        <f t="shared" si="7"/>
        <v>999</v>
      </c>
      <c r="N131" s="213"/>
      <c r="O131" s="182"/>
      <c r="P131" s="113">
        <f t="shared" si="8"/>
        <v>999</v>
      </c>
      <c r="Q131" s="96"/>
    </row>
    <row r="132" spans="1:17" s="11" customFormat="1" ht="18.95" customHeight="1" x14ac:dyDescent="0.2">
      <c r="A132" s="190">
        <v>126</v>
      </c>
      <c r="B132" s="94"/>
      <c r="C132" s="94"/>
      <c r="D132" s="95"/>
      <c r="E132" s="205"/>
      <c r="F132" s="112"/>
      <c r="G132" s="112"/>
      <c r="H132" s="406"/>
      <c r="I132" s="219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6"/>
        <v>999</v>
      </c>
      <c r="M132" s="216">
        <f t="shared" si="7"/>
        <v>999</v>
      </c>
      <c r="N132" s="213"/>
      <c r="O132" s="182"/>
      <c r="P132" s="113">
        <f t="shared" si="8"/>
        <v>999</v>
      </c>
      <c r="Q132" s="96"/>
    </row>
    <row r="133" spans="1:17" s="11" customFormat="1" ht="18.95" customHeight="1" x14ac:dyDescent="0.2">
      <c r="A133" s="190">
        <v>127</v>
      </c>
      <c r="B133" s="94"/>
      <c r="C133" s="94"/>
      <c r="D133" s="95"/>
      <c r="E133" s="205"/>
      <c r="F133" s="112"/>
      <c r="G133" s="112"/>
      <c r="H133" s="406"/>
      <c r="I133" s="219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6"/>
        <v>999</v>
      </c>
      <c r="M133" s="216">
        <f t="shared" si="7"/>
        <v>999</v>
      </c>
      <c r="N133" s="213"/>
      <c r="O133" s="182"/>
      <c r="P133" s="113">
        <f t="shared" si="8"/>
        <v>999</v>
      </c>
      <c r="Q133" s="96"/>
    </row>
    <row r="134" spans="1:17" s="11" customFormat="1" ht="18.95" customHeight="1" x14ac:dyDescent="0.2">
      <c r="A134" s="190">
        <v>128</v>
      </c>
      <c r="B134" s="94"/>
      <c r="C134" s="94"/>
      <c r="D134" s="95"/>
      <c r="E134" s="205"/>
      <c r="F134" s="112"/>
      <c r="G134" s="112"/>
      <c r="H134" s="406"/>
      <c r="I134" s="219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6"/>
        <v>999</v>
      </c>
      <c r="M134" s="216">
        <f t="shared" si="7"/>
        <v>999</v>
      </c>
      <c r="N134" s="213"/>
      <c r="O134" s="217"/>
      <c r="P134" s="218">
        <f t="shared" si="8"/>
        <v>999</v>
      </c>
      <c r="Q134" s="219"/>
    </row>
    <row r="135" spans="1:17" x14ac:dyDescent="0.2">
      <c r="A135" s="190">
        <v>129</v>
      </c>
      <c r="B135" s="94"/>
      <c r="C135" s="94"/>
      <c r="D135" s="95"/>
      <c r="E135" s="205"/>
      <c r="F135" s="112"/>
      <c r="G135" s="112"/>
      <c r="H135" s="406"/>
      <c r="I135" s="219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ref="L135:L156" si="9">IF(Q135="",999,Q135)</f>
        <v>999</v>
      </c>
      <c r="M135" s="216">
        <f t="shared" ref="M135:M156" si="10">IF(P135=999,999,1)</f>
        <v>999</v>
      </c>
      <c r="N135" s="213"/>
      <c r="O135" s="182"/>
      <c r="P135" s="113">
        <f t="shared" ref="P135:P156" si="11">IF(N135="DA",1,IF(N135="WC",2,IF(N135="SE",3,IF(N135="Q",4,IF(N135="LL",5,999)))))</f>
        <v>999</v>
      </c>
      <c r="Q135" s="96"/>
    </row>
    <row r="136" spans="1:17" x14ac:dyDescent="0.2">
      <c r="A136" s="190">
        <v>130</v>
      </c>
      <c r="B136" s="94"/>
      <c r="C136" s="94"/>
      <c r="D136" s="95"/>
      <c r="E136" s="205"/>
      <c r="F136" s="112"/>
      <c r="G136" s="112"/>
      <c r="H136" s="406"/>
      <c r="I136" s="219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9"/>
        <v>999</v>
      </c>
      <c r="M136" s="216">
        <f t="shared" si="10"/>
        <v>999</v>
      </c>
      <c r="N136" s="213"/>
      <c r="O136" s="182"/>
      <c r="P136" s="113">
        <f t="shared" si="11"/>
        <v>999</v>
      </c>
      <c r="Q136" s="96"/>
    </row>
    <row r="137" spans="1:17" x14ac:dyDescent="0.2">
      <c r="A137" s="190">
        <v>131</v>
      </c>
      <c r="B137" s="94"/>
      <c r="C137" s="94"/>
      <c r="D137" s="95"/>
      <c r="E137" s="205"/>
      <c r="F137" s="112"/>
      <c r="G137" s="112"/>
      <c r="H137" s="406"/>
      <c r="I137" s="219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9"/>
        <v>999</v>
      </c>
      <c r="M137" s="216">
        <f t="shared" si="10"/>
        <v>999</v>
      </c>
      <c r="N137" s="213"/>
      <c r="O137" s="182"/>
      <c r="P137" s="113">
        <f t="shared" si="11"/>
        <v>999</v>
      </c>
      <c r="Q137" s="96"/>
    </row>
    <row r="138" spans="1:17" x14ac:dyDescent="0.2">
      <c r="A138" s="190">
        <v>132</v>
      </c>
      <c r="B138" s="94"/>
      <c r="C138" s="94"/>
      <c r="D138" s="95"/>
      <c r="E138" s="205"/>
      <c r="F138" s="112"/>
      <c r="G138" s="112"/>
      <c r="H138" s="406"/>
      <c r="I138" s="219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9"/>
        <v>999</v>
      </c>
      <c r="M138" s="216">
        <f t="shared" si="10"/>
        <v>999</v>
      </c>
      <c r="N138" s="213"/>
      <c r="O138" s="182"/>
      <c r="P138" s="113">
        <f t="shared" si="11"/>
        <v>999</v>
      </c>
      <c r="Q138" s="96"/>
    </row>
    <row r="139" spans="1:17" x14ac:dyDescent="0.2">
      <c r="A139" s="190">
        <v>133</v>
      </c>
      <c r="B139" s="94"/>
      <c r="C139" s="94"/>
      <c r="D139" s="95"/>
      <c r="E139" s="205"/>
      <c r="F139" s="112"/>
      <c r="G139" s="112"/>
      <c r="H139" s="406"/>
      <c r="I139" s="219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9"/>
        <v>999</v>
      </c>
      <c r="M139" s="216">
        <f t="shared" si="10"/>
        <v>999</v>
      </c>
      <c r="N139" s="213"/>
      <c r="O139" s="182"/>
      <c r="P139" s="113">
        <f t="shared" si="11"/>
        <v>999</v>
      </c>
      <c r="Q139" s="96"/>
    </row>
    <row r="140" spans="1:17" x14ac:dyDescent="0.2">
      <c r="A140" s="190">
        <v>134</v>
      </c>
      <c r="B140" s="94"/>
      <c r="C140" s="94"/>
      <c r="D140" s="95"/>
      <c r="E140" s="205"/>
      <c r="F140" s="112"/>
      <c r="G140" s="112"/>
      <c r="H140" s="406"/>
      <c r="I140" s="219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9"/>
        <v>999</v>
      </c>
      <c r="M140" s="216">
        <f t="shared" si="10"/>
        <v>999</v>
      </c>
      <c r="N140" s="213"/>
      <c r="O140" s="182"/>
      <c r="P140" s="113">
        <f t="shared" si="11"/>
        <v>999</v>
      </c>
      <c r="Q140" s="96"/>
    </row>
    <row r="141" spans="1:17" x14ac:dyDescent="0.2">
      <c r="A141" s="190">
        <v>135</v>
      </c>
      <c r="B141" s="94"/>
      <c r="C141" s="94"/>
      <c r="D141" s="95"/>
      <c r="E141" s="205"/>
      <c r="F141" s="112"/>
      <c r="G141" s="112"/>
      <c r="H141" s="406"/>
      <c r="I141" s="219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9"/>
        <v>999</v>
      </c>
      <c r="M141" s="216">
        <f t="shared" si="10"/>
        <v>999</v>
      </c>
      <c r="N141" s="213"/>
      <c r="O141" s="217"/>
      <c r="P141" s="218">
        <f t="shared" si="11"/>
        <v>999</v>
      </c>
      <c r="Q141" s="219"/>
    </row>
    <row r="142" spans="1:17" x14ac:dyDescent="0.2">
      <c r="A142" s="190">
        <v>136</v>
      </c>
      <c r="B142" s="94"/>
      <c r="C142" s="94"/>
      <c r="D142" s="95"/>
      <c r="E142" s="205"/>
      <c r="F142" s="112"/>
      <c r="G142" s="112"/>
      <c r="H142" s="406"/>
      <c r="I142" s="219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9"/>
        <v>999</v>
      </c>
      <c r="M142" s="216">
        <f t="shared" si="10"/>
        <v>999</v>
      </c>
      <c r="N142" s="213"/>
      <c r="O142" s="182"/>
      <c r="P142" s="113">
        <f t="shared" si="11"/>
        <v>999</v>
      </c>
      <c r="Q142" s="96"/>
    </row>
    <row r="143" spans="1:17" x14ac:dyDescent="0.2">
      <c r="A143" s="190">
        <v>137</v>
      </c>
      <c r="B143" s="94"/>
      <c r="C143" s="94"/>
      <c r="D143" s="95"/>
      <c r="E143" s="205"/>
      <c r="F143" s="112"/>
      <c r="G143" s="112"/>
      <c r="H143" s="406"/>
      <c r="I143" s="219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9"/>
        <v>999</v>
      </c>
      <c r="M143" s="216">
        <f t="shared" si="10"/>
        <v>999</v>
      </c>
      <c r="N143" s="213"/>
      <c r="O143" s="182"/>
      <c r="P143" s="113">
        <f t="shared" si="11"/>
        <v>999</v>
      </c>
      <c r="Q143" s="96"/>
    </row>
    <row r="144" spans="1:17" x14ac:dyDescent="0.2">
      <c r="A144" s="190">
        <v>138</v>
      </c>
      <c r="B144" s="94"/>
      <c r="C144" s="94"/>
      <c r="D144" s="95"/>
      <c r="E144" s="205"/>
      <c r="F144" s="112"/>
      <c r="G144" s="112"/>
      <c r="H144" s="406"/>
      <c r="I144" s="219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9"/>
        <v>999</v>
      </c>
      <c r="M144" s="216">
        <f t="shared" si="10"/>
        <v>999</v>
      </c>
      <c r="N144" s="213"/>
      <c r="O144" s="182"/>
      <c r="P144" s="113">
        <f t="shared" si="11"/>
        <v>999</v>
      </c>
      <c r="Q144" s="96"/>
    </row>
    <row r="145" spans="1:17" x14ac:dyDescent="0.2">
      <c r="A145" s="190">
        <v>139</v>
      </c>
      <c r="B145" s="94"/>
      <c r="C145" s="94"/>
      <c r="D145" s="95"/>
      <c r="E145" s="205"/>
      <c r="F145" s="112"/>
      <c r="G145" s="112"/>
      <c r="H145" s="406"/>
      <c r="I145" s="219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9"/>
        <v>999</v>
      </c>
      <c r="M145" s="216">
        <f t="shared" si="10"/>
        <v>999</v>
      </c>
      <c r="N145" s="213"/>
      <c r="O145" s="182"/>
      <c r="P145" s="113">
        <f t="shared" si="11"/>
        <v>999</v>
      </c>
      <c r="Q145" s="96"/>
    </row>
    <row r="146" spans="1:17" x14ac:dyDescent="0.2">
      <c r="A146" s="190">
        <v>140</v>
      </c>
      <c r="B146" s="94"/>
      <c r="C146" s="94"/>
      <c r="D146" s="95"/>
      <c r="E146" s="205"/>
      <c r="F146" s="112"/>
      <c r="G146" s="112"/>
      <c r="H146" s="406"/>
      <c r="I146" s="219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9"/>
        <v>999</v>
      </c>
      <c r="M146" s="216">
        <f t="shared" si="10"/>
        <v>999</v>
      </c>
      <c r="N146" s="213"/>
      <c r="O146" s="182"/>
      <c r="P146" s="113">
        <f t="shared" si="11"/>
        <v>999</v>
      </c>
      <c r="Q146" s="96"/>
    </row>
    <row r="147" spans="1:17" x14ac:dyDescent="0.2">
      <c r="A147" s="190">
        <v>141</v>
      </c>
      <c r="B147" s="94"/>
      <c r="C147" s="94"/>
      <c r="D147" s="95"/>
      <c r="E147" s="205"/>
      <c r="F147" s="112"/>
      <c r="G147" s="112"/>
      <c r="H147" s="406"/>
      <c r="I147" s="219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9"/>
        <v>999</v>
      </c>
      <c r="M147" s="216">
        <f t="shared" si="10"/>
        <v>999</v>
      </c>
      <c r="N147" s="213"/>
      <c r="O147" s="182"/>
      <c r="P147" s="113">
        <f t="shared" si="11"/>
        <v>999</v>
      </c>
      <c r="Q147" s="96"/>
    </row>
    <row r="148" spans="1:17" x14ac:dyDescent="0.2">
      <c r="A148" s="190">
        <v>142</v>
      </c>
      <c r="B148" s="94"/>
      <c r="C148" s="94"/>
      <c r="D148" s="95"/>
      <c r="E148" s="205"/>
      <c r="F148" s="112"/>
      <c r="G148" s="112"/>
      <c r="H148" s="406"/>
      <c r="I148" s="219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9"/>
        <v>999</v>
      </c>
      <c r="M148" s="216">
        <f t="shared" si="10"/>
        <v>999</v>
      </c>
      <c r="N148" s="213"/>
      <c r="O148" s="217"/>
      <c r="P148" s="218">
        <f t="shared" si="11"/>
        <v>999</v>
      </c>
      <c r="Q148" s="219"/>
    </row>
    <row r="149" spans="1:17" x14ac:dyDescent="0.2">
      <c r="A149" s="190">
        <v>143</v>
      </c>
      <c r="B149" s="94"/>
      <c r="C149" s="94"/>
      <c r="D149" s="95"/>
      <c r="E149" s="205"/>
      <c r="F149" s="112"/>
      <c r="G149" s="112"/>
      <c r="H149" s="406"/>
      <c r="I149" s="219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9"/>
        <v>999</v>
      </c>
      <c r="M149" s="216">
        <f t="shared" si="10"/>
        <v>999</v>
      </c>
      <c r="N149" s="213"/>
      <c r="O149" s="182"/>
      <c r="P149" s="113">
        <f t="shared" si="11"/>
        <v>999</v>
      </c>
      <c r="Q149" s="96"/>
    </row>
    <row r="150" spans="1:17" x14ac:dyDescent="0.2">
      <c r="A150" s="190">
        <v>144</v>
      </c>
      <c r="B150" s="94"/>
      <c r="C150" s="94"/>
      <c r="D150" s="95"/>
      <c r="E150" s="205"/>
      <c r="F150" s="112"/>
      <c r="G150" s="112"/>
      <c r="H150" s="406"/>
      <c r="I150" s="219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9"/>
        <v>999</v>
      </c>
      <c r="M150" s="216">
        <f t="shared" si="10"/>
        <v>999</v>
      </c>
      <c r="N150" s="213"/>
      <c r="O150" s="182"/>
      <c r="P150" s="113">
        <f t="shared" si="11"/>
        <v>999</v>
      </c>
      <c r="Q150" s="96"/>
    </row>
    <row r="151" spans="1:17" x14ac:dyDescent="0.2">
      <c r="A151" s="190">
        <v>145</v>
      </c>
      <c r="B151" s="94"/>
      <c r="C151" s="94"/>
      <c r="D151" s="95"/>
      <c r="E151" s="205"/>
      <c r="F151" s="112"/>
      <c r="G151" s="112"/>
      <c r="H151" s="406"/>
      <c r="I151" s="219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9"/>
        <v>999</v>
      </c>
      <c r="M151" s="216">
        <f t="shared" si="10"/>
        <v>999</v>
      </c>
      <c r="N151" s="213"/>
      <c r="O151" s="182"/>
      <c r="P151" s="113">
        <f t="shared" si="11"/>
        <v>999</v>
      </c>
      <c r="Q151" s="96"/>
    </row>
    <row r="152" spans="1:17" x14ac:dyDescent="0.2">
      <c r="A152" s="190">
        <v>146</v>
      </c>
      <c r="B152" s="94"/>
      <c r="C152" s="94"/>
      <c r="D152" s="95"/>
      <c r="E152" s="205"/>
      <c r="F152" s="112"/>
      <c r="G152" s="112"/>
      <c r="H152" s="406"/>
      <c r="I152" s="219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9"/>
        <v>999</v>
      </c>
      <c r="M152" s="216">
        <f t="shared" si="10"/>
        <v>999</v>
      </c>
      <c r="N152" s="213"/>
      <c r="O152" s="182"/>
      <c r="P152" s="113">
        <f t="shared" si="11"/>
        <v>999</v>
      </c>
      <c r="Q152" s="96"/>
    </row>
    <row r="153" spans="1:17" x14ac:dyDescent="0.2">
      <c r="A153" s="190">
        <v>147</v>
      </c>
      <c r="B153" s="94"/>
      <c r="C153" s="94"/>
      <c r="D153" s="95"/>
      <c r="E153" s="205"/>
      <c r="F153" s="112"/>
      <c r="G153" s="112"/>
      <c r="H153" s="406"/>
      <c r="I153" s="219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9"/>
        <v>999</v>
      </c>
      <c r="M153" s="216">
        <f t="shared" si="10"/>
        <v>999</v>
      </c>
      <c r="N153" s="213"/>
      <c r="O153" s="182"/>
      <c r="P153" s="113">
        <f t="shared" si="11"/>
        <v>999</v>
      </c>
      <c r="Q153" s="96"/>
    </row>
    <row r="154" spans="1:17" x14ac:dyDescent="0.2">
      <c r="A154" s="190">
        <v>148</v>
      </c>
      <c r="B154" s="94"/>
      <c r="C154" s="94"/>
      <c r="D154" s="95"/>
      <c r="E154" s="205"/>
      <c r="F154" s="112"/>
      <c r="G154" s="112"/>
      <c r="H154" s="406"/>
      <c r="I154" s="219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9"/>
        <v>999</v>
      </c>
      <c r="M154" s="216">
        <f t="shared" si="10"/>
        <v>999</v>
      </c>
      <c r="N154" s="213"/>
      <c r="O154" s="182"/>
      <c r="P154" s="113">
        <f t="shared" si="11"/>
        <v>999</v>
      </c>
      <c r="Q154" s="96"/>
    </row>
    <row r="155" spans="1:17" x14ac:dyDescent="0.2">
      <c r="A155" s="190">
        <v>149</v>
      </c>
      <c r="B155" s="94"/>
      <c r="C155" s="94"/>
      <c r="D155" s="95"/>
      <c r="E155" s="205"/>
      <c r="F155" s="112"/>
      <c r="G155" s="112"/>
      <c r="H155" s="406"/>
      <c r="I155" s="219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9"/>
        <v>999</v>
      </c>
      <c r="M155" s="216">
        <f t="shared" si="10"/>
        <v>999</v>
      </c>
      <c r="N155" s="213"/>
      <c r="O155" s="182"/>
      <c r="P155" s="113">
        <f t="shared" si="11"/>
        <v>999</v>
      </c>
      <c r="Q155" s="96"/>
    </row>
    <row r="156" spans="1:17" x14ac:dyDescent="0.2">
      <c r="A156" s="190">
        <v>150</v>
      </c>
      <c r="B156" s="94"/>
      <c r="C156" s="94"/>
      <c r="D156" s="95"/>
      <c r="E156" s="205"/>
      <c r="F156" s="112"/>
      <c r="G156" s="112"/>
      <c r="H156" s="406"/>
      <c r="I156" s="219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9"/>
        <v>999</v>
      </c>
      <c r="M156" s="216">
        <f t="shared" si="10"/>
        <v>999</v>
      </c>
      <c r="N156" s="213"/>
      <c r="O156" s="182"/>
      <c r="P156" s="113">
        <f t="shared" si="11"/>
        <v>999</v>
      </c>
      <c r="Q156" s="96"/>
    </row>
  </sheetData>
  <phoneticPr fontId="64" type="noConversion"/>
  <conditionalFormatting sqref="E7:E156">
    <cfRule type="expression" dxfId="144" priority="18" stopIfTrue="1">
      <formula>AND(ROUNDDOWN(($A$4-E7)/365.25,0)&lt;=13,G7&lt;&gt;"OK")</formula>
    </cfRule>
    <cfRule type="expression" dxfId="143" priority="19" stopIfTrue="1">
      <formula>AND(ROUNDDOWN(($A$4-E7)/365.25,0)&lt;=14,G7&lt;&gt;"OK")</formula>
    </cfRule>
    <cfRule type="expression" dxfId="142" priority="20" stopIfTrue="1">
      <formula>AND(ROUNDDOWN(($A$4-E7)/365.25,0)&lt;=17,G7&lt;&gt;"OK")</formula>
    </cfRule>
  </conditionalFormatting>
  <conditionalFormatting sqref="J7:J156">
    <cfRule type="cellIs" dxfId="141" priority="21" stopIfTrue="1" operator="equal">
      <formula>"Z"</formula>
    </cfRule>
  </conditionalFormatting>
  <conditionalFormatting sqref="A22:D156 D11 A7:A21">
    <cfRule type="expression" dxfId="140" priority="22" stopIfTrue="1">
      <formula>$Q7&gt;=1</formula>
    </cfRule>
  </conditionalFormatting>
  <conditionalFormatting sqref="E7:E14">
    <cfRule type="expression" dxfId="139" priority="15" stopIfTrue="1">
      <formula>AND(ROUNDDOWN(($A$4-E7)/365.25,0)&lt;=13,G7&lt;&gt;"OK")</formula>
    </cfRule>
    <cfRule type="expression" dxfId="138" priority="16" stopIfTrue="1">
      <formula>AND(ROUNDDOWN(($A$4-E7)/365.25,0)&lt;=14,G7&lt;&gt;"OK")</formula>
    </cfRule>
    <cfRule type="expression" dxfId="137" priority="17" stopIfTrue="1">
      <formula>AND(ROUNDDOWN(($A$4-E7)/365.25,0)&lt;=17,G7&lt;&gt;"OK")</formula>
    </cfRule>
  </conditionalFormatting>
  <conditionalFormatting sqref="J7:J14">
    <cfRule type="cellIs" dxfId="136" priority="14" stopIfTrue="1" operator="equal">
      <formula>"Z"</formula>
    </cfRule>
  </conditionalFormatting>
  <conditionalFormatting sqref="D11">
    <cfRule type="expression" dxfId="135" priority="13" stopIfTrue="1">
      <formula>$Q11&gt;=1</formula>
    </cfRule>
  </conditionalFormatting>
  <conditionalFormatting sqref="E7:E14">
    <cfRule type="expression" dxfId="134" priority="10" stopIfTrue="1">
      <formula>AND(ROUNDDOWN(($A$4-E7)/365.25,0)&lt;=13,G7&lt;&gt;"OK")</formula>
    </cfRule>
    <cfRule type="expression" dxfId="133" priority="11" stopIfTrue="1">
      <formula>AND(ROUNDDOWN(($A$4-E7)/365.25,0)&lt;=14,G7&lt;&gt;"OK")</formula>
    </cfRule>
    <cfRule type="expression" dxfId="132" priority="12" stopIfTrue="1">
      <formula>AND(ROUNDDOWN(($A$4-E7)/365.25,0)&lt;=17,G7&lt;&gt;"OK")</formula>
    </cfRule>
  </conditionalFormatting>
  <conditionalFormatting sqref="D11">
    <cfRule type="expression" dxfId="131" priority="9" stopIfTrue="1">
      <formula>$Q11&gt;=1</formula>
    </cfRule>
  </conditionalFormatting>
  <conditionalFormatting sqref="E7:E27 E29:E37">
    <cfRule type="expression" dxfId="130" priority="6" stopIfTrue="1">
      <formula>AND(ROUNDDOWN(($A$4-E7)/365.25,0)&lt;=13,G7&lt;&gt;"OK")</formula>
    </cfRule>
    <cfRule type="expression" dxfId="129" priority="7" stopIfTrue="1">
      <formula>AND(ROUNDDOWN(($A$4-E7)/365.25,0)&lt;=14,G7&lt;&gt;"OK")</formula>
    </cfRule>
    <cfRule type="expression" dxfId="128" priority="8" stopIfTrue="1">
      <formula>AND(ROUNDDOWN(($A$4-E7)/365.25,0)&lt;=17,G7&lt;&gt;"OK")</formula>
    </cfRule>
  </conditionalFormatting>
  <conditionalFormatting sqref="B22:D37 D11">
    <cfRule type="expression" dxfId="127" priority="5" stopIfTrue="1">
      <formula>$Q11&gt;=1</formula>
    </cfRule>
  </conditionalFormatting>
  <conditionalFormatting sqref="B11:C11">
    <cfRule type="expression" dxfId="126" priority="4" stopIfTrue="1">
      <formula>$S11&gt;=1</formula>
    </cfRule>
  </conditionalFormatting>
  <conditionalFormatting sqref="B14:D14">
    <cfRule type="expression" dxfId="125" priority="3" stopIfTrue="1">
      <formula>$S14&gt;=1</formula>
    </cfRule>
  </conditionalFormatting>
  <conditionalFormatting sqref="D16:D17">
    <cfRule type="expression" dxfId="124" priority="1" stopIfTrue="1">
      <formula>$Q16&gt;=1</formula>
    </cfRule>
    <cfRule type="expression" dxfId="123" priority="2" stopIfTrue="1">
      <formula>$O16&gt;=1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1"/>
  </sheetPr>
  <dimension ref="A1:AK51"/>
  <sheetViews>
    <sheetView topLeftCell="A12" workbookViewId="0">
      <selection activeCell="Q30" sqref="Q30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232" t="str">
        <f>Altalanos!$A$8</f>
        <v>2 lány A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1</v>
      </c>
      <c r="C7" s="301">
        <f>IF($B7="","",VLOOKUP($B7,'Lány 2A ELO'!$A$7:$O$22,5))</f>
        <v>0</v>
      </c>
      <c r="D7" s="301">
        <f>IF($B7="","",VLOOKUP($B7,'Lány 2A ELO'!$A$7:$O$22,15))</f>
        <v>0</v>
      </c>
      <c r="E7" s="297" t="str">
        <f>UPPER(IF($B7="","",VLOOKUP($B7,'Lány 2A ELO'!$A$7:$O$22,2)))</f>
        <v xml:space="preserve">PATKÓ </v>
      </c>
      <c r="F7" s="300"/>
      <c r="G7" s="297" t="str">
        <f>IF($B7="","",VLOOKUP($B7,'Lány 2A ELO'!$A$7:$O$22,3))</f>
        <v>Janka</v>
      </c>
      <c r="H7" s="300"/>
      <c r="I7" s="297" t="str">
        <f>IF($B7="","",VLOOKUP($B7,'Lány 2A ELO'!$A$7:$O$22,4))</f>
        <v>Pécsi Református</v>
      </c>
      <c r="J7" s="276"/>
      <c r="K7" s="385"/>
      <c r="L7" s="373" t="str">
        <f>IF(K7="","",CONCATENATE(VLOOKUP($Y$3,$AB$1:$AK$1,K7)," pont"))</f>
        <v/>
      </c>
      <c r="M7" s="386"/>
      <c r="N7" s="307"/>
      <c r="O7" s="307"/>
      <c r="P7" s="307"/>
      <c r="Q7" s="359" t="s">
        <v>78</v>
      </c>
      <c r="R7" s="429" t="s">
        <v>110</v>
      </c>
      <c r="S7" s="429" t="s">
        <v>112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61" t="s">
        <v>85</v>
      </c>
      <c r="R8" s="430" t="s">
        <v>111</v>
      </c>
      <c r="S8" s="430" t="s">
        <v>113</v>
      </c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10</v>
      </c>
      <c r="C9" s="301">
        <f>IF($B9="","",VLOOKUP($B9,'Lány 2A ELO'!$A$7:$O$22,5))</f>
        <v>0</v>
      </c>
      <c r="D9" s="301">
        <f>IF($B9="","",VLOOKUP($B9,'Lány 2A ELO'!$A$7:$O$22,15))</f>
        <v>0</v>
      </c>
      <c r="E9" s="296" t="str">
        <f>UPPER(IF($B9="","",VLOOKUP($B9,'Lány 2A ELO'!$A$7:$O$22,2)))</f>
        <v>BORBÉLY</v>
      </c>
      <c r="F9" s="302"/>
      <c r="G9" s="296" t="str">
        <f>IF($B9="","",VLOOKUP($B9,'Lány 2A ELO'!$A$7:$O$22,3))</f>
        <v>Lotti</v>
      </c>
      <c r="H9" s="302"/>
      <c r="I9" s="296" t="str">
        <f>IF($B9="","",VLOOKUP($B9,'Lány 2A ELO'!$A$7:$O$22,4))</f>
        <v>Szombathelyi Zrínyi Ilona Általános Iskola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63" t="s">
        <v>86</v>
      </c>
      <c r="R9" s="431" t="s">
        <v>87</v>
      </c>
      <c r="S9" s="431" t="s">
        <v>114</v>
      </c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>
        <v>6</v>
      </c>
      <c r="C11" s="301">
        <f>IF($B11="","",VLOOKUP($B11,'Lány 2A ELO'!$A$7:$O$22,5))</f>
        <v>0</v>
      </c>
      <c r="D11" s="301">
        <f>IF($B11="","",VLOOKUP($B11,'Lány 2A ELO'!$A$7:$O$22,15))</f>
        <v>0</v>
      </c>
      <c r="E11" s="296" t="str">
        <f>UPPER(IF($B11="","",VLOOKUP($B11,'Lány 2A ELO'!$A$7:$O$22,2)))</f>
        <v>HANTÓ</v>
      </c>
      <c r="F11" s="302"/>
      <c r="G11" s="296" t="str">
        <f>IF($B11="","",VLOOKUP($B11,'Lány 2A ELO'!$A$7:$O$22,3))</f>
        <v>Nóra</v>
      </c>
      <c r="H11" s="302"/>
      <c r="I11" s="296" t="str">
        <f>IF($B11="","",VLOOKUP($B11,'Lány 2A ELO'!$A$7:$O$22,4))</f>
        <v>Dunaalmási Csokonai Általános Iskola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51" t="s">
        <v>71</v>
      </c>
      <c r="B13" s="365">
        <v>2</v>
      </c>
      <c r="C13" s="301">
        <f>IF($B13="","",VLOOKUP($B13,'Lány 2A ELO'!$A$7:$O$22,5))</f>
        <v>0</v>
      </c>
      <c r="D13" s="301">
        <f>IF($B13="","",VLOOKUP($B13,'Lány 2A ELO'!$A$7:$O$22,15))</f>
        <v>0</v>
      </c>
      <c r="E13" s="297" t="str">
        <f>UPPER(IF($B13="","",VLOOKUP($B13,'Lány 2A ELO'!$A$7:$O$22,2)))</f>
        <v>VARGA</v>
      </c>
      <c r="F13" s="300"/>
      <c r="G13" s="297" t="str">
        <f>IF($B13="","",VLOOKUP($B13,'Lány 2A ELO'!$A$7:$O$22,3))</f>
        <v>Nadin Lara</v>
      </c>
      <c r="H13" s="300"/>
      <c r="I13" s="297" t="str">
        <f>IF($B13="","",VLOOKUP($B13,'Lány 2A ELO'!$A$7:$O$22,4))</f>
        <v>Pécsi Sztárai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14" t="s">
        <v>72</v>
      </c>
      <c r="B15" s="367">
        <v>5</v>
      </c>
      <c r="C15" s="301">
        <f>IF($B15="","",VLOOKUP($B15,'Lány 2A ELO'!$A$7:$O$22,5))</f>
        <v>0</v>
      </c>
      <c r="D15" s="301">
        <f>IF($B15="","",VLOOKUP($B15,'Lány 2A ELO'!$A$7:$O$22,15))</f>
        <v>0</v>
      </c>
      <c r="E15" s="296" t="str">
        <f>UPPER(IF($B15="","",VLOOKUP($B15,'Lány 2A ELO'!$A$7:$O$22,2)))</f>
        <v>VÉR</v>
      </c>
      <c r="F15" s="302"/>
      <c r="G15" s="296" t="str">
        <f>IF($B15="","",VLOOKUP($B15,'Lány 2A ELO'!$A$7:$O$22,3))</f>
        <v>Anna</v>
      </c>
      <c r="H15" s="302"/>
      <c r="I15" s="296" t="str">
        <f>IF($B15="","",VLOOKUP($B15,'Lány 2A ELO'!$A$7:$O$22,4))</f>
        <v xml:space="preserve">      Prohászka Ottokár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>
        <v>9</v>
      </c>
      <c r="C17" s="301">
        <f>IF($B17="","",VLOOKUP($B17,'Lány 2A ELO'!$A$7:$O$22,5))</f>
        <v>0</v>
      </c>
      <c r="D17" s="301">
        <f>IF($B17="","",VLOOKUP($B17,'Lány 2A ELO'!$A$7:$O$22,15))</f>
        <v>0</v>
      </c>
      <c r="E17" s="296" t="str">
        <f>UPPER(IF($B17="","",VLOOKUP($B17,'Lány 2A ELO'!$A$7:$O$22,2)))</f>
        <v>FEHÉR</v>
      </c>
      <c r="F17" s="302"/>
      <c r="G17" s="296" t="str">
        <f>IF($B17="","",VLOOKUP($B17,'Lány 2A ELO'!$A$7:$O$22,3))</f>
        <v>Lilien</v>
      </c>
      <c r="H17" s="302"/>
      <c r="I17" s="296" t="str">
        <f>IF($B17="","",VLOOKUP($B17,'Lány 2A ELO'!$A$7:$O$22,4))</f>
        <v>Bethlen Gábor Gimnázium, Általános Iskola, Óvoda és Alapfokú Művészeti Iskola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314"/>
      <c r="B18" s="366"/>
      <c r="C18" s="315"/>
      <c r="D18" s="315"/>
      <c r="E18" s="315"/>
      <c r="F18" s="315"/>
      <c r="G18" s="315"/>
      <c r="H18" s="315"/>
      <c r="I18" s="315"/>
      <c r="J18" s="276"/>
      <c r="K18" s="314"/>
      <c r="L18" s="314"/>
      <c r="M18" s="387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314" t="s">
        <v>73</v>
      </c>
      <c r="B19" s="367">
        <v>14</v>
      </c>
      <c r="C19" s="301">
        <f>IF($B19="","",VLOOKUP($B19,'Lány 2A ELO'!$A$7:$O$22,5))</f>
        <v>0</v>
      </c>
      <c r="D19" s="301">
        <f>IF($B19="","",VLOOKUP($B19,'Lány 2A ELO'!$A$7:$O$22,15))</f>
        <v>0</v>
      </c>
      <c r="E19" s="296" t="str">
        <f>UPPER(IF($B19="","",VLOOKUP($B19,'Lány 2A ELO'!$A$7:$O$22,2)))</f>
        <v>BÖDÖR</v>
      </c>
      <c r="F19" s="302"/>
      <c r="G19" s="296" t="str">
        <f>IF($B19="","",VLOOKUP($B19,'Lány 2A ELO'!$A$7:$O$22,3))</f>
        <v>Szofi</v>
      </c>
      <c r="H19" s="302"/>
      <c r="I19" s="296" t="str">
        <f>IF($B19="","",VLOOKUP($B19,'Lány 2A ELO'!$A$7:$O$22,4))</f>
        <v>Zalaegerszegi Eötvös József Általános Iskola</v>
      </c>
      <c r="J19" s="276"/>
      <c r="K19" s="385"/>
      <c r="L19" s="373" t="str">
        <f>IF(K19="","",CONCATENATE(VLOOKUP($Y$3,$AB$1:$AK$1,K19)," pont"))</f>
        <v/>
      </c>
      <c r="M19" s="38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x14ac:dyDescent="0.2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276"/>
      <c r="B22" s="491"/>
      <c r="C22" s="491"/>
      <c r="D22" s="487" t="str">
        <f>E7</f>
        <v xml:space="preserve">PATKÓ </v>
      </c>
      <c r="E22" s="487"/>
      <c r="F22" s="487" t="str">
        <f>E9</f>
        <v>BORBÉLY</v>
      </c>
      <c r="G22" s="487"/>
      <c r="H22" s="487" t="str">
        <f>E11</f>
        <v>HANTÓ</v>
      </c>
      <c r="I22" s="487"/>
      <c r="J22" s="276"/>
      <c r="K22" s="276"/>
      <c r="L22" s="276"/>
      <c r="M22" s="352" t="s">
        <v>68</v>
      </c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ht="18.75" customHeight="1" x14ac:dyDescent="0.2">
      <c r="A23" s="350" t="s">
        <v>64</v>
      </c>
      <c r="B23" s="483" t="str">
        <f>E7</f>
        <v xml:space="preserve">PATKÓ </v>
      </c>
      <c r="C23" s="483"/>
      <c r="D23" s="482"/>
      <c r="E23" s="482"/>
      <c r="F23" s="484" t="s">
        <v>497</v>
      </c>
      <c r="G23" s="485"/>
      <c r="H23" s="484" t="s">
        <v>491</v>
      </c>
      <c r="I23" s="485"/>
      <c r="J23" s="276"/>
      <c r="K23" s="276"/>
      <c r="L23" s="276"/>
      <c r="M23" s="354">
        <v>1</v>
      </c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ht="18.75" customHeight="1" x14ac:dyDescent="0.2">
      <c r="A24" s="350" t="s">
        <v>65</v>
      </c>
      <c r="B24" s="483" t="str">
        <f>E9</f>
        <v>BORBÉLY</v>
      </c>
      <c r="C24" s="483"/>
      <c r="D24" s="484" t="s">
        <v>498</v>
      </c>
      <c r="E24" s="485"/>
      <c r="F24" s="482"/>
      <c r="G24" s="482"/>
      <c r="H24" s="484" t="s">
        <v>475</v>
      </c>
      <c r="I24" s="485"/>
      <c r="J24" s="276"/>
      <c r="K24" s="276"/>
      <c r="L24" s="276"/>
      <c r="M24" s="354">
        <v>2</v>
      </c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ht="18.75" customHeight="1" x14ac:dyDescent="0.2">
      <c r="A25" s="350" t="s">
        <v>66</v>
      </c>
      <c r="B25" s="483" t="str">
        <f>E11</f>
        <v>HANTÓ</v>
      </c>
      <c r="C25" s="483"/>
      <c r="D25" s="484" t="s">
        <v>492</v>
      </c>
      <c r="E25" s="485"/>
      <c r="F25" s="484" t="s">
        <v>476</v>
      </c>
      <c r="G25" s="485"/>
      <c r="H25" s="482"/>
      <c r="I25" s="482"/>
      <c r="J25" s="276"/>
      <c r="K25" s="276"/>
      <c r="L25" s="276"/>
      <c r="M25" s="354">
        <v>3</v>
      </c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355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ht="18.75" customHeight="1" x14ac:dyDescent="0.2">
      <c r="A27" s="276"/>
      <c r="B27" s="491"/>
      <c r="C27" s="491"/>
      <c r="D27" s="487" t="str">
        <f>E13</f>
        <v>VARGA</v>
      </c>
      <c r="E27" s="487"/>
      <c r="F27" s="487" t="str">
        <f>E15</f>
        <v>VÉR</v>
      </c>
      <c r="G27" s="487"/>
      <c r="H27" s="487" t="str">
        <f>E17</f>
        <v>FEHÉR</v>
      </c>
      <c r="I27" s="487"/>
      <c r="J27" s="487" t="str">
        <f>E19</f>
        <v>BÖDÖR</v>
      </c>
      <c r="K27" s="487"/>
      <c r="L27" s="276"/>
      <c r="M27" s="355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350" t="s">
        <v>71</v>
      </c>
      <c r="B28" s="483" t="str">
        <f>E13</f>
        <v>VARGA</v>
      </c>
      <c r="C28" s="483"/>
      <c r="D28" s="482"/>
      <c r="E28" s="482"/>
      <c r="F28" s="484" t="s">
        <v>484</v>
      </c>
      <c r="G28" s="485"/>
      <c r="H28" s="484" t="s">
        <v>431</v>
      </c>
      <c r="I28" s="485"/>
      <c r="J28" s="486" t="s">
        <v>478</v>
      </c>
      <c r="K28" s="487"/>
      <c r="L28" s="276"/>
      <c r="M28" s="354">
        <v>1</v>
      </c>
    </row>
    <row r="29" spans="1:37" ht="18.75" customHeight="1" x14ac:dyDescent="0.2">
      <c r="A29" s="350" t="s">
        <v>72</v>
      </c>
      <c r="B29" s="483" t="str">
        <f>E15</f>
        <v>VÉR</v>
      </c>
      <c r="C29" s="483"/>
      <c r="D29" s="484" t="s">
        <v>485</v>
      </c>
      <c r="E29" s="485"/>
      <c r="F29" s="482"/>
      <c r="G29" s="482"/>
      <c r="H29" s="484" t="s">
        <v>431</v>
      </c>
      <c r="I29" s="485"/>
      <c r="J29" s="484" t="s">
        <v>490</v>
      </c>
      <c r="K29" s="485"/>
      <c r="L29" s="276"/>
      <c r="M29" s="354">
        <v>3</v>
      </c>
    </row>
    <row r="30" spans="1:37" ht="18.75" customHeight="1" x14ac:dyDescent="0.2">
      <c r="A30" s="350" t="s">
        <v>73</v>
      </c>
      <c r="B30" s="483" t="str">
        <f>E17</f>
        <v>FEHÉR</v>
      </c>
      <c r="C30" s="483"/>
      <c r="D30" s="484" t="s">
        <v>430</v>
      </c>
      <c r="E30" s="485"/>
      <c r="F30" s="484" t="s">
        <v>477</v>
      </c>
      <c r="G30" s="485"/>
      <c r="H30" s="482"/>
      <c r="I30" s="482"/>
      <c r="J30" s="484" t="s">
        <v>430</v>
      </c>
      <c r="K30" s="485"/>
      <c r="L30" s="276"/>
      <c r="M30" s="354"/>
    </row>
    <row r="31" spans="1:37" ht="18.75" customHeight="1" x14ac:dyDescent="0.2">
      <c r="A31" s="350" t="s">
        <v>77</v>
      </c>
      <c r="B31" s="483" t="str">
        <f>E19</f>
        <v>BÖDÖR</v>
      </c>
      <c r="C31" s="483"/>
      <c r="D31" s="484" t="s">
        <v>479</v>
      </c>
      <c r="E31" s="485"/>
      <c r="F31" s="484" t="s">
        <v>489</v>
      </c>
      <c r="G31" s="485"/>
      <c r="H31" s="486" t="s">
        <v>431</v>
      </c>
      <c r="I31" s="487"/>
      <c r="J31" s="482"/>
      <c r="K31" s="482"/>
      <c r="L31" s="276"/>
      <c r="M31" s="354">
        <v>2</v>
      </c>
    </row>
    <row r="32" spans="1:37" ht="18.75" customHeight="1" x14ac:dyDescent="0.2">
      <c r="A32" s="356"/>
      <c r="B32" s="357"/>
      <c r="C32" s="357"/>
      <c r="D32" s="356"/>
      <c r="E32" s="356"/>
      <c r="F32" s="356"/>
      <c r="G32" s="356"/>
      <c r="H32" s="356"/>
      <c r="I32" s="356"/>
      <c r="J32" s="276"/>
      <c r="K32" s="276"/>
      <c r="L32" s="276"/>
      <c r="M32" s="358"/>
    </row>
    <row r="33" spans="1:19" x14ac:dyDescent="0.2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9" x14ac:dyDescent="0.2">
      <c r="A34" s="276" t="s">
        <v>58</v>
      </c>
      <c r="B34" s="276"/>
      <c r="C34" s="488" t="str">
        <f>IF(M23=1,B23,IF(M24=1,B24,IF(M25=1,B25,"")))</f>
        <v xml:space="preserve">PATKÓ </v>
      </c>
      <c r="D34" s="488"/>
      <c r="E34" s="314" t="s">
        <v>75</v>
      </c>
      <c r="F34" s="488" t="str">
        <f>IF(M28=1,B28,IF(M29=1,B29,IF(M30=1,B30,IF(M31=1,B31,""))))</f>
        <v>VARGA</v>
      </c>
      <c r="G34" s="488"/>
      <c r="H34" s="276"/>
      <c r="I34" s="254"/>
      <c r="J34" s="276"/>
      <c r="K34" s="276"/>
      <c r="L34" s="276"/>
      <c r="M34" s="276"/>
    </row>
    <row r="35" spans="1:19" x14ac:dyDescent="0.2">
      <c r="A35" s="276"/>
      <c r="B35" s="276"/>
      <c r="C35" s="276"/>
      <c r="D35" s="276"/>
      <c r="E35" s="276"/>
      <c r="F35" s="314"/>
      <c r="G35" s="314"/>
      <c r="H35" s="276"/>
      <c r="I35" s="276"/>
      <c r="J35" s="276"/>
      <c r="K35" s="276"/>
      <c r="L35" s="276"/>
      <c r="M35" s="276"/>
    </row>
    <row r="36" spans="1:19" x14ac:dyDescent="0.2">
      <c r="A36" s="276" t="s">
        <v>74</v>
      </c>
      <c r="B36" s="276"/>
      <c r="C36" s="488" t="str">
        <f>IF(M23=2,B23,IF(M24=2,B24,IF(M25=2,B25,"")))</f>
        <v>BORBÉLY</v>
      </c>
      <c r="D36" s="488"/>
      <c r="E36" s="314" t="s">
        <v>75</v>
      </c>
      <c r="F36" s="488" t="str">
        <f>IF(M28=2,B28,IF(M29=2,B29,IF(M30=2,B30,IF(M31=2,B31,""))))</f>
        <v>BÖDÖR</v>
      </c>
      <c r="G36" s="488"/>
      <c r="H36" s="276"/>
      <c r="I36" s="254"/>
      <c r="J36" s="276"/>
      <c r="K36" s="276"/>
      <c r="L36" s="276"/>
      <c r="M36" s="276"/>
    </row>
    <row r="37" spans="1:19" x14ac:dyDescent="0.2">
      <c r="A37" s="276"/>
      <c r="B37" s="276"/>
      <c r="C37" s="353"/>
      <c r="D37" s="353"/>
      <c r="E37" s="314"/>
      <c r="F37" s="353"/>
      <c r="G37" s="353"/>
      <c r="H37" s="276"/>
      <c r="I37" s="276"/>
      <c r="J37" s="276"/>
      <c r="K37" s="276"/>
      <c r="L37" s="276"/>
      <c r="M37" s="276"/>
    </row>
    <row r="38" spans="1:19" x14ac:dyDescent="0.2">
      <c r="A38" s="276" t="s">
        <v>76</v>
      </c>
      <c r="B38" s="276"/>
      <c r="C38" s="488" t="str">
        <f>IF(M23=3,B23,IF(M24=3,B24,IF(M25=3,B25,"")))</f>
        <v>HANTÓ</v>
      </c>
      <c r="D38" s="488"/>
      <c r="E38" s="314" t="s">
        <v>75</v>
      </c>
      <c r="F38" s="488" t="str">
        <f>IF(M28=3,B28,IF(M29=3,B29,IF(M30=3,B30,IF(M31=3,B31,""))))</f>
        <v>VÉR</v>
      </c>
      <c r="G38" s="488"/>
      <c r="H38" s="276"/>
      <c r="I38" s="254"/>
      <c r="J38" s="276"/>
      <c r="K38" s="276"/>
      <c r="L38" s="276"/>
      <c r="M38" s="276"/>
    </row>
    <row r="39" spans="1:19" x14ac:dyDescent="0.2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</row>
    <row r="40" spans="1:19" x14ac:dyDescent="0.2">
      <c r="A40" s="276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54"/>
      <c r="M40" s="276"/>
      <c r="O40" s="307"/>
      <c r="P40" s="307"/>
      <c r="Q40" s="307"/>
      <c r="R40" s="307"/>
      <c r="S40" s="307"/>
    </row>
    <row r="41" spans="1:19" x14ac:dyDescent="0.2">
      <c r="A41" s="138" t="s">
        <v>43</v>
      </c>
      <c r="B41" s="139"/>
      <c r="C41" s="211"/>
      <c r="D41" s="322" t="s">
        <v>4</v>
      </c>
      <c r="E41" s="323" t="s">
        <v>45</v>
      </c>
      <c r="F41" s="341"/>
      <c r="G41" s="322" t="s">
        <v>4</v>
      </c>
      <c r="H41" s="323" t="s">
        <v>54</v>
      </c>
      <c r="I41" s="161"/>
      <c r="J41" s="323" t="s">
        <v>55</v>
      </c>
      <c r="K41" s="160" t="s">
        <v>56</v>
      </c>
      <c r="L41" s="33"/>
      <c r="M41" s="341"/>
      <c r="O41" s="307"/>
      <c r="P41" s="316"/>
      <c r="Q41" s="316"/>
      <c r="R41" s="317"/>
      <c r="S41" s="307"/>
    </row>
    <row r="42" spans="1:19" x14ac:dyDescent="0.2">
      <c r="A42" s="287" t="s">
        <v>44</v>
      </c>
      <c r="B42" s="288"/>
      <c r="C42" s="290"/>
      <c r="D42" s="324">
        <v>1</v>
      </c>
      <c r="E42" s="489" t="str">
        <f>IF(D42&gt;$R$44,,UPPER(VLOOKUP(D42,'Lány 2A ELO'!$A$7:$Q$134,2)))</f>
        <v xml:space="preserve">PATKÓ </v>
      </c>
      <c r="F42" s="489"/>
      <c r="G42" s="335" t="s">
        <v>5</v>
      </c>
      <c r="H42" s="288"/>
      <c r="I42" s="325"/>
      <c r="J42" s="336"/>
      <c r="K42" s="282" t="s">
        <v>46</v>
      </c>
      <c r="L42" s="342"/>
      <c r="M42" s="326"/>
      <c r="O42" s="307"/>
      <c r="P42" s="318"/>
      <c r="Q42" s="318"/>
      <c r="R42" s="319"/>
      <c r="S42" s="307"/>
    </row>
    <row r="43" spans="1:19" x14ac:dyDescent="0.2">
      <c r="A43" s="291" t="s">
        <v>53</v>
      </c>
      <c r="B43" s="159"/>
      <c r="C43" s="293"/>
      <c r="D43" s="327">
        <v>2</v>
      </c>
      <c r="E43" s="490" t="str">
        <f>IF(D43&gt;$R$44,,UPPER(VLOOKUP(D43,'Lány 2A ELO'!$A$7:$Q$134,2)))</f>
        <v>VARGA</v>
      </c>
      <c r="F43" s="490"/>
      <c r="G43" s="337" t="s">
        <v>6</v>
      </c>
      <c r="H43" s="328"/>
      <c r="I43" s="329"/>
      <c r="J43" s="85"/>
      <c r="K43" s="339"/>
      <c r="L43" s="254"/>
      <c r="M43" s="334"/>
      <c r="O43" s="307"/>
      <c r="P43" s="319"/>
      <c r="Q43" s="320"/>
      <c r="R43" s="319"/>
      <c r="S43" s="307"/>
    </row>
    <row r="44" spans="1:19" x14ac:dyDescent="0.2">
      <c r="A44" s="174"/>
      <c r="B44" s="175"/>
      <c r="C44" s="176"/>
      <c r="D44" s="327"/>
      <c r="E44" s="331"/>
      <c r="F44" s="332"/>
      <c r="G44" s="337" t="s">
        <v>7</v>
      </c>
      <c r="H44" s="328"/>
      <c r="I44" s="329"/>
      <c r="J44" s="85"/>
      <c r="K44" s="282" t="s">
        <v>47</v>
      </c>
      <c r="L44" s="342"/>
      <c r="M44" s="326"/>
      <c r="O44" s="307"/>
      <c r="P44" s="318"/>
      <c r="Q44" s="318"/>
      <c r="R44" s="321">
        <f>MIN(4,'Lány 2A ELO'!Q2)</f>
        <v>4</v>
      </c>
      <c r="S44" s="307"/>
    </row>
    <row r="45" spans="1:19" x14ac:dyDescent="0.2">
      <c r="A45" s="150"/>
      <c r="B45" s="206"/>
      <c r="C45" s="151"/>
      <c r="D45" s="327"/>
      <c r="E45" s="331"/>
      <c r="F45" s="332"/>
      <c r="G45" s="337" t="s">
        <v>8</v>
      </c>
      <c r="H45" s="328"/>
      <c r="I45" s="329"/>
      <c r="J45" s="85"/>
      <c r="K45" s="340"/>
      <c r="L45" s="332"/>
      <c r="M45" s="330"/>
      <c r="O45" s="307"/>
      <c r="P45" s="319"/>
      <c r="Q45" s="320"/>
      <c r="R45" s="319"/>
      <c r="S45" s="307"/>
    </row>
    <row r="46" spans="1:19" x14ac:dyDescent="0.2">
      <c r="A46" s="163"/>
      <c r="B46" s="177"/>
      <c r="C46" s="210"/>
      <c r="D46" s="327"/>
      <c r="E46" s="331"/>
      <c r="F46" s="332"/>
      <c r="G46" s="337" t="s">
        <v>9</v>
      </c>
      <c r="H46" s="328"/>
      <c r="I46" s="329"/>
      <c r="J46" s="85"/>
      <c r="K46" s="291"/>
      <c r="L46" s="254"/>
      <c r="M46" s="334"/>
      <c r="O46" s="307"/>
      <c r="P46" s="319"/>
      <c r="Q46" s="320"/>
      <c r="R46" s="319"/>
      <c r="S46" s="307"/>
    </row>
    <row r="47" spans="1:19" x14ac:dyDescent="0.2">
      <c r="A47" s="164"/>
      <c r="B47" s="180"/>
      <c r="C47" s="151"/>
      <c r="D47" s="327"/>
      <c r="E47" s="331"/>
      <c r="F47" s="332"/>
      <c r="G47" s="337" t="s">
        <v>10</v>
      </c>
      <c r="H47" s="328"/>
      <c r="I47" s="329"/>
      <c r="J47" s="85"/>
      <c r="K47" s="282" t="s">
        <v>33</v>
      </c>
      <c r="L47" s="342"/>
      <c r="M47" s="326"/>
      <c r="O47" s="307"/>
      <c r="P47" s="318"/>
      <c r="Q47" s="318"/>
      <c r="R47" s="319"/>
      <c r="S47" s="307"/>
    </row>
    <row r="48" spans="1:19" x14ac:dyDescent="0.2">
      <c r="A48" s="164"/>
      <c r="B48" s="180"/>
      <c r="C48" s="172"/>
      <c r="D48" s="327"/>
      <c r="E48" s="331"/>
      <c r="F48" s="332"/>
      <c r="G48" s="337" t="s">
        <v>11</v>
      </c>
      <c r="H48" s="328"/>
      <c r="I48" s="329"/>
      <c r="J48" s="85"/>
      <c r="K48" s="340"/>
      <c r="L48" s="332"/>
      <c r="M48" s="330"/>
      <c r="O48" s="307"/>
      <c r="P48" s="319"/>
      <c r="Q48" s="320"/>
      <c r="R48" s="319"/>
      <c r="S48" s="307"/>
    </row>
    <row r="49" spans="1:19" x14ac:dyDescent="0.2">
      <c r="A49" s="165"/>
      <c r="B49" s="162"/>
      <c r="C49" s="173"/>
      <c r="D49" s="333"/>
      <c r="E49" s="152"/>
      <c r="F49" s="254"/>
      <c r="G49" s="338" t="s">
        <v>12</v>
      </c>
      <c r="H49" s="159"/>
      <c r="I49" s="284"/>
      <c r="J49" s="154"/>
      <c r="K49" s="291" t="str">
        <f>L4</f>
        <v>Rákóczi Andrea</v>
      </c>
      <c r="L49" s="254"/>
      <c r="M49" s="334"/>
      <c r="O49" s="307"/>
      <c r="P49" s="319"/>
      <c r="Q49" s="320"/>
      <c r="R49" s="321"/>
      <c r="S49" s="307"/>
    </row>
    <row r="50" spans="1:19" x14ac:dyDescent="0.2">
      <c r="O50" s="307"/>
      <c r="P50" s="307"/>
      <c r="Q50" s="307"/>
      <c r="R50" s="307"/>
      <c r="S50" s="307"/>
    </row>
    <row r="51" spans="1:19" x14ac:dyDescent="0.2">
      <c r="O51" s="307"/>
      <c r="P51" s="307"/>
      <c r="Q51" s="307"/>
      <c r="R51" s="307"/>
      <c r="S51" s="307"/>
    </row>
  </sheetData>
  <mergeCells count="51">
    <mergeCell ref="A1:F1"/>
    <mergeCell ref="A4:C4"/>
    <mergeCell ref="B22:C22"/>
    <mergeCell ref="D22:E22"/>
    <mergeCell ref="F22:G22"/>
    <mergeCell ref="B24:C24"/>
    <mergeCell ref="D24:E24"/>
    <mergeCell ref="F24:G24"/>
    <mergeCell ref="H24:I24"/>
    <mergeCell ref="H22:I22"/>
    <mergeCell ref="B23:C23"/>
    <mergeCell ref="D23:E23"/>
    <mergeCell ref="F23:G23"/>
    <mergeCell ref="H23:I23"/>
    <mergeCell ref="B27:C27"/>
    <mergeCell ref="D27:E27"/>
    <mergeCell ref="F27:G27"/>
    <mergeCell ref="H27:I27"/>
    <mergeCell ref="B25:C25"/>
    <mergeCell ref="D25:E25"/>
    <mergeCell ref="F25:G25"/>
    <mergeCell ref="H25:I25"/>
    <mergeCell ref="C38:D38"/>
    <mergeCell ref="F38:G38"/>
    <mergeCell ref="E42:F42"/>
    <mergeCell ref="E43:F43"/>
    <mergeCell ref="C34:D34"/>
    <mergeCell ref="F34:G34"/>
    <mergeCell ref="C36:D36"/>
    <mergeCell ref="F36:G36"/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</mergeCells>
  <phoneticPr fontId="64" type="noConversion"/>
  <conditionalFormatting sqref="R49 R44">
    <cfRule type="expression" dxfId="122" priority="1" stopIfTrue="1">
      <formula>$O$1="CU"</formula>
    </cfRule>
  </conditionalFormatting>
  <conditionalFormatting sqref="E7 E9 E11 E13 E15 E17 E19">
    <cfRule type="cellIs" dxfId="121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6">
    <tabColor indexed="11"/>
  </sheetPr>
  <dimension ref="A1:AK54"/>
  <sheetViews>
    <sheetView topLeftCell="A3" workbookViewId="0">
      <selection activeCell="S3" sqref="S3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IF(Y5=1,CONCATENATE(VLOOKUP(Y3,AA16:AH30,2)),CONCATENATE(VLOOKUP(Y3,AA2:AK13,2)))</f>
        <v>#N/A</v>
      </c>
      <c r="AC1" s="384" t="e">
        <f>IF(Y5=1,CONCATENATE(VLOOKUP(Y3,AA16:AK30,3)),CONCATENATE(VLOOKUP(Y3,AA2:AK13,3)))</f>
        <v>#N/A</v>
      </c>
      <c r="AD1" s="384" t="e">
        <f>IF(Y5=1,CONCATENATE(VLOOKUP(Y3,AA16:AK30,4)),CONCATENATE(VLOOKUP(Y3,AA2:AK13,4)))</f>
        <v>#N/A</v>
      </c>
      <c r="AE1" s="384" t="e">
        <f>IF(Y5=1,CONCATENATE(VLOOKUP(Y3,AA16:AK30,5)),CONCATENATE(VLOOKUP(Y3,AA2:AK13,5)))</f>
        <v>#N/A</v>
      </c>
      <c r="AF1" s="384" t="e">
        <f>IF(Y5=1,CONCATENATE(VLOOKUP(Y3,AA16:AK30,6)),CONCATENATE(VLOOKUP(Y3,AA2:AK13,6)))</f>
        <v>#N/A</v>
      </c>
      <c r="AG1" s="384" t="e">
        <f>IF(Y5=1,CONCATENATE(VLOOKUP(Y3,AA16:AK30,7)),CONCATENATE(VLOOKUP(Y3,AA2:AK13,7)))</f>
        <v>#N/A</v>
      </c>
      <c r="AH1" s="384" t="e">
        <f>IF(Y5=1,CONCATENATE(VLOOKUP(Y3,AA16:AK30,8)),CONCATENATE(VLOOKUP(Y3,AA2:AK13,8)))</f>
        <v>#N/A</v>
      </c>
      <c r="AI1" s="384" t="e">
        <f>IF(Y5=1,CONCATENATE(VLOOKUP(Y3,AA16:AK30,9)),CONCATENATE(VLOOKUP(Y3,AA2:AK13,9)))</f>
        <v>#N/A</v>
      </c>
      <c r="AJ1" s="384" t="e">
        <f>IF(Y5=1,CONCATENATE(VLOOKUP(Y3,AA16:AK30,10)),CONCATENATE(VLOOKUP(Y3,AA2:AK13,10)))</f>
        <v>#N/A</v>
      </c>
      <c r="AK1" s="384" t="e">
        <f>IF(Y5=1,CONCATENATE(VLOOKUP(Y3,AA16:AK30,11)),CONCATENATE(VLOOKUP(Y3,AA2:AK13,11)))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232" t="str">
        <f>Altalanos!$A$8</f>
        <v>2 lány A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51" t="s">
        <v>64</v>
      </c>
      <c r="B7" s="365">
        <v>12</v>
      </c>
      <c r="C7" s="301">
        <f>IF($B7="","",VLOOKUP($B7,'Lány 2A ELO'!$A$7:$O$22,5))</f>
        <v>0</v>
      </c>
      <c r="D7" s="301">
        <f>IF($B7="","",VLOOKUP($B7,'Lány 2A ELO'!$A$7:$O$22,15))</f>
        <v>0</v>
      </c>
      <c r="E7" s="297" t="str">
        <f>UPPER(IF($B7="","",VLOOKUP($B7,'Lány 2A ELO'!$A$7:$O$22,2)))</f>
        <v>FARKAS</v>
      </c>
      <c r="F7" s="300"/>
      <c r="G7" s="297" t="str">
        <f>IF($B7="","",VLOOKUP($B7,'Lány 2A ELO'!$A$7:$O$22,3))</f>
        <v>Eszter Alíz</v>
      </c>
      <c r="H7" s="300"/>
      <c r="I7" s="297" t="str">
        <f>IF($B7="","",VLOOKUP($B7,'Lány 2A ELO'!$A$7:$O$22,4))</f>
        <v>Veszprémi Cholnoky Jenő Általános Iskola</v>
      </c>
      <c r="J7" s="276"/>
      <c r="K7" s="385"/>
      <c r="L7" s="373" t="str">
        <f>IF(K7="","",CONCATENATE(VLOOKUP($Y$3,$AB$1:$AK$1,K7)," pont"))</f>
        <v/>
      </c>
      <c r="M7" s="386"/>
      <c r="N7" s="307"/>
      <c r="O7" s="307"/>
      <c r="P7" s="307"/>
      <c r="Q7" s="359" t="s">
        <v>78</v>
      </c>
      <c r="R7" s="429" t="s">
        <v>115</v>
      </c>
      <c r="S7" s="429" t="s">
        <v>116</v>
      </c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6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61" t="s">
        <v>85</v>
      </c>
      <c r="R8" s="430" t="s">
        <v>113</v>
      </c>
      <c r="S8" s="430" t="s">
        <v>117</v>
      </c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67">
        <v>3</v>
      </c>
      <c r="C9" s="301">
        <f>IF($B9="","",VLOOKUP($B9,'Lány 2A ELO'!$A$7:$O$22,5))</f>
        <v>0</v>
      </c>
      <c r="D9" s="301">
        <f>IF($B9="","",VLOOKUP($B9,'Lány 2A ELO'!$A$7:$O$22,15))</f>
        <v>0</v>
      </c>
      <c r="E9" s="296" t="str">
        <f>UPPER(IF($B9="","",VLOOKUP($B9,'Lány 2A ELO'!$A$7:$O$22,2)))</f>
        <v>MEZŐCSÁTI</v>
      </c>
      <c r="F9" s="302"/>
      <c r="G9" s="296" t="str">
        <f>IF($B9="","",VLOOKUP($B9,'Lány 2A ELO'!$A$7:$O$22,3))</f>
        <v>Bianka</v>
      </c>
      <c r="H9" s="302"/>
      <c r="I9" s="296" t="str">
        <f>IF($B9="","",VLOOKUP($B9,'Lány 2A ELO'!$A$7:$O$22,4))</f>
        <v>Klebelsberg Kuno Általános Iskola és Gimnázium</v>
      </c>
      <c r="J9" s="276"/>
      <c r="K9" s="385"/>
      <c r="L9" s="373" t="str">
        <f>IF(K9="","",CONCATENATE(VLOOKUP($Y$3,$AB$1:$AK$1,K9)," pont"))</f>
        <v/>
      </c>
      <c r="M9" s="386"/>
      <c r="N9" s="307"/>
      <c r="O9" s="307"/>
      <c r="P9" s="307"/>
      <c r="Q9" s="363" t="s">
        <v>86</v>
      </c>
      <c r="R9" s="431" t="s">
        <v>110</v>
      </c>
      <c r="S9" s="431" t="s">
        <v>118</v>
      </c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6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67">
        <v>15</v>
      </c>
      <c r="C11" s="301">
        <f>IF($B11="","",VLOOKUP($B11,'Lány 2A ELO'!$A$7:$O$22,5))</f>
        <v>0</v>
      </c>
      <c r="D11" s="301">
        <f>IF($B11="","",VLOOKUP($B11,'Lány 2A ELO'!$A$7:$O$22,15))</f>
        <v>0</v>
      </c>
      <c r="E11" s="296" t="str">
        <f>UPPER(IF($B11="","",VLOOKUP($B11,'Lány 2A ELO'!$A$7:$O$22,2)))</f>
        <v>BÓDIS</v>
      </c>
      <c r="F11" s="302"/>
      <c r="G11" s="296" t="str">
        <f>IF($B11="","",VLOOKUP($B11,'Lány 2A ELO'!$A$7:$O$22,3))</f>
        <v>Lili Virág</v>
      </c>
      <c r="H11" s="302"/>
      <c r="I11" s="296" t="str">
        <f>IF($B11="","",VLOOKUP($B11,'Lány 2A ELO'!$A$7:$O$22,4))</f>
        <v>Landorhegyi Sportiskolai Általános Iskola</v>
      </c>
      <c r="J11" s="276"/>
      <c r="K11" s="385"/>
      <c r="L11" s="373" t="str">
        <f>IF(K11="","",CONCATENATE(VLOOKUP($Y$3,$AB$1:$AK$1,K11)," pont"))</f>
        <v/>
      </c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351"/>
      <c r="C12" s="343"/>
      <c r="D12" s="276"/>
      <c r="E12" s="276"/>
      <c r="F12" s="276"/>
      <c r="G12" s="276"/>
      <c r="H12" s="276"/>
      <c r="I12" s="276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422" t="s">
        <v>71</v>
      </c>
      <c r="B13" s="425">
        <v>8</v>
      </c>
      <c r="C13" s="301">
        <f>IF($B13="","",VLOOKUP($B13,'Lány 2A ELO'!$A$7:$O$22,5))</f>
        <v>0</v>
      </c>
      <c r="D13" s="301">
        <f>IF($B13="","",VLOOKUP($B13,'Lány 2A ELO'!$A$7:$O$22,15))</f>
        <v>0</v>
      </c>
      <c r="E13" s="296" t="str">
        <f>UPPER(IF($B13="","",VLOOKUP($B13,'Lány 2A ELO'!$A$7:$O$22,2)))</f>
        <v>DAMOS</v>
      </c>
      <c r="F13" s="302"/>
      <c r="G13" s="296" t="str">
        <f>IF($B13="","",VLOOKUP($B13,'Lány 2A ELO'!$A$7:$O$22,3))</f>
        <v>Dominika</v>
      </c>
      <c r="H13" s="302"/>
      <c r="I13" s="296" t="str">
        <f>IF($B13="","",VLOOKUP($B13,'Lány 2A ELO'!$A$7:$O$22,4))</f>
        <v>Ócsa Halászy Károly Ált. Isk.</v>
      </c>
      <c r="J13" s="276"/>
      <c r="K13" s="385"/>
      <c r="L13" s="373" t="str">
        <f>IF(K13="","",CONCATENATE(VLOOKUP($Y$3,$AB$1:$AK$1,K13)," pont"))</f>
        <v/>
      </c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314"/>
      <c r="B14" s="366"/>
      <c r="C14" s="315"/>
      <c r="D14" s="315"/>
      <c r="E14" s="315"/>
      <c r="F14" s="315"/>
      <c r="G14" s="315"/>
      <c r="H14" s="315"/>
      <c r="I14" s="315"/>
      <c r="J14" s="276"/>
      <c r="K14" s="314"/>
      <c r="L14" s="314"/>
      <c r="M14" s="387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351" t="s">
        <v>72</v>
      </c>
      <c r="B15" s="424">
        <v>13</v>
      </c>
      <c r="C15" s="301">
        <f>IF($B15="","",VLOOKUP($B15,'Lány 2A ELO'!$A$7:$O$22,5))</f>
        <v>0</v>
      </c>
      <c r="D15" s="423">
        <f>IF($B15="","",VLOOKUP($B15,'Lány 2A ELO'!$A$7:$O$22,15))</f>
        <v>0</v>
      </c>
      <c r="E15" s="297" t="str">
        <f>UPPER(IF($B15="","",VLOOKUP($B15,'Lány 2A ELO'!$A$7:$O$22,2)))</f>
        <v>CSERESZNYÉS</v>
      </c>
      <c r="F15" s="300"/>
      <c r="G15" s="297" t="str">
        <f>IF($B15="","",VLOOKUP($B15,'Lány 2A ELO'!$A$7:$O$22,3))</f>
        <v>Emma</v>
      </c>
      <c r="H15" s="300"/>
      <c r="I15" s="297" t="str">
        <f>IF($B15="","",VLOOKUP($B15,'Lány 2A ELO'!$A$7:$O$22,4))</f>
        <v>Vörösberényi Általános Iskola</v>
      </c>
      <c r="J15" s="276"/>
      <c r="K15" s="385"/>
      <c r="L15" s="373" t="str">
        <f>IF(K15="","",CONCATENATE(VLOOKUP($Y$3,$AB$1:$AK$1,K15)," pont"))</f>
        <v/>
      </c>
      <c r="M15" s="38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314"/>
      <c r="B16" s="366"/>
      <c r="C16" s="315"/>
      <c r="D16" s="315"/>
      <c r="E16" s="315"/>
      <c r="F16" s="315"/>
      <c r="G16" s="315"/>
      <c r="H16" s="315"/>
      <c r="I16" s="315"/>
      <c r="J16" s="276"/>
      <c r="K16" s="314"/>
      <c r="L16" s="314"/>
      <c r="M16" s="387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314" t="s">
        <v>73</v>
      </c>
      <c r="B17" s="367">
        <v>11</v>
      </c>
      <c r="C17" s="301">
        <f>IF($B17="","",VLOOKUP($B17,'Lány 2A ELO'!$A$7:$O$22,5))</f>
        <v>0</v>
      </c>
      <c r="D17" s="301">
        <f>IF($B17="","",VLOOKUP($B17,'Lány 2A ELO'!$A$7:$O$22,15))</f>
        <v>0</v>
      </c>
      <c r="E17" s="296" t="str">
        <f>UPPER(IF($B17="","",VLOOKUP($B17,'Lány 2A ELO'!$A$7:$O$22,2)))</f>
        <v>VARGA-KARÁDI</v>
      </c>
      <c r="F17" s="302"/>
      <c r="G17" s="296" t="str">
        <f>IF($B17="","",VLOOKUP($B17,'Lány 2A ELO'!$A$7:$O$22,3))</f>
        <v>Emili</v>
      </c>
      <c r="H17" s="302"/>
      <c r="I17" s="296" t="str">
        <f>IF($B17="","",VLOOKUP($B17,'Lány 2A ELO'!$A$7:$O$22,4))</f>
        <v>ELTE Bolyai János Gyakorló Általános Iskola és Gimnázium</v>
      </c>
      <c r="J17" s="276"/>
      <c r="K17" s="385"/>
      <c r="L17" s="373" t="str">
        <f>IF(K17="","",CONCATENATE(VLOOKUP($Y$3,$AB$1:$AK$1,K17)," pont"))</f>
        <v/>
      </c>
      <c r="M17" s="38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x14ac:dyDescent="0.2">
      <c r="A18" s="314"/>
      <c r="B18" s="366"/>
      <c r="C18" s="315"/>
      <c r="D18" s="315"/>
      <c r="E18" s="315"/>
      <c r="F18" s="315"/>
      <c r="G18" s="315"/>
      <c r="H18" s="315"/>
      <c r="I18" s="315"/>
      <c r="J18" s="276"/>
      <c r="K18" s="314"/>
      <c r="L18" s="314"/>
      <c r="M18" s="387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x14ac:dyDescent="0.2">
      <c r="A19" s="422" t="s">
        <v>77</v>
      </c>
      <c r="B19" s="367">
        <v>7</v>
      </c>
      <c r="C19" s="301">
        <f>IF($B19="","",VLOOKUP($B19,'Lány 2A ELO'!$A$7:$O$22,5))</f>
        <v>0</v>
      </c>
      <c r="D19" s="301">
        <f>IF($B19="","",VLOOKUP($B19,'Lány 2A ELO'!$A$7:$O$22,15))</f>
        <v>0</v>
      </c>
      <c r="E19" s="296" t="str">
        <f>UPPER(IF($B19="","",VLOOKUP($B19,'Lány 2A ELO'!$A$7:$O$22,2)))</f>
        <v>GÖMBICZ</v>
      </c>
      <c r="F19" s="302"/>
      <c r="G19" s="296" t="str">
        <f>IF($B19="","",VLOOKUP($B19,'Lány 2A ELO'!$A$7:$O$22,3))</f>
        <v>Alíz</v>
      </c>
      <c r="H19" s="302"/>
      <c r="I19" s="296" t="str">
        <f>IF($B19="","",VLOOKUP($B19,'Lány 2A ELO'!$A$7:$O$22,4))</f>
        <v>Zsigmond Király Általános Iskola</v>
      </c>
      <c r="J19" s="276"/>
      <c r="K19" s="385"/>
      <c r="L19" s="373" t="str">
        <f>IF(K19="","",CONCATENATE(VLOOKUP($Y$3,$AB$1:$AK$1,K19)," pont"))</f>
        <v/>
      </c>
      <c r="M19" s="38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x14ac:dyDescent="0.2">
      <c r="A20" s="314"/>
      <c r="B20" s="366"/>
      <c r="C20" s="315"/>
      <c r="D20" s="315"/>
      <c r="E20" s="315"/>
      <c r="F20" s="315"/>
      <c r="G20" s="315"/>
      <c r="H20" s="315"/>
      <c r="I20" s="315"/>
      <c r="J20" s="276"/>
      <c r="K20" s="314"/>
      <c r="L20" s="314"/>
      <c r="M20" s="387"/>
      <c r="Y20" s="371"/>
      <c r="Z20" s="371"/>
      <c r="AA20" s="371" t="s">
        <v>89</v>
      </c>
      <c r="AB20" s="371">
        <v>200</v>
      </c>
      <c r="AC20" s="371">
        <v>150</v>
      </c>
      <c r="AD20" s="371">
        <v>130</v>
      </c>
      <c r="AE20" s="371">
        <v>110</v>
      </c>
      <c r="AF20" s="371">
        <v>95</v>
      </c>
      <c r="AG20" s="371">
        <v>80</v>
      </c>
      <c r="AH20" s="371">
        <v>70</v>
      </c>
      <c r="AI20" s="371">
        <v>60</v>
      </c>
      <c r="AJ20" s="371">
        <v>55</v>
      </c>
      <c r="AK20" s="371">
        <v>50</v>
      </c>
    </row>
    <row r="21" spans="1:37" x14ac:dyDescent="0.2">
      <c r="A21" s="422" t="s">
        <v>108</v>
      </c>
      <c r="B21" s="367">
        <v>4</v>
      </c>
      <c r="C21" s="301">
        <f>IF($B21="","",VLOOKUP($B21,'Lány 2A ELO'!$A$7:$O$22,5))</f>
        <v>0</v>
      </c>
      <c r="D21" s="301">
        <f>IF($B21="","",VLOOKUP($B21,'Lány 2A ELO'!$A$7:$O$22,15))</f>
        <v>0</v>
      </c>
      <c r="E21" s="296" t="str">
        <f>UPPER(IF($B21="","",VLOOKUP($B21,'Lány 2A ELO'!$A$7:$O$22,2)))</f>
        <v>ERDEI</v>
      </c>
      <c r="F21" s="302"/>
      <c r="G21" s="296" t="str">
        <f>IF($B21="","",VLOOKUP($B21,'Lány 2A ELO'!$A$7:$O$22,3))</f>
        <v>Helga</v>
      </c>
      <c r="H21" s="302"/>
      <c r="I21" s="296" t="str">
        <f>IF($B21="","",VLOOKUP($B21,'Lány 2A ELO'!$A$7:$O$22,4))</f>
        <v>Budapest XXIII. Kerületi Török Flóris Általános Iskola</v>
      </c>
      <c r="J21" s="276"/>
      <c r="K21" s="385"/>
      <c r="L21" s="373" t="str">
        <f>IF(K21="","",CONCATENATE(VLOOKUP($Y$3,$AB$1:$AK$1,K21)," pont"))</f>
        <v/>
      </c>
      <c r="M21" s="386"/>
      <c r="Y21" s="371"/>
      <c r="Z21" s="371"/>
      <c r="AA21" s="371" t="s">
        <v>90</v>
      </c>
      <c r="AB21" s="371">
        <v>150</v>
      </c>
      <c r="AC21" s="371">
        <v>120</v>
      </c>
      <c r="AD21" s="371">
        <v>100</v>
      </c>
      <c r="AE21" s="371">
        <v>80</v>
      </c>
      <c r="AF21" s="371">
        <v>70</v>
      </c>
      <c r="AG21" s="371">
        <v>60</v>
      </c>
      <c r="AH21" s="371">
        <v>55</v>
      </c>
      <c r="AI21" s="371">
        <v>50</v>
      </c>
      <c r="AJ21" s="371">
        <v>45</v>
      </c>
      <c r="AK21" s="371">
        <v>40</v>
      </c>
    </row>
    <row r="22" spans="1:37" x14ac:dyDescent="0.2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Y22" s="371"/>
      <c r="Z22" s="371"/>
      <c r="AA22" s="371" t="s">
        <v>91</v>
      </c>
      <c r="AB22" s="371">
        <v>120</v>
      </c>
      <c r="AC22" s="371">
        <v>90</v>
      </c>
      <c r="AD22" s="371">
        <v>65</v>
      </c>
      <c r="AE22" s="371">
        <v>55</v>
      </c>
      <c r="AF22" s="371">
        <v>50</v>
      </c>
      <c r="AG22" s="371">
        <v>45</v>
      </c>
      <c r="AH22" s="371">
        <v>40</v>
      </c>
      <c r="AI22" s="371">
        <v>35</v>
      </c>
      <c r="AJ22" s="371">
        <v>25</v>
      </c>
      <c r="AK22" s="371">
        <v>20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92</v>
      </c>
      <c r="AB23" s="371">
        <v>90</v>
      </c>
      <c r="AC23" s="371">
        <v>60</v>
      </c>
      <c r="AD23" s="371">
        <v>45</v>
      </c>
      <c r="AE23" s="371">
        <v>34</v>
      </c>
      <c r="AF23" s="371">
        <v>27</v>
      </c>
      <c r="AG23" s="371">
        <v>22</v>
      </c>
      <c r="AH23" s="371">
        <v>18</v>
      </c>
      <c r="AI23" s="371">
        <v>15</v>
      </c>
      <c r="AJ23" s="371">
        <v>12</v>
      </c>
      <c r="AK23" s="371">
        <v>9</v>
      </c>
    </row>
    <row r="24" spans="1:37" ht="18.75" customHeight="1" x14ac:dyDescent="0.2">
      <c r="A24" s="276"/>
      <c r="B24" s="491"/>
      <c r="C24" s="491"/>
      <c r="D24" s="487" t="str">
        <f>E7</f>
        <v>FARKAS</v>
      </c>
      <c r="E24" s="487"/>
      <c r="F24" s="487" t="str">
        <f>E9</f>
        <v>MEZŐCSÁTI</v>
      </c>
      <c r="G24" s="487"/>
      <c r="H24" s="487" t="str">
        <f>E11</f>
        <v>BÓDIS</v>
      </c>
      <c r="I24" s="487"/>
      <c r="J24" s="487" t="str">
        <f>E13</f>
        <v>DAMOS</v>
      </c>
      <c r="K24" s="487"/>
      <c r="L24" s="276"/>
      <c r="M24" s="352" t="s">
        <v>68</v>
      </c>
      <c r="Y24" s="371"/>
      <c r="Z24" s="371"/>
      <c r="AA24" s="371" t="s">
        <v>93</v>
      </c>
      <c r="AB24" s="371">
        <v>60</v>
      </c>
      <c r="AC24" s="371">
        <v>40</v>
      </c>
      <c r="AD24" s="371">
        <v>30</v>
      </c>
      <c r="AE24" s="371">
        <v>20</v>
      </c>
      <c r="AF24" s="371">
        <v>18</v>
      </c>
      <c r="AG24" s="371">
        <v>15</v>
      </c>
      <c r="AH24" s="371">
        <v>12</v>
      </c>
      <c r="AI24" s="371">
        <v>10</v>
      </c>
      <c r="AJ24" s="371">
        <v>8</v>
      </c>
      <c r="AK24" s="371">
        <v>6</v>
      </c>
    </row>
    <row r="25" spans="1:37" ht="18.75" customHeight="1" x14ac:dyDescent="0.2">
      <c r="A25" s="350" t="s">
        <v>64</v>
      </c>
      <c r="B25" s="483" t="str">
        <f>E7</f>
        <v>FARKAS</v>
      </c>
      <c r="C25" s="483"/>
      <c r="D25" s="494"/>
      <c r="E25" s="494"/>
      <c r="F25" s="495" t="s">
        <v>494</v>
      </c>
      <c r="G25" s="496"/>
      <c r="H25" s="495" t="s">
        <v>482</v>
      </c>
      <c r="I25" s="496"/>
      <c r="J25" s="497" t="s">
        <v>431</v>
      </c>
      <c r="K25" s="498"/>
      <c r="L25" s="276"/>
      <c r="M25" s="354">
        <v>2</v>
      </c>
      <c r="Y25" s="371"/>
      <c r="Z25" s="371"/>
      <c r="AA25" s="371" t="s">
        <v>94</v>
      </c>
      <c r="AB25" s="371">
        <v>40</v>
      </c>
      <c r="AC25" s="371">
        <v>25</v>
      </c>
      <c r="AD25" s="371">
        <v>18</v>
      </c>
      <c r="AE25" s="371">
        <v>13</v>
      </c>
      <c r="AF25" s="371">
        <v>8</v>
      </c>
      <c r="AG25" s="371">
        <v>7</v>
      </c>
      <c r="AH25" s="371">
        <v>6</v>
      </c>
      <c r="AI25" s="371">
        <v>5</v>
      </c>
      <c r="AJ25" s="371">
        <v>4</v>
      </c>
      <c r="AK25" s="371">
        <v>3</v>
      </c>
    </row>
    <row r="26" spans="1:37" ht="18.75" customHeight="1" x14ac:dyDescent="0.2">
      <c r="A26" s="350" t="s">
        <v>65</v>
      </c>
      <c r="B26" s="483" t="str">
        <f>E9</f>
        <v>MEZŐCSÁTI</v>
      </c>
      <c r="C26" s="483"/>
      <c r="D26" s="495" t="s">
        <v>493</v>
      </c>
      <c r="E26" s="496"/>
      <c r="F26" s="494"/>
      <c r="G26" s="494"/>
      <c r="H26" s="495" t="s">
        <v>495</v>
      </c>
      <c r="I26" s="496"/>
      <c r="J26" s="495" t="s">
        <v>431</v>
      </c>
      <c r="K26" s="496"/>
      <c r="L26" s="276"/>
      <c r="M26" s="354">
        <v>1</v>
      </c>
      <c r="Y26" s="371"/>
      <c r="Z26" s="371"/>
      <c r="AA26" s="371" t="s">
        <v>95</v>
      </c>
      <c r="AB26" s="371">
        <v>25</v>
      </c>
      <c r="AC26" s="371">
        <v>15</v>
      </c>
      <c r="AD26" s="371">
        <v>13</v>
      </c>
      <c r="AE26" s="371">
        <v>7</v>
      </c>
      <c r="AF26" s="371">
        <v>6</v>
      </c>
      <c r="AG26" s="371">
        <v>5</v>
      </c>
      <c r="AH26" s="371">
        <v>4</v>
      </c>
      <c r="AI26" s="371">
        <v>3</v>
      </c>
      <c r="AJ26" s="371">
        <v>2</v>
      </c>
      <c r="AK26" s="371">
        <v>1</v>
      </c>
    </row>
    <row r="27" spans="1:37" ht="18.75" customHeight="1" x14ac:dyDescent="0.2">
      <c r="A27" s="350" t="s">
        <v>66</v>
      </c>
      <c r="B27" s="483" t="str">
        <f>E11</f>
        <v>BÓDIS</v>
      </c>
      <c r="C27" s="483"/>
      <c r="D27" s="495" t="s">
        <v>483</v>
      </c>
      <c r="E27" s="496"/>
      <c r="F27" s="495" t="s">
        <v>496</v>
      </c>
      <c r="G27" s="496"/>
      <c r="H27" s="494"/>
      <c r="I27" s="494"/>
      <c r="J27" s="495" t="s">
        <v>431</v>
      </c>
      <c r="K27" s="496"/>
      <c r="L27" s="276"/>
      <c r="M27" s="354">
        <v>3</v>
      </c>
      <c r="Y27" s="371"/>
      <c r="Z27" s="371"/>
      <c r="AA27" s="371" t="s">
        <v>100</v>
      </c>
      <c r="AB27" s="371">
        <v>15</v>
      </c>
      <c r="AC27" s="371">
        <v>10</v>
      </c>
      <c r="AD27" s="371">
        <v>8</v>
      </c>
      <c r="AE27" s="371">
        <v>4</v>
      </c>
      <c r="AF27" s="371">
        <v>3</v>
      </c>
      <c r="AG27" s="371">
        <v>2</v>
      </c>
      <c r="AH27" s="371">
        <v>1</v>
      </c>
      <c r="AI27" s="371">
        <v>0</v>
      </c>
      <c r="AJ27" s="371">
        <v>0</v>
      </c>
      <c r="AK27" s="371">
        <v>0</v>
      </c>
    </row>
    <row r="28" spans="1:37" ht="18.75" customHeight="1" x14ac:dyDescent="0.2">
      <c r="A28" s="421" t="s">
        <v>71</v>
      </c>
      <c r="B28" s="483" t="str">
        <f>E13</f>
        <v>DAMOS</v>
      </c>
      <c r="C28" s="483"/>
      <c r="D28" s="495" t="s">
        <v>430</v>
      </c>
      <c r="E28" s="496"/>
      <c r="F28" s="495" t="s">
        <v>430</v>
      </c>
      <c r="G28" s="496"/>
      <c r="H28" s="497" t="s">
        <v>430</v>
      </c>
      <c r="I28" s="498"/>
      <c r="J28" s="494"/>
      <c r="K28" s="494"/>
      <c r="L28" s="276"/>
      <c r="M28" s="354">
        <v>4</v>
      </c>
      <c r="Y28" s="371"/>
      <c r="Z28" s="371"/>
      <c r="AA28" s="371" t="s">
        <v>100</v>
      </c>
      <c r="AB28" s="371">
        <v>15</v>
      </c>
      <c r="AC28" s="371">
        <v>10</v>
      </c>
      <c r="AD28" s="371">
        <v>8</v>
      </c>
      <c r="AE28" s="371">
        <v>4</v>
      </c>
      <c r="AF28" s="371">
        <v>3</v>
      </c>
      <c r="AG28" s="371">
        <v>2</v>
      </c>
      <c r="AH28" s="371">
        <v>1</v>
      </c>
      <c r="AI28" s="371">
        <v>0</v>
      </c>
      <c r="AJ28" s="371">
        <v>0</v>
      </c>
      <c r="AK28" s="371">
        <v>0</v>
      </c>
    </row>
    <row r="29" spans="1:37" x14ac:dyDescent="0.2">
      <c r="A29" s="276"/>
      <c r="B29" s="276"/>
      <c r="C29" s="276"/>
      <c r="D29" s="472"/>
      <c r="E29" s="472"/>
      <c r="F29" s="472"/>
      <c r="G29" s="472"/>
      <c r="H29" s="472"/>
      <c r="I29" s="472"/>
      <c r="J29" s="472"/>
      <c r="K29" s="472"/>
      <c r="L29" s="276"/>
      <c r="M29" s="355"/>
      <c r="Y29" s="371"/>
      <c r="Z29" s="371"/>
      <c r="AA29" s="371" t="s">
        <v>96</v>
      </c>
      <c r="AB29" s="371">
        <v>10</v>
      </c>
      <c r="AC29" s="371">
        <v>6</v>
      </c>
      <c r="AD29" s="371">
        <v>4</v>
      </c>
      <c r="AE29" s="371">
        <v>2</v>
      </c>
      <c r="AF29" s="371">
        <v>1</v>
      </c>
      <c r="AG29" s="371">
        <v>0</v>
      </c>
      <c r="AH29" s="371">
        <v>0</v>
      </c>
      <c r="AI29" s="371">
        <v>0</v>
      </c>
      <c r="AJ29" s="371">
        <v>0</v>
      </c>
      <c r="AK29" s="371">
        <v>0</v>
      </c>
    </row>
    <row r="30" spans="1:37" ht="18.75" customHeight="1" x14ac:dyDescent="0.2">
      <c r="A30" s="276"/>
      <c r="B30" s="491"/>
      <c r="C30" s="491"/>
      <c r="D30" s="498" t="str">
        <f>E15</f>
        <v>CSERESZNYÉS</v>
      </c>
      <c r="E30" s="498"/>
      <c r="F30" s="498" t="str">
        <f>E17</f>
        <v>VARGA-KARÁDI</v>
      </c>
      <c r="G30" s="498"/>
      <c r="H30" s="501" t="str">
        <f>E19</f>
        <v>GÖMBICZ</v>
      </c>
      <c r="I30" s="502"/>
      <c r="J30" s="498" t="str">
        <f>E21</f>
        <v>ERDEI</v>
      </c>
      <c r="K30" s="498"/>
      <c r="L30" s="276"/>
      <c r="M30" s="355"/>
      <c r="Y30" s="371"/>
      <c r="Z30" s="371"/>
      <c r="AA30" s="371" t="s">
        <v>97</v>
      </c>
      <c r="AB30" s="371">
        <v>3</v>
      </c>
      <c r="AC30" s="371">
        <v>2</v>
      </c>
      <c r="AD30" s="371">
        <v>1</v>
      </c>
      <c r="AE30" s="371">
        <v>0</v>
      </c>
      <c r="AF30" s="371">
        <v>0</v>
      </c>
      <c r="AG30" s="371">
        <v>0</v>
      </c>
      <c r="AH30" s="371">
        <v>0</v>
      </c>
      <c r="AI30" s="371">
        <v>0</v>
      </c>
      <c r="AJ30" s="371">
        <v>0</v>
      </c>
      <c r="AK30" s="371">
        <v>0</v>
      </c>
    </row>
    <row r="31" spans="1:37" ht="18.75" customHeight="1" x14ac:dyDescent="0.2">
      <c r="A31" s="421" t="s">
        <v>72</v>
      </c>
      <c r="B31" s="499" t="str">
        <f>E15</f>
        <v>CSERESZNYÉS</v>
      </c>
      <c r="C31" s="500"/>
      <c r="D31" s="494"/>
      <c r="E31" s="494"/>
      <c r="F31" s="495" t="s">
        <v>507</v>
      </c>
      <c r="G31" s="496"/>
      <c r="H31" s="495" t="s">
        <v>486</v>
      </c>
      <c r="I31" s="496"/>
      <c r="J31" s="497" t="s">
        <v>436</v>
      </c>
      <c r="K31" s="498"/>
      <c r="L31" s="276"/>
      <c r="M31" s="354">
        <v>2</v>
      </c>
    </row>
    <row r="32" spans="1:37" ht="18.75" customHeight="1" x14ac:dyDescent="0.2">
      <c r="A32" s="421" t="s">
        <v>73</v>
      </c>
      <c r="B32" s="483" t="str">
        <f>E17</f>
        <v>VARGA-KARÁDI</v>
      </c>
      <c r="C32" s="483"/>
      <c r="D32" s="495" t="s">
        <v>509</v>
      </c>
      <c r="E32" s="496"/>
      <c r="F32" s="494"/>
      <c r="G32" s="494"/>
      <c r="H32" s="495" t="s">
        <v>470</v>
      </c>
      <c r="I32" s="496"/>
      <c r="J32" s="495" t="s">
        <v>485</v>
      </c>
      <c r="K32" s="496"/>
      <c r="L32" s="276"/>
      <c r="M32" s="354">
        <v>3</v>
      </c>
    </row>
    <row r="33" spans="1:19" ht="18.75" customHeight="1" x14ac:dyDescent="0.2">
      <c r="A33" s="421" t="s">
        <v>77</v>
      </c>
      <c r="B33" s="483" t="str">
        <f>E19</f>
        <v>GÖMBICZ</v>
      </c>
      <c r="C33" s="483"/>
      <c r="D33" s="495" t="s">
        <v>487</v>
      </c>
      <c r="E33" s="496"/>
      <c r="F33" s="495" t="s">
        <v>471</v>
      </c>
      <c r="G33" s="496"/>
      <c r="H33" s="494"/>
      <c r="I33" s="494"/>
      <c r="J33" s="495" t="s">
        <v>508</v>
      </c>
      <c r="K33" s="496"/>
      <c r="L33" s="276"/>
      <c r="M33" s="354">
        <v>4</v>
      </c>
    </row>
    <row r="34" spans="1:19" ht="18.75" customHeight="1" x14ac:dyDescent="0.2">
      <c r="A34" s="421" t="s">
        <v>108</v>
      </c>
      <c r="B34" s="483" t="str">
        <f>E21</f>
        <v>ERDEI</v>
      </c>
      <c r="C34" s="483"/>
      <c r="D34" s="495" t="s">
        <v>435</v>
      </c>
      <c r="E34" s="496"/>
      <c r="F34" s="495" t="s">
        <v>484</v>
      </c>
      <c r="G34" s="496"/>
      <c r="H34" s="497" t="s">
        <v>469</v>
      </c>
      <c r="I34" s="498"/>
      <c r="J34" s="494"/>
      <c r="K34" s="494"/>
      <c r="L34" s="276"/>
      <c r="M34" s="354">
        <v>1</v>
      </c>
    </row>
    <row r="35" spans="1:19" ht="18.75" customHeight="1" x14ac:dyDescent="0.2">
      <c r="A35" s="356"/>
      <c r="B35" s="357"/>
      <c r="C35" s="357"/>
      <c r="D35" s="356"/>
      <c r="E35" s="356"/>
      <c r="F35" s="356"/>
      <c r="G35" s="356"/>
      <c r="H35" s="356"/>
      <c r="I35" s="356"/>
      <c r="J35" s="276"/>
      <c r="K35" s="276"/>
      <c r="L35" s="276"/>
      <c r="M35" s="358"/>
    </row>
    <row r="36" spans="1:19" x14ac:dyDescent="0.2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</row>
    <row r="37" spans="1:19" x14ac:dyDescent="0.2">
      <c r="A37" s="276" t="s">
        <v>58</v>
      </c>
      <c r="B37" s="276"/>
      <c r="C37" s="488" t="str">
        <f>IF(M25=1,B25,IF(M26=1,B26,IF(M27=1,B27,IF(M28=1,B28,""))))</f>
        <v>MEZŐCSÁTI</v>
      </c>
      <c r="D37" s="488"/>
      <c r="E37" s="314" t="s">
        <v>75</v>
      </c>
      <c r="F37" s="488" t="str">
        <f>IF(M31=1,B31,IF(M32=1,B32,IF(M33=1,B33,IF(M34=1,B34,""))))</f>
        <v>ERDEI</v>
      </c>
      <c r="G37" s="488"/>
      <c r="H37" s="276"/>
      <c r="I37" s="254"/>
      <c r="J37" s="276"/>
      <c r="K37" s="276"/>
      <c r="L37" s="276"/>
      <c r="M37" s="276"/>
    </row>
    <row r="38" spans="1:19" x14ac:dyDescent="0.2">
      <c r="A38" s="276"/>
      <c r="B38" s="276"/>
      <c r="C38" s="276"/>
      <c r="D38" s="276"/>
      <c r="E38" s="276"/>
      <c r="F38" s="314"/>
      <c r="G38" s="314"/>
      <c r="H38" s="276"/>
      <c r="I38" s="276"/>
      <c r="J38" s="276"/>
      <c r="K38" s="276"/>
      <c r="L38" s="276"/>
      <c r="M38" s="276"/>
    </row>
    <row r="39" spans="1:19" x14ac:dyDescent="0.2">
      <c r="A39" s="276" t="s">
        <v>74</v>
      </c>
      <c r="B39" s="276"/>
      <c r="C39" s="488" t="str">
        <f>IF(M25=2,B25,IF(M26=2,B26,IF(M27=2,B27,IF(M28=2,B28,""))))</f>
        <v>FARKAS</v>
      </c>
      <c r="D39" s="488"/>
      <c r="E39" s="314" t="s">
        <v>75</v>
      </c>
      <c r="F39" s="488" t="str">
        <f>IF(M31=2,B31,IF(M32=2,B32,IF(M33=2,B33,IF(M34=2,B34,""))))</f>
        <v>CSERESZNYÉS</v>
      </c>
      <c r="G39" s="488"/>
      <c r="H39" s="276"/>
      <c r="I39" s="254"/>
      <c r="J39" s="276"/>
      <c r="K39" s="276"/>
      <c r="L39" s="276"/>
      <c r="M39" s="276"/>
    </row>
    <row r="40" spans="1:19" x14ac:dyDescent="0.2">
      <c r="A40" s="276"/>
      <c r="B40" s="276"/>
      <c r="C40" s="353"/>
      <c r="D40" s="353"/>
      <c r="E40" s="314"/>
      <c r="F40" s="353"/>
      <c r="G40" s="353"/>
      <c r="H40" s="276"/>
      <c r="I40" s="276"/>
      <c r="J40" s="276"/>
      <c r="K40" s="276"/>
      <c r="L40" s="276"/>
      <c r="M40" s="276"/>
    </row>
    <row r="41" spans="1:19" x14ac:dyDescent="0.2">
      <c r="A41" s="276" t="s">
        <v>76</v>
      </c>
      <c r="B41" s="276"/>
      <c r="C41" s="488" t="str">
        <f>IF(M25=3,B25,IF(M26=3,B26,IF(M27=3,B27,IF(M28=3,B28,""))))</f>
        <v>BÓDIS</v>
      </c>
      <c r="D41" s="488"/>
      <c r="E41" s="314" t="s">
        <v>75</v>
      </c>
      <c r="F41" s="488" t="str">
        <f>IF(M31=3,B31,IF(M32=3,B32,IF(M33=3,B33,IF(M34=3,B34,""))))</f>
        <v>VARGA-KARÁDI</v>
      </c>
      <c r="G41" s="488"/>
      <c r="H41" s="276"/>
      <c r="I41" s="254"/>
      <c r="J41" s="276"/>
      <c r="K41" s="276"/>
      <c r="L41" s="276"/>
      <c r="M41" s="276"/>
    </row>
    <row r="42" spans="1:19" x14ac:dyDescent="0.2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9" x14ac:dyDescent="0.2">
      <c r="A43" s="315" t="s">
        <v>109</v>
      </c>
      <c r="B43" s="276"/>
      <c r="C43" s="488" t="str">
        <f>IF(M25=4,B25,IF(M26=4,B26,IF(M27=4,B27,IF(M28=4,B28,))))</f>
        <v>DAMOS</v>
      </c>
      <c r="D43" s="488"/>
      <c r="E43" s="314" t="s">
        <v>75</v>
      </c>
      <c r="F43" s="488" t="str">
        <f>IF(M31=3,B31,IF(M32=3,B32,IF(M33=4,B33,IF(M34=4,B34,""))))</f>
        <v>VARGA-KARÁDI</v>
      </c>
      <c r="G43" s="488"/>
      <c r="H43" s="276"/>
      <c r="I43" s="254"/>
      <c r="J43" s="276"/>
      <c r="K43" s="276"/>
      <c r="L43" s="276"/>
      <c r="M43" s="276"/>
      <c r="O43" s="307"/>
      <c r="P43" s="307"/>
      <c r="Q43" s="307"/>
      <c r="R43" s="307"/>
      <c r="S43" s="307"/>
    </row>
    <row r="44" spans="1:19" x14ac:dyDescent="0.2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54"/>
      <c r="M44" s="276"/>
      <c r="O44" s="307"/>
      <c r="P44" s="316"/>
      <c r="Q44" s="316"/>
      <c r="R44" s="317"/>
      <c r="S44" s="307"/>
    </row>
    <row r="45" spans="1:19" x14ac:dyDescent="0.2">
      <c r="A45" s="138" t="s">
        <v>43</v>
      </c>
      <c r="B45" s="139"/>
      <c r="C45" s="211"/>
      <c r="D45" s="322" t="s">
        <v>4</v>
      </c>
      <c r="E45" s="323" t="s">
        <v>45</v>
      </c>
      <c r="F45" s="341"/>
      <c r="G45" s="322" t="s">
        <v>4</v>
      </c>
      <c r="H45" s="323" t="s">
        <v>54</v>
      </c>
      <c r="I45" s="161"/>
      <c r="J45" s="323" t="s">
        <v>55</v>
      </c>
      <c r="K45" s="160" t="s">
        <v>56</v>
      </c>
      <c r="L45" s="33"/>
      <c r="M45" s="341"/>
      <c r="O45" s="307"/>
      <c r="P45" s="318"/>
      <c r="Q45" s="318"/>
      <c r="R45" s="319"/>
      <c r="S45" s="307"/>
    </row>
    <row r="46" spans="1:19" x14ac:dyDescent="0.2">
      <c r="A46" s="287" t="s">
        <v>44</v>
      </c>
      <c r="B46" s="288"/>
      <c r="C46" s="290"/>
      <c r="D46" s="324">
        <v>1</v>
      </c>
      <c r="E46" s="489" t="str">
        <f>IF(D46&gt;$R$47,,UPPER(VLOOKUP(D46,'Lány 2A ELO'!$A$7:$Q$134,2)))</f>
        <v xml:space="preserve">PATKÓ </v>
      </c>
      <c r="F46" s="489"/>
      <c r="G46" s="335" t="s">
        <v>5</v>
      </c>
      <c r="H46" s="288"/>
      <c r="I46" s="325"/>
      <c r="J46" s="336"/>
      <c r="K46" s="282" t="s">
        <v>46</v>
      </c>
      <c r="L46" s="342"/>
      <c r="M46" s="326"/>
      <c r="O46" s="307"/>
      <c r="P46" s="319"/>
      <c r="Q46" s="320"/>
      <c r="R46" s="319"/>
      <c r="S46" s="307"/>
    </row>
    <row r="47" spans="1:19" x14ac:dyDescent="0.2">
      <c r="A47" s="291" t="s">
        <v>53</v>
      </c>
      <c r="B47" s="159"/>
      <c r="C47" s="293"/>
      <c r="D47" s="327">
        <v>2</v>
      </c>
      <c r="E47" s="490" t="str">
        <f>IF(D47&gt;$R$47,,UPPER(VLOOKUP(D47,'Lány 2A ELO'!$A$7:$Q$134,2)))</f>
        <v>VARGA</v>
      </c>
      <c r="F47" s="490"/>
      <c r="G47" s="337" t="s">
        <v>6</v>
      </c>
      <c r="H47" s="328"/>
      <c r="I47" s="329"/>
      <c r="J47" s="85"/>
      <c r="K47" s="339"/>
      <c r="L47" s="254"/>
      <c r="M47" s="334"/>
      <c r="O47" s="307"/>
      <c r="P47" s="318"/>
      <c r="Q47" s="318"/>
      <c r="R47" s="321">
        <f>MIN(4,'Lány 2A ELO'!Q2)</f>
        <v>4</v>
      </c>
      <c r="S47" s="307"/>
    </row>
    <row r="48" spans="1:19" x14ac:dyDescent="0.2">
      <c r="A48" s="174"/>
      <c r="B48" s="175"/>
      <c r="C48" s="176"/>
      <c r="D48" s="327"/>
      <c r="E48" s="331"/>
      <c r="F48" s="332"/>
      <c r="G48" s="337" t="s">
        <v>7</v>
      </c>
      <c r="H48" s="328"/>
      <c r="I48" s="329"/>
      <c r="J48" s="85"/>
      <c r="K48" s="282" t="s">
        <v>47</v>
      </c>
      <c r="L48" s="342"/>
      <c r="M48" s="326"/>
      <c r="O48" s="307"/>
      <c r="P48" s="319"/>
      <c r="Q48" s="320"/>
      <c r="R48" s="319"/>
      <c r="S48" s="307"/>
    </row>
    <row r="49" spans="1:19" x14ac:dyDescent="0.2">
      <c r="A49" s="150"/>
      <c r="B49" s="206"/>
      <c r="C49" s="151"/>
      <c r="D49" s="327"/>
      <c r="E49" s="331"/>
      <c r="F49" s="332"/>
      <c r="G49" s="337" t="s">
        <v>8</v>
      </c>
      <c r="H49" s="328"/>
      <c r="I49" s="329"/>
      <c r="J49" s="85"/>
      <c r="K49" s="340"/>
      <c r="L49" s="332"/>
      <c r="M49" s="330"/>
      <c r="O49" s="307"/>
      <c r="P49" s="319"/>
      <c r="Q49" s="320"/>
      <c r="R49" s="319"/>
      <c r="S49" s="307"/>
    </row>
    <row r="50" spans="1:19" x14ac:dyDescent="0.2">
      <c r="A50" s="163"/>
      <c r="B50" s="177"/>
      <c r="C50" s="210"/>
      <c r="D50" s="327"/>
      <c r="E50" s="331"/>
      <c r="F50" s="332"/>
      <c r="G50" s="337" t="s">
        <v>9</v>
      </c>
      <c r="H50" s="328"/>
      <c r="I50" s="329"/>
      <c r="J50" s="85"/>
      <c r="K50" s="291"/>
      <c r="L50" s="254"/>
      <c r="M50" s="334"/>
      <c r="O50" s="307"/>
      <c r="P50" s="318"/>
      <c r="Q50" s="318"/>
      <c r="R50" s="319"/>
      <c r="S50" s="307"/>
    </row>
    <row r="51" spans="1:19" x14ac:dyDescent="0.2">
      <c r="A51" s="164"/>
      <c r="B51" s="180"/>
      <c r="C51" s="151"/>
      <c r="D51" s="327"/>
      <c r="E51" s="331"/>
      <c r="F51" s="332"/>
      <c r="G51" s="337" t="s">
        <v>10</v>
      </c>
      <c r="H51" s="328"/>
      <c r="I51" s="329"/>
      <c r="J51" s="85"/>
      <c r="K51" s="282" t="s">
        <v>33</v>
      </c>
      <c r="L51" s="342"/>
      <c r="M51" s="326"/>
      <c r="O51" s="307"/>
      <c r="P51" s="319"/>
      <c r="Q51" s="320"/>
      <c r="R51" s="319"/>
      <c r="S51" s="307"/>
    </row>
    <row r="52" spans="1:19" x14ac:dyDescent="0.2">
      <c r="A52" s="164"/>
      <c r="B52" s="180"/>
      <c r="C52" s="172"/>
      <c r="D52" s="327"/>
      <c r="E52" s="331"/>
      <c r="F52" s="332"/>
      <c r="G52" s="337" t="s">
        <v>11</v>
      </c>
      <c r="H52" s="328"/>
      <c r="I52" s="329"/>
      <c r="J52" s="85"/>
      <c r="K52" s="340"/>
      <c r="L52" s="332"/>
      <c r="M52" s="330"/>
      <c r="O52" s="307"/>
      <c r="P52" s="319"/>
      <c r="Q52" s="320"/>
      <c r="R52" s="321"/>
      <c r="S52" s="307"/>
    </row>
    <row r="53" spans="1:19" x14ac:dyDescent="0.2">
      <c r="A53" s="165"/>
      <c r="B53" s="162"/>
      <c r="C53" s="173"/>
      <c r="D53" s="333"/>
      <c r="E53" s="152"/>
      <c r="F53" s="254"/>
      <c r="G53" s="338" t="s">
        <v>12</v>
      </c>
      <c r="H53" s="159"/>
      <c r="I53" s="284"/>
      <c r="J53" s="154"/>
      <c r="K53" s="291" t="str">
        <f>L4</f>
        <v>Rákóczi Andrea</v>
      </c>
      <c r="L53" s="254"/>
      <c r="M53" s="334"/>
      <c r="O53" s="307"/>
      <c r="P53" s="307"/>
      <c r="Q53" s="307"/>
      <c r="R53" s="307"/>
      <c r="S53" s="307"/>
    </row>
    <row r="54" spans="1:19" x14ac:dyDescent="0.2">
      <c r="O54" s="307"/>
      <c r="P54" s="307"/>
      <c r="Q54" s="307"/>
      <c r="R54" s="307"/>
      <c r="S54" s="307"/>
    </row>
  </sheetData>
  <mergeCells count="62">
    <mergeCell ref="J24:K24"/>
    <mergeCell ref="J25:K25"/>
    <mergeCell ref="J26:K26"/>
    <mergeCell ref="J27:K27"/>
    <mergeCell ref="J28:K28"/>
    <mergeCell ref="E46:F46"/>
    <mergeCell ref="E47:F47"/>
    <mergeCell ref="C43:D43"/>
    <mergeCell ref="F43:G43"/>
    <mergeCell ref="F28:G28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B32:C32"/>
    <mergeCell ref="D32:E32"/>
    <mergeCell ref="H34:I34"/>
    <mergeCell ref="J34:K34"/>
    <mergeCell ref="B33:C33"/>
    <mergeCell ref="D33:E33"/>
    <mergeCell ref="F33:G33"/>
    <mergeCell ref="H33:I33"/>
    <mergeCell ref="J33:K33"/>
    <mergeCell ref="F32:G32"/>
    <mergeCell ref="H32:I32"/>
    <mergeCell ref="J32:K32"/>
    <mergeCell ref="J30:K30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B28:C28"/>
    <mergeCell ref="D28:E28"/>
    <mergeCell ref="H28:I28"/>
    <mergeCell ref="B26:C26"/>
    <mergeCell ref="D26:E26"/>
    <mergeCell ref="F26:G26"/>
    <mergeCell ref="H26:I26"/>
    <mergeCell ref="B27:C27"/>
    <mergeCell ref="D27:E27"/>
    <mergeCell ref="F27:G27"/>
    <mergeCell ref="H27:I27"/>
    <mergeCell ref="H24:I24"/>
    <mergeCell ref="B25:C25"/>
    <mergeCell ref="D25:E25"/>
    <mergeCell ref="F25:G25"/>
    <mergeCell ref="H25:I25"/>
    <mergeCell ref="A1:F1"/>
    <mergeCell ref="A4:C4"/>
    <mergeCell ref="B24:C24"/>
    <mergeCell ref="D24:E24"/>
    <mergeCell ref="F24:G24"/>
  </mergeCells>
  <conditionalFormatting sqref="R52 R47">
    <cfRule type="expression" dxfId="120" priority="2" stopIfTrue="1">
      <formula>$O$1="CU"</formula>
    </cfRule>
  </conditionalFormatting>
  <conditionalFormatting sqref="E7 E9 E11 E13 E15 E17 E19:E21">
    <cfRule type="cellIs" dxfId="119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indexed="11"/>
  </sheetPr>
  <dimension ref="A1:AK43"/>
  <sheetViews>
    <sheetView topLeftCell="A2" workbookViewId="0">
      <selection activeCell="Q17" sqref="Q17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232" t="str">
        <f>Altalanos!$A$8</f>
        <v>2 lány A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/>
      <c r="M3" s="52" t="s">
        <v>30</v>
      </c>
      <c r="N3" s="311"/>
      <c r="O3" s="310"/>
      <c r="P3" s="311"/>
      <c r="Q3" s="359" t="s">
        <v>78</v>
      </c>
      <c r="R3" s="360" t="s">
        <v>84</v>
      </c>
      <c r="S3" s="360" t="s">
        <v>79</v>
      </c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374"/>
      <c r="M4" s="242" t="str">
        <f>Altalanos!$E$10</f>
        <v>Rákóczi Andrea</v>
      </c>
      <c r="N4" s="312"/>
      <c r="O4" s="313"/>
      <c r="P4" s="312"/>
      <c r="Q4" s="361" t="s">
        <v>85</v>
      </c>
      <c r="R4" s="362" t="s">
        <v>80</v>
      </c>
      <c r="S4" s="362" t="s">
        <v>81</v>
      </c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64" t="s">
        <v>83</v>
      </c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1</v>
      </c>
      <c r="C7" s="347">
        <f>IF($B7="","",VLOOKUP($B7,'Lány 2A ELO'!$A$7:$O$22,5))</f>
        <v>0</v>
      </c>
      <c r="D7" s="347">
        <f>IF($B7="","",VLOOKUP($B7,'Lány 2A ELO'!$A$7:$O$22,15))</f>
        <v>0</v>
      </c>
      <c r="E7" s="503" t="str">
        <f>UPPER(IF($B7="","",VLOOKUP($B7,'Lány 2A ELO'!$A$7:$O$22,2)))</f>
        <v xml:space="preserve">PATKÓ </v>
      </c>
      <c r="F7" s="503"/>
      <c r="G7" s="503" t="str">
        <f>IF($B7="","",VLOOKUP($B7,'Lány 2A ELO'!$A$7:$O$22,3))</f>
        <v>Janka</v>
      </c>
      <c r="H7" s="503"/>
      <c r="I7" s="348" t="str">
        <f>IF($B7="","",VLOOKUP($B7,'Lány 2A ELO'!$A$7:$O$22,4))</f>
        <v>Pécsi Református</v>
      </c>
      <c r="J7" s="276"/>
      <c r="K7" s="477" t="s">
        <v>537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49"/>
      <c r="D8" s="349"/>
      <c r="E8" s="349"/>
      <c r="F8" s="349"/>
      <c r="G8" s="349"/>
      <c r="H8" s="349"/>
      <c r="I8" s="349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2</v>
      </c>
      <c r="C9" s="347">
        <f>IF($B9="","",VLOOKUP($B9,'Lány 2A ELO'!$A$7:$O$22,5))</f>
        <v>0</v>
      </c>
      <c r="D9" s="347">
        <f>IF($B9="","",VLOOKUP($B9,'Lány 2A ELO'!$A$7:$O$22,15))</f>
        <v>0</v>
      </c>
      <c r="E9" s="503" t="str">
        <f>UPPER(IF($B9="","",VLOOKUP($B9,'Lány 2A ELO'!$A$7:$O$22,2)))</f>
        <v>VARGA</v>
      </c>
      <c r="F9" s="503"/>
      <c r="G9" s="503" t="str">
        <f>IF($B9="","",VLOOKUP($B9,'Lány 2A ELO'!$A$7:$O$22,3))</f>
        <v>Nadin Lara</v>
      </c>
      <c r="H9" s="503"/>
      <c r="I9" s="348" t="str">
        <f>IF($B9="","",VLOOKUP($B9,'Lány 2A ELO'!$A$7:$O$22,4))</f>
        <v>Pécsi Sztárai</v>
      </c>
      <c r="J9" s="276"/>
      <c r="K9" s="477" t="s">
        <v>537</v>
      </c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49"/>
      <c r="D10" s="349"/>
      <c r="E10" s="349"/>
      <c r="F10" s="349"/>
      <c r="G10" s="349"/>
      <c r="H10" s="349"/>
      <c r="I10" s="349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3</v>
      </c>
      <c r="C11" s="347">
        <f>IF($B11="","",VLOOKUP($B11,'Lány 2A ELO'!$A$7:$O$22,5))</f>
        <v>0</v>
      </c>
      <c r="D11" s="347">
        <f>IF($B11="","",VLOOKUP($B11,'Lány 2A ELO'!$A$7:$O$22,15))</f>
        <v>0</v>
      </c>
      <c r="E11" s="503" t="str">
        <f>UPPER(IF($B11="","",VLOOKUP($B11,'Lány 2A ELO'!$A$7:$O$22,2)))</f>
        <v>MEZŐCSÁTI</v>
      </c>
      <c r="F11" s="503"/>
      <c r="G11" s="503" t="str">
        <f>IF($B11="","",VLOOKUP($B11,'Lány 2A ELO'!$A$7:$O$22,3))</f>
        <v>Bianka</v>
      </c>
      <c r="H11" s="503"/>
      <c r="I11" s="348" t="str">
        <f>IF($B11="","",VLOOKUP($B11,'Lány 2A ELO'!$A$7:$O$22,4))</f>
        <v>Klebelsberg Kuno Általános Iskola és Gimnázium</v>
      </c>
      <c r="J11" s="276"/>
      <c r="K11" s="477" t="s">
        <v>522</v>
      </c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314"/>
      <c r="B12" s="346"/>
      <c r="C12" s="349"/>
      <c r="D12" s="349"/>
      <c r="E12" s="349"/>
      <c r="F12" s="349"/>
      <c r="G12" s="349"/>
      <c r="H12" s="349"/>
      <c r="I12" s="349"/>
      <c r="J12" s="276"/>
      <c r="K12" s="343"/>
      <c r="L12" s="343"/>
      <c r="M12" s="388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314" t="s">
        <v>71</v>
      </c>
      <c r="B13" s="345">
        <v>4</v>
      </c>
      <c r="C13" s="347">
        <f>IF($B13="","",VLOOKUP($B13,'Lány 2A ELO'!$A$7:$O$22,5))</f>
        <v>0</v>
      </c>
      <c r="D13" s="347">
        <f>IF($B13="","",VLOOKUP($B13,'Lány 2A ELO'!$A$7:$O$22,15))</f>
        <v>0</v>
      </c>
      <c r="E13" s="503" t="str">
        <f>UPPER(IF($B13="","",VLOOKUP($B13,'Lány 2A ELO'!$A$7:$O$22,2)))</f>
        <v>ERDEI</v>
      </c>
      <c r="F13" s="503"/>
      <c r="G13" s="503" t="str">
        <f>IF($B13="","",VLOOKUP($B13,'Lány 2A ELO'!$A$7:$O$22,3))</f>
        <v>Helga</v>
      </c>
      <c r="H13" s="503"/>
      <c r="I13" s="348" t="str">
        <f>IF($B13="","",VLOOKUP($B13,'Lány 2A ELO'!$A$7:$O$22,4))</f>
        <v>Budapest XXIII. Kerületi Török Flóris Általános Iskola</v>
      </c>
      <c r="J13" s="276"/>
      <c r="K13" s="477" t="s">
        <v>536</v>
      </c>
      <c r="L13" s="373"/>
      <c r="M13" s="38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 xml:space="preserve">PATKÓ </v>
      </c>
      <c r="E18" s="487"/>
      <c r="F18" s="487" t="str">
        <f>E9</f>
        <v>VARGA</v>
      </c>
      <c r="G18" s="487"/>
      <c r="H18" s="487" t="str">
        <f>E11</f>
        <v>MEZŐCSÁTI</v>
      </c>
      <c r="I18" s="487"/>
      <c r="J18" s="487" t="str">
        <f>E13</f>
        <v>ERDEI</v>
      </c>
      <c r="K18" s="487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 xml:space="preserve">PATKÓ </v>
      </c>
      <c r="C19" s="483"/>
      <c r="D19" s="494"/>
      <c r="E19" s="494"/>
      <c r="F19" s="496"/>
      <c r="G19" s="496"/>
      <c r="H19" s="496"/>
      <c r="I19" s="496"/>
      <c r="J19" s="497" t="s">
        <v>517</v>
      </c>
      <c r="K19" s="498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>VARGA</v>
      </c>
      <c r="C20" s="483"/>
      <c r="D20" s="496"/>
      <c r="E20" s="496"/>
      <c r="F20" s="494"/>
      <c r="G20" s="494"/>
      <c r="H20" s="495" t="s">
        <v>515</v>
      </c>
      <c r="I20" s="496"/>
      <c r="J20" s="496"/>
      <c r="K20" s="49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>MEZŐCSÁTI</v>
      </c>
      <c r="C21" s="483"/>
      <c r="D21" s="496"/>
      <c r="E21" s="496"/>
      <c r="F21" s="495" t="s">
        <v>514</v>
      </c>
      <c r="G21" s="496"/>
      <c r="H21" s="494"/>
      <c r="I21" s="494"/>
      <c r="J21" s="495" t="s">
        <v>527</v>
      </c>
      <c r="K21" s="49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ht="18.75" customHeight="1" x14ac:dyDescent="0.2">
      <c r="A22" s="350" t="s">
        <v>71</v>
      </c>
      <c r="B22" s="483" t="str">
        <f>E13</f>
        <v>ERDEI</v>
      </c>
      <c r="C22" s="483"/>
      <c r="D22" s="495" t="s">
        <v>516</v>
      </c>
      <c r="E22" s="496"/>
      <c r="F22" s="496"/>
      <c r="G22" s="496"/>
      <c r="H22" s="497" t="s">
        <v>528</v>
      </c>
      <c r="I22" s="498"/>
      <c r="J22" s="494"/>
      <c r="K22" s="494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76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341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26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M4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E34:F34"/>
    <mergeCell ref="E35:F35"/>
    <mergeCell ref="E7:F7"/>
    <mergeCell ref="E9:F9"/>
    <mergeCell ref="E11:F11"/>
    <mergeCell ref="E13:F13"/>
    <mergeCell ref="D21:E21"/>
    <mergeCell ref="F21:G21"/>
    <mergeCell ref="D20:E20"/>
    <mergeCell ref="F20:G20"/>
    <mergeCell ref="D19:E19"/>
    <mergeCell ref="F19:G19"/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  <mergeCell ref="H21:I21"/>
    <mergeCell ref="B20:C20"/>
    <mergeCell ref="H20:I20"/>
    <mergeCell ref="B19:C19"/>
    <mergeCell ref="H19:I19"/>
  </mergeCells>
  <phoneticPr fontId="64" type="noConversion"/>
  <conditionalFormatting sqref="E7 E9 E11 E13">
    <cfRule type="cellIs" dxfId="118" priority="1" stopIfTrue="1" operator="equal">
      <formula>"Bye"</formula>
    </cfRule>
  </conditionalFormatting>
  <conditionalFormatting sqref="R41">
    <cfRule type="expression" dxfId="1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14" activePane="bottomLeft" state="frozen"/>
      <selection activeCell="B7" sqref="B7:O29"/>
      <selection pane="bottomLeft" activeCell="D23" sqref="D23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41" customWidth="1"/>
    <col min="5" max="5" width="10.7109375" style="414" customWidth="1"/>
    <col min="6" max="6" width="6.140625" style="92" hidden="1" customWidth="1"/>
    <col min="7" max="7" width="35" style="92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183" t="str">
        <f>Altalanos!$A$6</f>
        <v>Diákolimpia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5" thickBot="1" x14ac:dyDescent="0.25">
      <c r="B2" s="89" t="s">
        <v>51</v>
      </c>
      <c r="C2" s="437" t="str">
        <f>Altalanos!$B$8</f>
        <v>2 lány B elo</v>
      </c>
      <c r="D2" s="104"/>
      <c r="E2" s="202" t="s">
        <v>34</v>
      </c>
      <c r="F2" s="93"/>
      <c r="G2" s="93"/>
      <c r="H2" s="402"/>
      <c r="I2" s="402"/>
      <c r="J2" s="88"/>
      <c r="K2" s="88"/>
      <c r="L2" s="88"/>
      <c r="M2" s="88"/>
      <c r="N2" s="98"/>
      <c r="O2" s="81"/>
      <c r="P2" s="81"/>
      <c r="Q2" s="98"/>
    </row>
    <row r="3" spans="1:17" s="2" customFormat="1" ht="13.5" thickBot="1" x14ac:dyDescent="0.25">
      <c r="A3" s="395" t="s">
        <v>50</v>
      </c>
      <c r="B3" s="400"/>
      <c r="C3" s="400"/>
      <c r="D3" s="400"/>
      <c r="E3" s="400"/>
      <c r="F3" s="400"/>
      <c r="G3" s="400"/>
      <c r="H3" s="400"/>
      <c r="I3" s="401"/>
      <c r="J3" s="99"/>
      <c r="K3" s="105"/>
      <c r="L3" s="105"/>
      <c r="M3" s="105"/>
      <c r="N3" s="223" t="s">
        <v>33</v>
      </c>
      <c r="O3" s="100"/>
      <c r="P3" s="106"/>
      <c r="Q3" s="203"/>
    </row>
    <row r="4" spans="1:17" s="2" customFormat="1" x14ac:dyDescent="0.2">
      <c r="A4" s="51" t="s">
        <v>24</v>
      </c>
      <c r="B4" s="51"/>
      <c r="C4" s="49" t="s">
        <v>21</v>
      </c>
      <c r="D4" s="51" t="s">
        <v>29</v>
      </c>
      <c r="E4" s="82"/>
      <c r="G4" s="107"/>
      <c r="H4" s="416" t="s">
        <v>30</v>
      </c>
      <c r="I4" s="407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5" thickBot="1" x14ac:dyDescent="0.25">
      <c r="A5" s="196" t="str">
        <f>Altalanos!$A$10</f>
        <v>2024.05.27-06.01.</v>
      </c>
      <c r="B5" s="196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20" t="str">
        <f>Altalanos!$E$10</f>
        <v>Rákóczi Andrea</v>
      </c>
      <c r="I5" s="417"/>
      <c r="J5" s="111"/>
      <c r="K5" s="83"/>
      <c r="L5" s="83"/>
      <c r="M5" s="83"/>
      <c r="N5" s="111"/>
      <c r="O5" s="91"/>
      <c r="P5" s="91"/>
      <c r="Q5" s="426"/>
    </row>
    <row r="6" spans="1:17" ht="30" customHeight="1" thickBot="1" x14ac:dyDescent="0.25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403" t="s">
        <v>37</v>
      </c>
      <c r="I6" s="404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95" customHeight="1" x14ac:dyDescent="0.25">
      <c r="A7" s="190">
        <v>1</v>
      </c>
      <c r="B7" s="441" t="s">
        <v>173</v>
      </c>
      <c r="C7" s="468" t="s">
        <v>425</v>
      </c>
      <c r="D7" s="441" t="s">
        <v>174</v>
      </c>
      <c r="E7" s="205"/>
      <c r="F7" s="396"/>
      <c r="G7" s="397"/>
      <c r="H7" s="95"/>
      <c r="I7" s="95"/>
      <c r="J7" s="187"/>
      <c r="K7" s="185"/>
      <c r="L7" s="189"/>
      <c r="M7" s="185"/>
      <c r="N7" s="179"/>
      <c r="O7" s="434"/>
      <c r="P7" s="113"/>
      <c r="Q7" s="96"/>
    </row>
    <row r="8" spans="1:17" s="11" customFormat="1" ht="18.95" customHeight="1" x14ac:dyDescent="0.25">
      <c r="A8" s="190">
        <v>2</v>
      </c>
      <c r="B8" s="441" t="s">
        <v>175</v>
      </c>
      <c r="C8" s="441" t="s">
        <v>144</v>
      </c>
      <c r="D8" s="441" t="s">
        <v>176</v>
      </c>
      <c r="E8" s="205"/>
      <c r="F8" s="398"/>
      <c r="G8" s="399"/>
      <c r="H8" s="95"/>
      <c r="I8" s="95"/>
      <c r="J8" s="187"/>
      <c r="K8" s="185"/>
      <c r="L8" s="189"/>
      <c r="M8" s="185"/>
      <c r="N8" s="179"/>
      <c r="O8" s="95"/>
      <c r="P8" s="113"/>
      <c r="Q8" s="96"/>
    </row>
    <row r="9" spans="1:17" s="11" customFormat="1" ht="18.95" customHeight="1" x14ac:dyDescent="0.25">
      <c r="A9" s="190">
        <v>3</v>
      </c>
      <c r="B9" s="441" t="s">
        <v>177</v>
      </c>
      <c r="C9" s="441" t="s">
        <v>178</v>
      </c>
      <c r="D9" s="448" t="s">
        <v>179</v>
      </c>
      <c r="E9" s="205"/>
      <c r="F9" s="398"/>
      <c r="G9" s="399"/>
      <c r="H9" s="95"/>
      <c r="I9" s="95"/>
      <c r="J9" s="187"/>
      <c r="K9" s="185"/>
      <c r="L9" s="189"/>
      <c r="M9" s="185"/>
      <c r="N9" s="179"/>
      <c r="O9" s="95"/>
      <c r="P9" s="409"/>
      <c r="Q9" s="213"/>
    </row>
    <row r="10" spans="1:17" s="11" customFormat="1" ht="18.95" customHeight="1" x14ac:dyDescent="0.25">
      <c r="A10" s="190">
        <v>4</v>
      </c>
      <c r="B10" s="441" t="s">
        <v>180</v>
      </c>
      <c r="C10" s="441" t="s">
        <v>181</v>
      </c>
      <c r="D10" s="448" t="s">
        <v>179</v>
      </c>
      <c r="E10" s="205"/>
      <c r="F10" s="398"/>
      <c r="G10" s="399"/>
      <c r="H10" s="95"/>
      <c r="I10" s="95"/>
      <c r="J10" s="187"/>
      <c r="K10" s="185"/>
      <c r="L10" s="189"/>
      <c r="M10" s="185"/>
      <c r="N10" s="179"/>
      <c r="O10" s="95"/>
      <c r="P10" s="408"/>
      <c r="Q10" s="405"/>
    </row>
    <row r="11" spans="1:17" s="11" customFormat="1" ht="18.95" customHeight="1" x14ac:dyDescent="0.25">
      <c r="A11" s="190">
        <v>5</v>
      </c>
      <c r="B11" s="449" t="s">
        <v>182</v>
      </c>
      <c r="C11" s="449" t="s">
        <v>183</v>
      </c>
      <c r="D11" s="441" t="s">
        <v>184</v>
      </c>
      <c r="E11" s="205"/>
      <c r="F11" s="398"/>
      <c r="G11" s="399"/>
      <c r="H11" s="95"/>
      <c r="I11" s="95"/>
      <c r="J11" s="187"/>
      <c r="K11" s="185"/>
      <c r="L11" s="189"/>
      <c r="M11" s="185"/>
      <c r="N11" s="179"/>
      <c r="O11" s="95"/>
      <c r="P11" s="408"/>
      <c r="Q11" s="405"/>
    </row>
    <row r="12" spans="1:17" s="11" customFormat="1" ht="18.95" customHeight="1" x14ac:dyDescent="0.25">
      <c r="A12" s="190">
        <v>6</v>
      </c>
      <c r="B12" s="449" t="s">
        <v>185</v>
      </c>
      <c r="C12" s="449" t="s">
        <v>186</v>
      </c>
      <c r="D12" s="449" t="s">
        <v>187</v>
      </c>
      <c r="E12" s="205"/>
      <c r="F12" s="398"/>
      <c r="G12" s="399"/>
      <c r="H12" s="95"/>
      <c r="I12" s="95"/>
      <c r="J12" s="187"/>
      <c r="K12" s="185"/>
      <c r="L12" s="189"/>
      <c r="M12" s="185"/>
      <c r="N12" s="179"/>
      <c r="O12" s="95"/>
      <c r="P12" s="408"/>
      <c r="Q12" s="405"/>
    </row>
    <row r="13" spans="1:17" s="11" customFormat="1" ht="18.95" customHeight="1" x14ac:dyDescent="0.2">
      <c r="A13" s="190">
        <v>7</v>
      </c>
      <c r="B13" s="450" t="s">
        <v>188</v>
      </c>
      <c r="C13" s="450" t="s">
        <v>189</v>
      </c>
      <c r="D13" s="451" t="s">
        <v>190</v>
      </c>
      <c r="E13" s="205"/>
      <c r="F13" s="398"/>
      <c r="G13" s="399"/>
      <c r="H13" s="95"/>
      <c r="I13" s="95"/>
      <c r="J13" s="187"/>
      <c r="K13" s="185"/>
      <c r="L13" s="189"/>
      <c r="M13" s="185"/>
      <c r="N13" s="179"/>
      <c r="O13" s="95"/>
      <c r="P13" s="408"/>
      <c r="Q13" s="405"/>
    </row>
    <row r="14" spans="1:17" s="11" customFormat="1" ht="18.95" customHeight="1" x14ac:dyDescent="0.2">
      <c r="A14" s="190">
        <v>8</v>
      </c>
      <c r="B14" s="450" t="s">
        <v>191</v>
      </c>
      <c r="C14" s="450" t="s">
        <v>192</v>
      </c>
      <c r="D14" s="451" t="s">
        <v>193</v>
      </c>
      <c r="E14" s="205"/>
      <c r="F14" s="112"/>
      <c r="G14" s="112"/>
      <c r="H14" s="95"/>
      <c r="I14" s="95"/>
      <c r="J14" s="187"/>
      <c r="K14" s="185"/>
      <c r="L14" s="189"/>
      <c r="M14" s="185"/>
      <c r="N14" s="179"/>
      <c r="O14" s="95"/>
      <c r="P14" s="408"/>
      <c r="Q14" s="405"/>
    </row>
    <row r="15" spans="1:17" s="11" customFormat="1" ht="18.95" customHeight="1" x14ac:dyDescent="0.2">
      <c r="A15" s="190">
        <v>9</v>
      </c>
      <c r="B15" s="452" t="s">
        <v>194</v>
      </c>
      <c r="C15" s="452" t="s">
        <v>142</v>
      </c>
      <c r="D15" s="453" t="s">
        <v>195</v>
      </c>
      <c r="E15" s="205"/>
      <c r="F15" s="112"/>
      <c r="G15" s="112"/>
      <c r="H15" s="95"/>
      <c r="I15" s="95"/>
      <c r="J15" s="187"/>
      <c r="K15" s="185"/>
      <c r="L15" s="189"/>
      <c r="M15" s="216"/>
      <c r="N15" s="179"/>
      <c r="O15" s="95"/>
      <c r="P15" s="96"/>
      <c r="Q15" s="96"/>
    </row>
    <row r="16" spans="1:17" s="11" customFormat="1" ht="18.95" customHeight="1" x14ac:dyDescent="0.2">
      <c r="A16" s="190">
        <v>10</v>
      </c>
      <c r="B16" s="452" t="s">
        <v>196</v>
      </c>
      <c r="C16" s="452" t="s">
        <v>197</v>
      </c>
      <c r="D16" s="453" t="s">
        <v>198</v>
      </c>
      <c r="E16" s="205"/>
      <c r="F16" s="112"/>
      <c r="G16" s="112"/>
      <c r="H16" s="95"/>
      <c r="I16" s="95"/>
      <c r="J16" s="187"/>
      <c r="K16" s="185"/>
      <c r="L16" s="189"/>
      <c r="M16" s="216"/>
      <c r="N16" s="179"/>
      <c r="O16" s="95"/>
      <c r="P16" s="113"/>
      <c r="Q16" s="96"/>
    </row>
    <row r="17" spans="1:17" s="11" customFormat="1" ht="18.95" customHeight="1" x14ac:dyDescent="0.25">
      <c r="A17" s="190">
        <v>11</v>
      </c>
      <c r="B17" s="441" t="s">
        <v>199</v>
      </c>
      <c r="C17" s="441" t="s">
        <v>200</v>
      </c>
      <c r="D17" s="443" t="s">
        <v>201</v>
      </c>
      <c r="E17" s="205"/>
      <c r="F17" s="112"/>
      <c r="G17" s="112"/>
      <c r="H17" s="95"/>
      <c r="I17" s="95"/>
      <c r="J17" s="187"/>
      <c r="K17" s="185"/>
      <c r="L17" s="189"/>
      <c r="M17" s="216"/>
      <c r="N17" s="179"/>
      <c r="O17" s="95"/>
      <c r="P17" s="113"/>
      <c r="Q17" s="96"/>
    </row>
    <row r="18" spans="1:17" s="11" customFormat="1" ht="18.95" customHeight="1" x14ac:dyDescent="0.25">
      <c r="A18" s="190">
        <v>12</v>
      </c>
      <c r="B18" s="441" t="s">
        <v>157</v>
      </c>
      <c r="C18" s="441" t="s">
        <v>202</v>
      </c>
      <c r="D18" s="443" t="s">
        <v>203</v>
      </c>
      <c r="E18" s="205"/>
      <c r="F18" s="112"/>
      <c r="G18" s="112"/>
      <c r="H18" s="95"/>
      <c r="I18" s="95"/>
      <c r="J18" s="187"/>
      <c r="K18" s="185"/>
      <c r="L18" s="189"/>
      <c r="M18" s="216"/>
      <c r="N18" s="179"/>
      <c r="O18" s="95"/>
      <c r="P18" s="113"/>
      <c r="Q18" s="96"/>
    </row>
    <row r="19" spans="1:17" s="11" customFormat="1" ht="18.95" customHeight="1" x14ac:dyDescent="0.25">
      <c r="A19" s="190">
        <v>13</v>
      </c>
      <c r="B19" s="441" t="s">
        <v>204</v>
      </c>
      <c r="C19" s="441" t="s">
        <v>205</v>
      </c>
      <c r="D19" s="441" t="s">
        <v>206</v>
      </c>
      <c r="E19" s="205"/>
      <c r="F19" s="112"/>
      <c r="G19" s="112"/>
      <c r="H19" s="95"/>
      <c r="I19" s="95"/>
      <c r="J19" s="187"/>
      <c r="K19" s="185"/>
      <c r="L19" s="189"/>
      <c r="M19" s="216"/>
      <c r="N19" s="179"/>
      <c r="O19" s="95"/>
      <c r="P19" s="113"/>
      <c r="Q19" s="96"/>
    </row>
    <row r="20" spans="1:17" s="11" customFormat="1" ht="18.95" customHeight="1" x14ac:dyDescent="0.25">
      <c r="A20" s="190">
        <v>14</v>
      </c>
      <c r="B20" s="441" t="s">
        <v>207</v>
      </c>
      <c r="C20" s="441" t="s">
        <v>208</v>
      </c>
      <c r="D20" s="441" t="s">
        <v>206</v>
      </c>
      <c r="E20" s="205"/>
      <c r="F20" s="112"/>
      <c r="G20" s="112"/>
      <c r="H20" s="95"/>
      <c r="I20" s="95"/>
      <c r="J20" s="187"/>
      <c r="K20" s="185"/>
      <c r="L20" s="189"/>
      <c r="M20" s="216"/>
      <c r="N20" s="179"/>
      <c r="O20" s="95"/>
      <c r="P20" s="113"/>
      <c r="Q20" s="96"/>
    </row>
    <row r="21" spans="1:17" s="11" customFormat="1" ht="18.95" customHeight="1" x14ac:dyDescent="0.25">
      <c r="A21" s="190">
        <v>15</v>
      </c>
      <c r="B21" s="441" t="s">
        <v>209</v>
      </c>
      <c r="C21" s="441" t="s">
        <v>161</v>
      </c>
      <c r="D21" s="441" t="s">
        <v>210</v>
      </c>
      <c r="E21" s="205"/>
      <c r="F21" s="112"/>
      <c r="G21" s="112"/>
      <c r="H21" s="95"/>
      <c r="I21" s="95"/>
      <c r="J21" s="187"/>
      <c r="K21" s="185"/>
      <c r="L21" s="189"/>
      <c r="M21" s="216"/>
      <c r="N21" s="179"/>
      <c r="O21" s="95"/>
      <c r="P21" s="113"/>
      <c r="Q21" s="96"/>
    </row>
    <row r="22" spans="1:17" s="11" customFormat="1" ht="18.95" customHeight="1" x14ac:dyDescent="0.25">
      <c r="A22" s="190">
        <v>16</v>
      </c>
      <c r="B22" s="441" t="s">
        <v>211</v>
      </c>
      <c r="C22" s="441" t="s">
        <v>212</v>
      </c>
      <c r="D22" s="441" t="s">
        <v>213</v>
      </c>
      <c r="E22" s="205"/>
      <c r="F22" s="112"/>
      <c r="G22" s="112"/>
      <c r="H22" s="95"/>
      <c r="I22" s="95"/>
      <c r="J22" s="187"/>
      <c r="K22" s="185"/>
      <c r="L22" s="189"/>
      <c r="M22" s="216"/>
      <c r="N22" s="179"/>
      <c r="O22" s="95"/>
      <c r="P22" s="113"/>
      <c r="Q22" s="96"/>
    </row>
    <row r="23" spans="1:17" s="11" customFormat="1" ht="18.95" customHeight="1" x14ac:dyDescent="0.25">
      <c r="A23" s="190">
        <v>17</v>
      </c>
      <c r="B23" s="447" t="s">
        <v>289</v>
      </c>
      <c r="C23" s="441" t="s">
        <v>290</v>
      </c>
      <c r="D23" s="441" t="s">
        <v>214</v>
      </c>
      <c r="E23" s="205"/>
      <c r="F23" s="112"/>
      <c r="G23" s="112"/>
      <c r="H23" s="95"/>
      <c r="I23" s="95"/>
      <c r="J23" s="187"/>
      <c r="K23" s="185"/>
      <c r="L23" s="189"/>
      <c r="M23" s="216"/>
      <c r="N23" s="179"/>
      <c r="O23" s="95"/>
      <c r="P23" s="113"/>
      <c r="Q23" s="96"/>
    </row>
    <row r="24" spans="1:17" s="11" customFormat="1" ht="18.95" customHeight="1" x14ac:dyDescent="0.25">
      <c r="A24" s="190">
        <v>18</v>
      </c>
      <c r="B24" s="447" t="s">
        <v>291</v>
      </c>
      <c r="C24" s="441" t="s">
        <v>292</v>
      </c>
      <c r="D24" s="441" t="s">
        <v>215</v>
      </c>
      <c r="E24" s="205"/>
      <c r="F24" s="112"/>
      <c r="G24" s="112"/>
      <c r="H24" s="95"/>
      <c r="I24" s="95"/>
      <c r="J24" s="187"/>
      <c r="K24" s="185"/>
      <c r="L24" s="189"/>
      <c r="M24" s="216"/>
      <c r="N24" s="179"/>
      <c r="O24" s="95"/>
      <c r="P24" s="113"/>
      <c r="Q24" s="96"/>
    </row>
    <row r="25" spans="1:17" s="11" customFormat="1" ht="18.95" customHeight="1" x14ac:dyDescent="0.25">
      <c r="A25" s="190">
        <v>19</v>
      </c>
      <c r="B25" s="454" t="s">
        <v>272</v>
      </c>
      <c r="C25" s="441" t="s">
        <v>295</v>
      </c>
      <c r="D25" s="455" t="s">
        <v>296</v>
      </c>
      <c r="E25" s="205"/>
      <c r="F25" s="112"/>
      <c r="G25" s="112"/>
      <c r="H25" s="95"/>
      <c r="I25" s="95"/>
      <c r="J25" s="187"/>
      <c r="K25" s="185"/>
      <c r="L25" s="189"/>
      <c r="M25" s="216"/>
      <c r="N25" s="179"/>
      <c r="O25" s="95"/>
      <c r="P25" s="113"/>
      <c r="Q25" s="96"/>
    </row>
    <row r="26" spans="1:17" s="11" customFormat="1" ht="18.95" customHeight="1" x14ac:dyDescent="0.25">
      <c r="A26" s="190">
        <v>20</v>
      </c>
      <c r="B26" s="457" t="s">
        <v>309</v>
      </c>
      <c r="C26" s="457" t="s">
        <v>310</v>
      </c>
      <c r="D26" s="458" t="s">
        <v>311</v>
      </c>
      <c r="E26" s="205"/>
      <c r="F26" s="112"/>
      <c r="G26" s="112"/>
      <c r="H26" s="95"/>
      <c r="I26" s="95"/>
      <c r="J26" s="187"/>
      <c r="K26" s="185"/>
      <c r="L26" s="189"/>
      <c r="M26" s="216"/>
      <c r="N26" s="179"/>
      <c r="O26" s="95"/>
      <c r="P26" s="113"/>
      <c r="Q26" s="96"/>
    </row>
    <row r="27" spans="1:17" s="11" customFormat="1" ht="18.95" customHeight="1" x14ac:dyDescent="0.2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6"/>
      <c r="N27" s="179"/>
      <c r="O27" s="95"/>
      <c r="P27" s="113"/>
      <c r="Q27" s="96"/>
    </row>
    <row r="28" spans="1:17" s="11" customFormat="1" ht="18.95" customHeight="1" x14ac:dyDescent="0.2">
      <c r="A28" s="190">
        <v>22</v>
      </c>
      <c r="B28" s="94"/>
      <c r="C28" s="94"/>
      <c r="D28" s="95"/>
      <c r="E28" s="435"/>
      <c r="F28" s="418"/>
      <c r="G28" s="419"/>
      <c r="H28" s="95"/>
      <c r="I28" s="95"/>
      <c r="J28" s="187"/>
      <c r="K28" s="185"/>
      <c r="L28" s="189"/>
      <c r="M28" s="216"/>
      <c r="N28" s="179"/>
      <c r="O28" s="95"/>
      <c r="P28" s="113"/>
      <c r="Q28" s="96"/>
    </row>
    <row r="29" spans="1:17" s="11" customFormat="1" ht="18.95" customHeight="1" x14ac:dyDescent="0.2">
      <c r="A29" s="190">
        <v>23</v>
      </c>
      <c r="B29" s="94"/>
      <c r="C29" s="94"/>
      <c r="D29" s="95"/>
      <c r="E29" s="436"/>
      <c r="F29" s="112"/>
      <c r="G29" s="112"/>
      <c r="H29" s="95"/>
      <c r="I29" s="95"/>
      <c r="J29" s="187"/>
      <c r="K29" s="185"/>
      <c r="L29" s="189"/>
      <c r="M29" s="216"/>
      <c r="N29" s="179"/>
      <c r="O29" s="95"/>
      <c r="P29" s="113"/>
      <c r="Q29" s="96"/>
    </row>
    <row r="30" spans="1:17" s="11" customFormat="1" ht="18.95" customHeight="1" x14ac:dyDescent="0.2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6"/>
      <c r="N30" s="179"/>
      <c r="O30" s="95"/>
      <c r="P30" s="113"/>
      <c r="Q30" s="96"/>
    </row>
    <row r="31" spans="1:17" s="11" customFormat="1" ht="18.95" customHeight="1" x14ac:dyDescent="0.2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6"/>
      <c r="N31" s="179"/>
      <c r="O31" s="95"/>
      <c r="P31" s="113"/>
      <c r="Q31" s="96"/>
    </row>
    <row r="32" spans="1:17" s="11" customFormat="1" ht="18.95" customHeight="1" x14ac:dyDescent="0.2">
      <c r="A32" s="190">
        <v>26</v>
      </c>
      <c r="B32" s="94"/>
      <c r="C32" s="94"/>
      <c r="D32" s="95"/>
      <c r="E32" s="415"/>
      <c r="F32" s="112"/>
      <c r="G32" s="112"/>
      <c r="H32" s="95"/>
      <c r="I32" s="95"/>
      <c r="J32" s="187"/>
      <c r="K32" s="185"/>
      <c r="L32" s="189"/>
      <c r="M32" s="216"/>
      <c r="N32" s="179"/>
      <c r="O32" s="95"/>
      <c r="P32" s="113"/>
      <c r="Q32" s="96"/>
    </row>
    <row r="33" spans="1:17" s="11" customFormat="1" ht="18.95" customHeight="1" x14ac:dyDescent="0.2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6"/>
      <c r="N33" s="179"/>
      <c r="O33" s="95"/>
      <c r="P33" s="113"/>
      <c r="Q33" s="96"/>
    </row>
    <row r="34" spans="1:17" s="11" customFormat="1" ht="18.95" customHeight="1" x14ac:dyDescent="0.2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6"/>
      <c r="N34" s="179"/>
      <c r="O34" s="95"/>
      <c r="P34" s="113"/>
      <c r="Q34" s="96"/>
    </row>
    <row r="35" spans="1:17" s="11" customFormat="1" ht="18.95" customHeight="1" x14ac:dyDescent="0.2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6"/>
      <c r="N35" s="179"/>
      <c r="O35" s="95"/>
      <c r="P35" s="113"/>
      <c r="Q35" s="96"/>
    </row>
    <row r="36" spans="1:17" s="11" customFormat="1" ht="18.95" customHeight="1" x14ac:dyDescent="0.2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6"/>
      <c r="N36" s="179"/>
      <c r="O36" s="95"/>
      <c r="P36" s="113"/>
      <c r="Q36" s="96"/>
    </row>
    <row r="37" spans="1:17" s="11" customFormat="1" ht="18.95" customHeight="1" x14ac:dyDescent="0.2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6"/>
      <c r="N37" s="179"/>
      <c r="O37" s="95"/>
      <c r="P37" s="113"/>
      <c r="Q37" s="96"/>
    </row>
    <row r="38" spans="1:17" s="11" customFormat="1" ht="18.95" customHeight="1" x14ac:dyDescent="0.2">
      <c r="A38" s="190">
        <v>32</v>
      </c>
      <c r="B38" s="94"/>
      <c r="C38" s="94"/>
      <c r="D38" s="95"/>
      <c r="E38" s="205"/>
      <c r="F38" s="112"/>
      <c r="G38" s="112"/>
      <c r="H38" s="406"/>
      <c r="I38" s="219"/>
      <c r="J38" s="187"/>
      <c r="K38" s="185"/>
      <c r="L38" s="189"/>
      <c r="M38" s="216"/>
      <c r="N38" s="179"/>
      <c r="O38" s="96"/>
      <c r="P38" s="113"/>
      <c r="Q38" s="96"/>
    </row>
    <row r="39" spans="1:17" s="11" customFormat="1" ht="18.95" customHeight="1" x14ac:dyDescent="0.2">
      <c r="A39" s="190">
        <v>33</v>
      </c>
      <c r="B39" s="94"/>
      <c r="C39" s="94"/>
      <c r="D39" s="95"/>
      <c r="E39" s="205"/>
      <c r="F39" s="112"/>
      <c r="G39" s="112"/>
      <c r="H39" s="406"/>
      <c r="I39" s="219"/>
      <c r="J39" s="187"/>
      <c r="K39" s="185"/>
      <c r="L39" s="189"/>
      <c r="M39" s="216"/>
      <c r="N39" s="213"/>
      <c r="O39" s="182"/>
      <c r="P39" s="113"/>
      <c r="Q39" s="96"/>
    </row>
    <row r="40" spans="1:17" s="11" customFormat="1" ht="18.95" customHeight="1" x14ac:dyDescent="0.2">
      <c r="A40" s="190">
        <v>34</v>
      </c>
      <c r="B40" s="94"/>
      <c r="C40" s="94"/>
      <c r="D40" s="95"/>
      <c r="E40" s="205"/>
      <c r="F40" s="112"/>
      <c r="G40" s="112"/>
      <c r="H40" s="406"/>
      <c r="I40" s="219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103" si="0">IF(Q40="",999,Q40)</f>
        <v>999</v>
      </c>
      <c r="M40" s="216">
        <f t="shared" ref="M40:M103" si="1">IF(P40=999,999,1)</f>
        <v>999</v>
      </c>
      <c r="N40" s="213"/>
      <c r="O40" s="182"/>
      <c r="P40" s="113">
        <f t="shared" ref="P40:P103" si="2">IF(N40="DA",1,IF(N40="WC",2,IF(N40="SE",3,IF(N40="Q",4,IF(N40="LL",5,999)))))</f>
        <v>999</v>
      </c>
      <c r="Q40" s="96"/>
    </row>
    <row r="41" spans="1:17" s="11" customFormat="1" ht="18.95" customHeight="1" x14ac:dyDescent="0.2">
      <c r="A41" s="190">
        <v>35</v>
      </c>
      <c r="B41" s="94"/>
      <c r="C41" s="94"/>
      <c r="D41" s="95"/>
      <c r="E41" s="205"/>
      <c r="F41" s="112"/>
      <c r="G41" s="112"/>
      <c r="H41" s="406"/>
      <c r="I41" s="219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6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95" customHeight="1" x14ac:dyDescent="0.2">
      <c r="A42" s="190">
        <v>36</v>
      </c>
      <c r="B42" s="94"/>
      <c r="C42" s="94"/>
      <c r="D42" s="95"/>
      <c r="E42" s="205"/>
      <c r="F42" s="112"/>
      <c r="G42" s="112"/>
      <c r="H42" s="406"/>
      <c r="I42" s="219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6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95" customHeight="1" x14ac:dyDescent="0.2">
      <c r="A43" s="190">
        <v>37</v>
      </c>
      <c r="B43" s="94"/>
      <c r="C43" s="94"/>
      <c r="D43" s="95"/>
      <c r="E43" s="205"/>
      <c r="F43" s="112"/>
      <c r="G43" s="112"/>
      <c r="H43" s="406"/>
      <c r="I43" s="219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6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95" customHeight="1" x14ac:dyDescent="0.2">
      <c r="A44" s="190">
        <v>38</v>
      </c>
      <c r="B44" s="94"/>
      <c r="C44" s="94"/>
      <c r="D44" s="95"/>
      <c r="E44" s="205"/>
      <c r="F44" s="112"/>
      <c r="G44" s="112"/>
      <c r="H44" s="406"/>
      <c r="I44" s="219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6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95" customHeight="1" x14ac:dyDescent="0.2">
      <c r="A45" s="190">
        <v>39</v>
      </c>
      <c r="B45" s="94"/>
      <c r="C45" s="94"/>
      <c r="D45" s="95"/>
      <c r="E45" s="205"/>
      <c r="F45" s="112"/>
      <c r="G45" s="112"/>
      <c r="H45" s="406"/>
      <c r="I45" s="219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6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95" customHeight="1" x14ac:dyDescent="0.2">
      <c r="A46" s="190">
        <v>40</v>
      </c>
      <c r="B46" s="94"/>
      <c r="C46" s="94"/>
      <c r="D46" s="95"/>
      <c r="E46" s="205"/>
      <c r="F46" s="112"/>
      <c r="G46" s="112"/>
      <c r="H46" s="406"/>
      <c r="I46" s="219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6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95" customHeight="1" x14ac:dyDescent="0.2">
      <c r="A47" s="190">
        <v>41</v>
      </c>
      <c r="B47" s="94"/>
      <c r="C47" s="94"/>
      <c r="D47" s="95"/>
      <c r="E47" s="205"/>
      <c r="F47" s="112"/>
      <c r="G47" s="112"/>
      <c r="H47" s="406"/>
      <c r="I47" s="219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6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95" customHeight="1" x14ac:dyDescent="0.2">
      <c r="A48" s="190">
        <v>42</v>
      </c>
      <c r="B48" s="94"/>
      <c r="C48" s="94"/>
      <c r="D48" s="95"/>
      <c r="E48" s="205"/>
      <c r="F48" s="112"/>
      <c r="G48" s="112"/>
      <c r="H48" s="406"/>
      <c r="I48" s="219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6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95" customHeight="1" x14ac:dyDescent="0.2">
      <c r="A49" s="190">
        <v>43</v>
      </c>
      <c r="B49" s="94"/>
      <c r="C49" s="94"/>
      <c r="D49" s="95"/>
      <c r="E49" s="205"/>
      <c r="F49" s="112"/>
      <c r="G49" s="112"/>
      <c r="H49" s="406"/>
      <c r="I49" s="219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6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95" customHeight="1" x14ac:dyDescent="0.2">
      <c r="A50" s="190">
        <v>44</v>
      </c>
      <c r="B50" s="94"/>
      <c r="C50" s="94"/>
      <c r="D50" s="95"/>
      <c r="E50" s="205"/>
      <c r="F50" s="112"/>
      <c r="G50" s="112"/>
      <c r="H50" s="406"/>
      <c r="I50" s="219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6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95" customHeight="1" x14ac:dyDescent="0.2">
      <c r="A51" s="190">
        <v>45</v>
      </c>
      <c r="B51" s="94"/>
      <c r="C51" s="94"/>
      <c r="D51" s="95"/>
      <c r="E51" s="205"/>
      <c r="F51" s="112"/>
      <c r="G51" s="112"/>
      <c r="H51" s="406"/>
      <c r="I51" s="219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6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95" customHeight="1" x14ac:dyDescent="0.2">
      <c r="A52" s="190">
        <v>46</v>
      </c>
      <c r="B52" s="94"/>
      <c r="C52" s="94"/>
      <c r="D52" s="95"/>
      <c r="E52" s="205"/>
      <c r="F52" s="112"/>
      <c r="G52" s="112"/>
      <c r="H52" s="406"/>
      <c r="I52" s="219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6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95" customHeight="1" x14ac:dyDescent="0.2">
      <c r="A53" s="190">
        <v>47</v>
      </c>
      <c r="B53" s="94"/>
      <c r="C53" s="94"/>
      <c r="D53" s="95"/>
      <c r="E53" s="205"/>
      <c r="F53" s="112"/>
      <c r="G53" s="112"/>
      <c r="H53" s="406"/>
      <c r="I53" s="219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6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95" customHeight="1" x14ac:dyDescent="0.2">
      <c r="A54" s="190">
        <v>48</v>
      </c>
      <c r="B54" s="94"/>
      <c r="C54" s="94"/>
      <c r="D54" s="95"/>
      <c r="E54" s="205"/>
      <c r="F54" s="112"/>
      <c r="G54" s="112"/>
      <c r="H54" s="406"/>
      <c r="I54" s="219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6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95" customHeight="1" x14ac:dyDescent="0.2">
      <c r="A55" s="190">
        <v>49</v>
      </c>
      <c r="B55" s="94"/>
      <c r="C55" s="94"/>
      <c r="D55" s="95"/>
      <c r="E55" s="205"/>
      <c r="F55" s="112"/>
      <c r="G55" s="112"/>
      <c r="H55" s="406"/>
      <c r="I55" s="219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6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95" customHeight="1" x14ac:dyDescent="0.2">
      <c r="A56" s="190">
        <v>50</v>
      </c>
      <c r="B56" s="94"/>
      <c r="C56" s="94"/>
      <c r="D56" s="95"/>
      <c r="E56" s="205"/>
      <c r="F56" s="112"/>
      <c r="G56" s="112"/>
      <c r="H56" s="406"/>
      <c r="I56" s="219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6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95" customHeight="1" x14ac:dyDescent="0.2">
      <c r="A57" s="190">
        <v>51</v>
      </c>
      <c r="B57" s="94"/>
      <c r="C57" s="94"/>
      <c r="D57" s="95"/>
      <c r="E57" s="205"/>
      <c r="F57" s="112"/>
      <c r="G57" s="112"/>
      <c r="H57" s="406"/>
      <c r="I57" s="219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6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95" customHeight="1" x14ac:dyDescent="0.2">
      <c r="A58" s="190">
        <v>52</v>
      </c>
      <c r="B58" s="94"/>
      <c r="C58" s="94"/>
      <c r="D58" s="95"/>
      <c r="E58" s="205"/>
      <c r="F58" s="112"/>
      <c r="G58" s="112"/>
      <c r="H58" s="406"/>
      <c r="I58" s="219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6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95" customHeight="1" x14ac:dyDescent="0.2">
      <c r="A59" s="190">
        <v>53</v>
      </c>
      <c r="B59" s="94"/>
      <c r="C59" s="94"/>
      <c r="D59" s="95"/>
      <c r="E59" s="205"/>
      <c r="F59" s="112"/>
      <c r="G59" s="112"/>
      <c r="H59" s="406"/>
      <c r="I59" s="219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6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95" customHeight="1" x14ac:dyDescent="0.2">
      <c r="A60" s="190">
        <v>54</v>
      </c>
      <c r="B60" s="94"/>
      <c r="C60" s="94"/>
      <c r="D60" s="95"/>
      <c r="E60" s="205"/>
      <c r="F60" s="112"/>
      <c r="G60" s="112"/>
      <c r="H60" s="406"/>
      <c r="I60" s="219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6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95" customHeight="1" x14ac:dyDescent="0.2">
      <c r="A61" s="190">
        <v>55</v>
      </c>
      <c r="B61" s="94"/>
      <c r="C61" s="94"/>
      <c r="D61" s="95"/>
      <c r="E61" s="205"/>
      <c r="F61" s="112"/>
      <c r="G61" s="112"/>
      <c r="H61" s="406"/>
      <c r="I61" s="219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6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95" customHeight="1" x14ac:dyDescent="0.2">
      <c r="A62" s="190">
        <v>56</v>
      </c>
      <c r="B62" s="94"/>
      <c r="C62" s="94"/>
      <c r="D62" s="95"/>
      <c r="E62" s="205"/>
      <c r="F62" s="112"/>
      <c r="G62" s="112"/>
      <c r="H62" s="406"/>
      <c r="I62" s="219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6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95" customHeight="1" x14ac:dyDescent="0.2">
      <c r="A63" s="190">
        <v>57</v>
      </c>
      <c r="B63" s="94"/>
      <c r="C63" s="94"/>
      <c r="D63" s="95"/>
      <c r="E63" s="205"/>
      <c r="F63" s="112"/>
      <c r="G63" s="112"/>
      <c r="H63" s="406"/>
      <c r="I63" s="219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6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95" customHeight="1" x14ac:dyDescent="0.2">
      <c r="A64" s="190">
        <v>58</v>
      </c>
      <c r="B64" s="94"/>
      <c r="C64" s="94"/>
      <c r="D64" s="95"/>
      <c r="E64" s="205"/>
      <c r="F64" s="112"/>
      <c r="G64" s="112"/>
      <c r="H64" s="406"/>
      <c r="I64" s="219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6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95" customHeight="1" x14ac:dyDescent="0.2">
      <c r="A65" s="190">
        <v>59</v>
      </c>
      <c r="B65" s="94"/>
      <c r="C65" s="94"/>
      <c r="D65" s="95"/>
      <c r="E65" s="205"/>
      <c r="F65" s="112"/>
      <c r="G65" s="112"/>
      <c r="H65" s="406"/>
      <c r="I65" s="219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6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95" customHeight="1" x14ac:dyDescent="0.2">
      <c r="A66" s="190">
        <v>60</v>
      </c>
      <c r="B66" s="94"/>
      <c r="C66" s="94"/>
      <c r="D66" s="95"/>
      <c r="E66" s="205"/>
      <c r="F66" s="112"/>
      <c r="G66" s="112"/>
      <c r="H66" s="406"/>
      <c r="I66" s="219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6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95" customHeight="1" x14ac:dyDescent="0.2">
      <c r="A67" s="190">
        <v>61</v>
      </c>
      <c r="B67" s="94"/>
      <c r="C67" s="94"/>
      <c r="D67" s="95"/>
      <c r="E67" s="205"/>
      <c r="F67" s="112"/>
      <c r="G67" s="112"/>
      <c r="H67" s="406"/>
      <c r="I67" s="219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6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95" customHeight="1" x14ac:dyDescent="0.2">
      <c r="A68" s="190">
        <v>62</v>
      </c>
      <c r="B68" s="94"/>
      <c r="C68" s="94"/>
      <c r="D68" s="95"/>
      <c r="E68" s="205"/>
      <c r="F68" s="112"/>
      <c r="G68" s="112"/>
      <c r="H68" s="406"/>
      <c r="I68" s="219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6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95" customHeight="1" x14ac:dyDescent="0.2">
      <c r="A69" s="190">
        <v>63</v>
      </c>
      <c r="B69" s="94"/>
      <c r="C69" s="94"/>
      <c r="D69" s="95"/>
      <c r="E69" s="205"/>
      <c r="F69" s="112"/>
      <c r="G69" s="112"/>
      <c r="H69" s="406"/>
      <c r="I69" s="219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6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95" customHeight="1" x14ac:dyDescent="0.2">
      <c r="A70" s="190">
        <v>64</v>
      </c>
      <c r="B70" s="94"/>
      <c r="C70" s="94"/>
      <c r="D70" s="95"/>
      <c r="E70" s="205"/>
      <c r="F70" s="112"/>
      <c r="G70" s="112"/>
      <c r="H70" s="406"/>
      <c r="I70" s="219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6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95" customHeight="1" x14ac:dyDescent="0.2">
      <c r="A71" s="190">
        <v>65</v>
      </c>
      <c r="B71" s="94"/>
      <c r="C71" s="94"/>
      <c r="D71" s="95"/>
      <c r="E71" s="205"/>
      <c r="F71" s="112"/>
      <c r="G71" s="112"/>
      <c r="H71" s="406"/>
      <c r="I71" s="219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6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95" customHeight="1" x14ac:dyDescent="0.2">
      <c r="A72" s="190">
        <v>66</v>
      </c>
      <c r="B72" s="94"/>
      <c r="C72" s="94"/>
      <c r="D72" s="95"/>
      <c r="E72" s="205"/>
      <c r="F72" s="112"/>
      <c r="G72" s="112"/>
      <c r="H72" s="406"/>
      <c r="I72" s="219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si="0"/>
        <v>999</v>
      </c>
      <c r="M72" s="216">
        <f t="shared" si="1"/>
        <v>999</v>
      </c>
      <c r="N72" s="213"/>
      <c r="O72" s="182"/>
      <c r="P72" s="113">
        <f t="shared" si="2"/>
        <v>999</v>
      </c>
      <c r="Q72" s="96"/>
    </row>
    <row r="73" spans="1:17" s="11" customFormat="1" ht="18.95" customHeight="1" x14ac:dyDescent="0.2">
      <c r="A73" s="190">
        <v>67</v>
      </c>
      <c r="B73" s="94"/>
      <c r="C73" s="94"/>
      <c r="D73" s="95"/>
      <c r="E73" s="205"/>
      <c r="F73" s="112"/>
      <c r="G73" s="112"/>
      <c r="H73" s="406"/>
      <c r="I73" s="219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0"/>
        <v>999</v>
      </c>
      <c r="M73" s="216">
        <f t="shared" si="1"/>
        <v>999</v>
      </c>
      <c r="N73" s="213"/>
      <c r="O73" s="182"/>
      <c r="P73" s="113">
        <f t="shared" si="2"/>
        <v>999</v>
      </c>
      <c r="Q73" s="96"/>
    </row>
    <row r="74" spans="1:17" s="11" customFormat="1" ht="18.95" customHeight="1" x14ac:dyDescent="0.2">
      <c r="A74" s="190">
        <v>68</v>
      </c>
      <c r="B74" s="94"/>
      <c r="C74" s="94"/>
      <c r="D74" s="95"/>
      <c r="E74" s="205"/>
      <c r="F74" s="112"/>
      <c r="G74" s="112"/>
      <c r="H74" s="406"/>
      <c r="I74" s="219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0"/>
        <v>999</v>
      </c>
      <c r="M74" s="216">
        <f t="shared" si="1"/>
        <v>999</v>
      </c>
      <c r="N74" s="213"/>
      <c r="O74" s="182"/>
      <c r="P74" s="113">
        <f t="shared" si="2"/>
        <v>999</v>
      </c>
      <c r="Q74" s="96"/>
    </row>
    <row r="75" spans="1:17" s="11" customFormat="1" ht="18.95" customHeight="1" x14ac:dyDescent="0.2">
      <c r="A75" s="190">
        <v>69</v>
      </c>
      <c r="B75" s="94"/>
      <c r="C75" s="94"/>
      <c r="D75" s="95"/>
      <c r="E75" s="205"/>
      <c r="F75" s="112"/>
      <c r="G75" s="112"/>
      <c r="H75" s="406"/>
      <c r="I75" s="219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0"/>
        <v>999</v>
      </c>
      <c r="M75" s="216">
        <f t="shared" si="1"/>
        <v>999</v>
      </c>
      <c r="N75" s="213"/>
      <c r="O75" s="182"/>
      <c r="P75" s="113">
        <f t="shared" si="2"/>
        <v>999</v>
      </c>
      <c r="Q75" s="96"/>
    </row>
    <row r="76" spans="1:17" s="11" customFormat="1" ht="18.95" customHeight="1" x14ac:dyDescent="0.2">
      <c r="A76" s="190">
        <v>70</v>
      </c>
      <c r="B76" s="94"/>
      <c r="C76" s="94"/>
      <c r="D76" s="95"/>
      <c r="E76" s="205"/>
      <c r="F76" s="112"/>
      <c r="G76" s="112"/>
      <c r="H76" s="406"/>
      <c r="I76" s="219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0"/>
        <v>999</v>
      </c>
      <c r="M76" s="216">
        <f t="shared" si="1"/>
        <v>999</v>
      </c>
      <c r="N76" s="213"/>
      <c r="O76" s="182"/>
      <c r="P76" s="113">
        <f t="shared" si="2"/>
        <v>999</v>
      </c>
      <c r="Q76" s="96"/>
    </row>
    <row r="77" spans="1:17" s="11" customFormat="1" ht="18.95" customHeight="1" x14ac:dyDescent="0.2">
      <c r="A77" s="190">
        <v>71</v>
      </c>
      <c r="B77" s="94"/>
      <c r="C77" s="94"/>
      <c r="D77" s="95"/>
      <c r="E77" s="205"/>
      <c r="F77" s="112"/>
      <c r="G77" s="112"/>
      <c r="H77" s="406"/>
      <c r="I77" s="219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0"/>
        <v>999</v>
      </c>
      <c r="M77" s="216">
        <f t="shared" si="1"/>
        <v>999</v>
      </c>
      <c r="N77" s="213"/>
      <c r="O77" s="182"/>
      <c r="P77" s="113">
        <f t="shared" si="2"/>
        <v>999</v>
      </c>
      <c r="Q77" s="96"/>
    </row>
    <row r="78" spans="1:17" s="11" customFormat="1" ht="18.95" customHeight="1" x14ac:dyDescent="0.2">
      <c r="A78" s="190">
        <v>72</v>
      </c>
      <c r="B78" s="94"/>
      <c r="C78" s="94"/>
      <c r="D78" s="95"/>
      <c r="E78" s="205"/>
      <c r="F78" s="112"/>
      <c r="G78" s="112"/>
      <c r="H78" s="406"/>
      <c r="I78" s="219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0"/>
        <v>999</v>
      </c>
      <c r="M78" s="216">
        <f t="shared" si="1"/>
        <v>999</v>
      </c>
      <c r="N78" s="213"/>
      <c r="O78" s="182"/>
      <c r="P78" s="113">
        <f t="shared" si="2"/>
        <v>999</v>
      </c>
      <c r="Q78" s="96"/>
    </row>
    <row r="79" spans="1:17" s="11" customFormat="1" ht="18.95" customHeight="1" x14ac:dyDescent="0.2">
      <c r="A79" s="190">
        <v>73</v>
      </c>
      <c r="B79" s="94"/>
      <c r="C79" s="94"/>
      <c r="D79" s="95"/>
      <c r="E79" s="205"/>
      <c r="F79" s="112"/>
      <c r="G79" s="112"/>
      <c r="H79" s="406"/>
      <c r="I79" s="219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0"/>
        <v>999</v>
      </c>
      <c r="M79" s="216">
        <f t="shared" si="1"/>
        <v>999</v>
      </c>
      <c r="N79" s="213"/>
      <c r="O79" s="182"/>
      <c r="P79" s="113">
        <f t="shared" si="2"/>
        <v>999</v>
      </c>
      <c r="Q79" s="96"/>
    </row>
    <row r="80" spans="1:17" s="11" customFormat="1" ht="18.95" customHeight="1" x14ac:dyDescent="0.2">
      <c r="A80" s="190">
        <v>74</v>
      </c>
      <c r="B80" s="94"/>
      <c r="C80" s="94"/>
      <c r="D80" s="95"/>
      <c r="E80" s="205"/>
      <c r="F80" s="112"/>
      <c r="G80" s="112"/>
      <c r="H80" s="406"/>
      <c r="I80" s="219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0"/>
        <v>999</v>
      </c>
      <c r="M80" s="216">
        <f t="shared" si="1"/>
        <v>999</v>
      </c>
      <c r="N80" s="213"/>
      <c r="O80" s="182"/>
      <c r="P80" s="113">
        <f t="shared" si="2"/>
        <v>999</v>
      </c>
      <c r="Q80" s="96"/>
    </row>
    <row r="81" spans="1:17" s="11" customFormat="1" ht="18.95" customHeight="1" x14ac:dyDescent="0.2">
      <c r="A81" s="190">
        <v>75</v>
      </c>
      <c r="B81" s="94"/>
      <c r="C81" s="94"/>
      <c r="D81" s="95"/>
      <c r="E81" s="205"/>
      <c r="F81" s="112"/>
      <c r="G81" s="112"/>
      <c r="H81" s="406"/>
      <c r="I81" s="219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0"/>
        <v>999</v>
      </c>
      <c r="M81" s="216">
        <f t="shared" si="1"/>
        <v>999</v>
      </c>
      <c r="N81" s="213"/>
      <c r="O81" s="182"/>
      <c r="P81" s="113">
        <f t="shared" si="2"/>
        <v>999</v>
      </c>
      <c r="Q81" s="96"/>
    </row>
    <row r="82" spans="1:17" s="11" customFormat="1" ht="18.95" customHeight="1" x14ac:dyDescent="0.2">
      <c r="A82" s="190">
        <v>76</v>
      </c>
      <c r="B82" s="94"/>
      <c r="C82" s="94"/>
      <c r="D82" s="95"/>
      <c r="E82" s="205"/>
      <c r="F82" s="112"/>
      <c r="G82" s="112"/>
      <c r="H82" s="406"/>
      <c r="I82" s="219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0"/>
        <v>999</v>
      </c>
      <c r="M82" s="216">
        <f t="shared" si="1"/>
        <v>999</v>
      </c>
      <c r="N82" s="213"/>
      <c r="O82" s="182"/>
      <c r="P82" s="113">
        <f t="shared" si="2"/>
        <v>999</v>
      </c>
      <c r="Q82" s="96"/>
    </row>
    <row r="83" spans="1:17" s="11" customFormat="1" ht="18.95" customHeight="1" x14ac:dyDescent="0.2">
      <c r="A83" s="190">
        <v>77</v>
      </c>
      <c r="B83" s="94"/>
      <c r="C83" s="94"/>
      <c r="D83" s="95"/>
      <c r="E83" s="205"/>
      <c r="F83" s="112"/>
      <c r="G83" s="112"/>
      <c r="H83" s="406"/>
      <c r="I83" s="219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0"/>
        <v>999</v>
      </c>
      <c r="M83" s="216">
        <f t="shared" si="1"/>
        <v>999</v>
      </c>
      <c r="N83" s="213"/>
      <c r="O83" s="182"/>
      <c r="P83" s="113">
        <f t="shared" si="2"/>
        <v>999</v>
      </c>
      <c r="Q83" s="96"/>
    </row>
    <row r="84" spans="1:17" s="11" customFormat="1" ht="18.95" customHeight="1" x14ac:dyDescent="0.2">
      <c r="A84" s="190">
        <v>78</v>
      </c>
      <c r="B84" s="94"/>
      <c r="C84" s="94"/>
      <c r="D84" s="95"/>
      <c r="E84" s="205"/>
      <c r="F84" s="112"/>
      <c r="G84" s="112"/>
      <c r="H84" s="406"/>
      <c r="I84" s="219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0"/>
        <v>999</v>
      </c>
      <c r="M84" s="216">
        <f t="shared" si="1"/>
        <v>999</v>
      </c>
      <c r="N84" s="213"/>
      <c r="O84" s="182"/>
      <c r="P84" s="113">
        <f t="shared" si="2"/>
        <v>999</v>
      </c>
      <c r="Q84" s="96"/>
    </row>
    <row r="85" spans="1:17" s="11" customFormat="1" ht="18.95" customHeight="1" x14ac:dyDescent="0.2">
      <c r="A85" s="190">
        <v>79</v>
      </c>
      <c r="B85" s="94"/>
      <c r="C85" s="94"/>
      <c r="D85" s="95"/>
      <c r="E85" s="205"/>
      <c r="F85" s="112"/>
      <c r="G85" s="112"/>
      <c r="H85" s="406"/>
      <c r="I85" s="219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0"/>
        <v>999</v>
      </c>
      <c r="M85" s="216">
        <f t="shared" si="1"/>
        <v>999</v>
      </c>
      <c r="N85" s="213"/>
      <c r="O85" s="182"/>
      <c r="P85" s="113">
        <f t="shared" si="2"/>
        <v>999</v>
      </c>
      <c r="Q85" s="96"/>
    </row>
    <row r="86" spans="1:17" s="11" customFormat="1" ht="18.95" customHeight="1" x14ac:dyDescent="0.2">
      <c r="A86" s="190">
        <v>80</v>
      </c>
      <c r="B86" s="94"/>
      <c r="C86" s="94"/>
      <c r="D86" s="95"/>
      <c r="E86" s="205"/>
      <c r="F86" s="112"/>
      <c r="G86" s="112"/>
      <c r="H86" s="406"/>
      <c r="I86" s="219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0"/>
        <v>999</v>
      </c>
      <c r="M86" s="216">
        <f t="shared" si="1"/>
        <v>999</v>
      </c>
      <c r="N86" s="213"/>
      <c r="O86" s="182"/>
      <c r="P86" s="113">
        <f t="shared" si="2"/>
        <v>999</v>
      </c>
      <c r="Q86" s="96"/>
    </row>
    <row r="87" spans="1:17" s="11" customFormat="1" ht="18.95" customHeight="1" x14ac:dyDescent="0.2">
      <c r="A87" s="190">
        <v>81</v>
      </c>
      <c r="B87" s="94"/>
      <c r="C87" s="94"/>
      <c r="D87" s="95"/>
      <c r="E87" s="205"/>
      <c r="F87" s="112"/>
      <c r="G87" s="112"/>
      <c r="H87" s="406"/>
      <c r="I87" s="219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0"/>
        <v>999</v>
      </c>
      <c r="M87" s="216">
        <f t="shared" si="1"/>
        <v>999</v>
      </c>
      <c r="N87" s="213"/>
      <c r="O87" s="182"/>
      <c r="P87" s="113">
        <f t="shared" si="2"/>
        <v>999</v>
      </c>
      <c r="Q87" s="96"/>
    </row>
    <row r="88" spans="1:17" s="11" customFormat="1" ht="18.95" customHeight="1" x14ac:dyDescent="0.2">
      <c r="A88" s="190">
        <v>82</v>
      </c>
      <c r="B88" s="94"/>
      <c r="C88" s="94"/>
      <c r="D88" s="95"/>
      <c r="E88" s="205"/>
      <c r="F88" s="112"/>
      <c r="G88" s="112"/>
      <c r="H88" s="406"/>
      <c r="I88" s="219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0"/>
        <v>999</v>
      </c>
      <c r="M88" s="216">
        <f t="shared" si="1"/>
        <v>999</v>
      </c>
      <c r="N88" s="213"/>
      <c r="O88" s="182"/>
      <c r="P88" s="113">
        <f t="shared" si="2"/>
        <v>999</v>
      </c>
      <c r="Q88" s="96"/>
    </row>
    <row r="89" spans="1:17" s="11" customFormat="1" ht="18.95" customHeight="1" x14ac:dyDescent="0.2">
      <c r="A89" s="190">
        <v>83</v>
      </c>
      <c r="B89" s="94"/>
      <c r="C89" s="94"/>
      <c r="D89" s="95"/>
      <c r="E89" s="205"/>
      <c r="F89" s="112"/>
      <c r="G89" s="112"/>
      <c r="H89" s="406"/>
      <c r="I89" s="219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0"/>
        <v>999</v>
      </c>
      <c r="M89" s="216">
        <f t="shared" si="1"/>
        <v>999</v>
      </c>
      <c r="N89" s="213"/>
      <c r="O89" s="182"/>
      <c r="P89" s="113">
        <f t="shared" si="2"/>
        <v>999</v>
      </c>
      <c r="Q89" s="96"/>
    </row>
    <row r="90" spans="1:17" s="11" customFormat="1" ht="18.95" customHeight="1" x14ac:dyDescent="0.2">
      <c r="A90" s="190">
        <v>84</v>
      </c>
      <c r="B90" s="94"/>
      <c r="C90" s="94"/>
      <c r="D90" s="95"/>
      <c r="E90" s="205"/>
      <c r="F90" s="112"/>
      <c r="G90" s="112"/>
      <c r="H90" s="406"/>
      <c r="I90" s="219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0"/>
        <v>999</v>
      </c>
      <c r="M90" s="216">
        <f t="shared" si="1"/>
        <v>999</v>
      </c>
      <c r="N90" s="213"/>
      <c r="O90" s="182"/>
      <c r="P90" s="113">
        <f t="shared" si="2"/>
        <v>999</v>
      </c>
      <c r="Q90" s="96"/>
    </row>
    <row r="91" spans="1:17" s="11" customFormat="1" ht="18.95" customHeight="1" x14ac:dyDescent="0.2">
      <c r="A91" s="190">
        <v>85</v>
      </c>
      <c r="B91" s="94"/>
      <c r="C91" s="94"/>
      <c r="D91" s="95"/>
      <c r="E91" s="205"/>
      <c r="F91" s="112"/>
      <c r="G91" s="112"/>
      <c r="H91" s="406"/>
      <c r="I91" s="219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0"/>
        <v>999</v>
      </c>
      <c r="M91" s="216">
        <f t="shared" si="1"/>
        <v>999</v>
      </c>
      <c r="N91" s="213"/>
      <c r="O91" s="182"/>
      <c r="P91" s="113">
        <f t="shared" si="2"/>
        <v>999</v>
      </c>
      <c r="Q91" s="96"/>
    </row>
    <row r="92" spans="1:17" s="11" customFormat="1" ht="18.95" customHeight="1" x14ac:dyDescent="0.2">
      <c r="A92" s="190">
        <v>86</v>
      </c>
      <c r="B92" s="94"/>
      <c r="C92" s="94"/>
      <c r="D92" s="95"/>
      <c r="E92" s="205"/>
      <c r="F92" s="112"/>
      <c r="G92" s="112"/>
      <c r="H92" s="406"/>
      <c r="I92" s="219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0"/>
        <v>999</v>
      </c>
      <c r="M92" s="216">
        <f t="shared" si="1"/>
        <v>999</v>
      </c>
      <c r="N92" s="213"/>
      <c r="O92" s="182"/>
      <c r="P92" s="113">
        <f t="shared" si="2"/>
        <v>999</v>
      </c>
      <c r="Q92" s="96"/>
    </row>
    <row r="93" spans="1:17" s="11" customFormat="1" ht="18.95" customHeight="1" x14ac:dyDescent="0.2">
      <c r="A93" s="190">
        <v>87</v>
      </c>
      <c r="B93" s="94"/>
      <c r="C93" s="94"/>
      <c r="D93" s="95"/>
      <c r="E93" s="205"/>
      <c r="F93" s="112"/>
      <c r="G93" s="112"/>
      <c r="H93" s="406"/>
      <c r="I93" s="219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0"/>
        <v>999</v>
      </c>
      <c r="M93" s="216">
        <f t="shared" si="1"/>
        <v>999</v>
      </c>
      <c r="N93" s="213"/>
      <c r="O93" s="182"/>
      <c r="P93" s="113">
        <f t="shared" si="2"/>
        <v>999</v>
      </c>
      <c r="Q93" s="96"/>
    </row>
    <row r="94" spans="1:17" s="11" customFormat="1" ht="18.95" customHeight="1" x14ac:dyDescent="0.2">
      <c r="A94" s="190">
        <v>88</v>
      </c>
      <c r="B94" s="94"/>
      <c r="C94" s="94"/>
      <c r="D94" s="95"/>
      <c r="E94" s="205"/>
      <c r="F94" s="112"/>
      <c r="G94" s="112"/>
      <c r="H94" s="406"/>
      <c r="I94" s="219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0"/>
        <v>999</v>
      </c>
      <c r="M94" s="216">
        <f t="shared" si="1"/>
        <v>999</v>
      </c>
      <c r="N94" s="213"/>
      <c r="O94" s="182"/>
      <c r="P94" s="113">
        <f t="shared" si="2"/>
        <v>999</v>
      </c>
      <c r="Q94" s="96"/>
    </row>
    <row r="95" spans="1:17" s="11" customFormat="1" ht="18.95" customHeight="1" x14ac:dyDescent="0.2">
      <c r="A95" s="190">
        <v>89</v>
      </c>
      <c r="B95" s="94"/>
      <c r="C95" s="94"/>
      <c r="D95" s="95"/>
      <c r="E95" s="205"/>
      <c r="F95" s="112"/>
      <c r="G95" s="112"/>
      <c r="H95" s="406"/>
      <c r="I95" s="219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0"/>
        <v>999</v>
      </c>
      <c r="M95" s="216">
        <f t="shared" si="1"/>
        <v>999</v>
      </c>
      <c r="N95" s="213"/>
      <c r="O95" s="182"/>
      <c r="P95" s="113">
        <f t="shared" si="2"/>
        <v>999</v>
      </c>
      <c r="Q95" s="96"/>
    </row>
    <row r="96" spans="1:17" s="11" customFormat="1" ht="18.95" customHeight="1" x14ac:dyDescent="0.2">
      <c r="A96" s="190">
        <v>90</v>
      </c>
      <c r="B96" s="94"/>
      <c r="C96" s="94"/>
      <c r="D96" s="95"/>
      <c r="E96" s="205"/>
      <c r="F96" s="112"/>
      <c r="G96" s="112"/>
      <c r="H96" s="406"/>
      <c r="I96" s="219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0"/>
        <v>999</v>
      </c>
      <c r="M96" s="216">
        <f t="shared" si="1"/>
        <v>999</v>
      </c>
      <c r="N96" s="213"/>
      <c r="O96" s="182"/>
      <c r="P96" s="113">
        <f t="shared" si="2"/>
        <v>999</v>
      </c>
      <c r="Q96" s="96"/>
    </row>
    <row r="97" spans="1:17" s="11" customFormat="1" ht="18.95" customHeight="1" x14ac:dyDescent="0.2">
      <c r="A97" s="190">
        <v>91</v>
      </c>
      <c r="B97" s="94"/>
      <c r="C97" s="94"/>
      <c r="D97" s="95"/>
      <c r="E97" s="205"/>
      <c r="F97" s="112"/>
      <c r="G97" s="112"/>
      <c r="H97" s="406"/>
      <c r="I97" s="219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0"/>
        <v>999</v>
      </c>
      <c r="M97" s="216">
        <f t="shared" si="1"/>
        <v>999</v>
      </c>
      <c r="N97" s="213"/>
      <c r="O97" s="182"/>
      <c r="P97" s="113">
        <f t="shared" si="2"/>
        <v>999</v>
      </c>
      <c r="Q97" s="96"/>
    </row>
    <row r="98" spans="1:17" s="11" customFormat="1" ht="18.95" customHeight="1" x14ac:dyDescent="0.2">
      <c r="A98" s="190">
        <v>92</v>
      </c>
      <c r="B98" s="94"/>
      <c r="C98" s="94"/>
      <c r="D98" s="95"/>
      <c r="E98" s="205"/>
      <c r="F98" s="112"/>
      <c r="G98" s="112"/>
      <c r="H98" s="406"/>
      <c r="I98" s="219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0"/>
        <v>999</v>
      </c>
      <c r="M98" s="216">
        <f t="shared" si="1"/>
        <v>999</v>
      </c>
      <c r="N98" s="213"/>
      <c r="O98" s="182"/>
      <c r="P98" s="113">
        <f t="shared" si="2"/>
        <v>999</v>
      </c>
      <c r="Q98" s="96"/>
    </row>
    <row r="99" spans="1:17" s="11" customFormat="1" ht="18.95" customHeight="1" x14ac:dyDescent="0.2">
      <c r="A99" s="190">
        <v>93</v>
      </c>
      <c r="B99" s="94"/>
      <c r="C99" s="94"/>
      <c r="D99" s="95"/>
      <c r="E99" s="205"/>
      <c r="F99" s="112"/>
      <c r="G99" s="112"/>
      <c r="H99" s="406"/>
      <c r="I99" s="219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0"/>
        <v>999</v>
      </c>
      <c r="M99" s="216">
        <f t="shared" si="1"/>
        <v>999</v>
      </c>
      <c r="N99" s="213"/>
      <c r="O99" s="182"/>
      <c r="P99" s="113">
        <f t="shared" si="2"/>
        <v>999</v>
      </c>
      <c r="Q99" s="96"/>
    </row>
    <row r="100" spans="1:17" s="11" customFormat="1" ht="18.95" customHeight="1" x14ac:dyDescent="0.2">
      <c r="A100" s="190">
        <v>94</v>
      </c>
      <c r="B100" s="94"/>
      <c r="C100" s="94"/>
      <c r="D100" s="95"/>
      <c r="E100" s="205"/>
      <c r="F100" s="112"/>
      <c r="G100" s="112"/>
      <c r="H100" s="406"/>
      <c r="I100" s="219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0"/>
        <v>999</v>
      </c>
      <c r="M100" s="216">
        <f t="shared" si="1"/>
        <v>999</v>
      </c>
      <c r="N100" s="213"/>
      <c r="O100" s="182"/>
      <c r="P100" s="113">
        <f t="shared" si="2"/>
        <v>999</v>
      </c>
      <c r="Q100" s="96"/>
    </row>
    <row r="101" spans="1:17" s="11" customFormat="1" ht="18.95" customHeight="1" x14ac:dyDescent="0.2">
      <c r="A101" s="190">
        <v>95</v>
      </c>
      <c r="B101" s="94"/>
      <c r="C101" s="94"/>
      <c r="D101" s="95"/>
      <c r="E101" s="205"/>
      <c r="F101" s="112"/>
      <c r="G101" s="112"/>
      <c r="H101" s="406"/>
      <c r="I101" s="219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si="0"/>
        <v>999</v>
      </c>
      <c r="M101" s="216">
        <f t="shared" si="1"/>
        <v>999</v>
      </c>
      <c r="N101" s="213"/>
      <c r="O101" s="182"/>
      <c r="P101" s="113">
        <f t="shared" si="2"/>
        <v>999</v>
      </c>
      <c r="Q101" s="96"/>
    </row>
    <row r="102" spans="1:17" s="11" customFormat="1" ht="18.95" customHeight="1" x14ac:dyDescent="0.2">
      <c r="A102" s="190">
        <v>96</v>
      </c>
      <c r="B102" s="94"/>
      <c r="C102" s="94"/>
      <c r="D102" s="95"/>
      <c r="E102" s="205"/>
      <c r="F102" s="112"/>
      <c r="G102" s="112"/>
      <c r="H102" s="406"/>
      <c r="I102" s="219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0"/>
        <v>999</v>
      </c>
      <c r="M102" s="216">
        <f t="shared" si="1"/>
        <v>999</v>
      </c>
      <c r="N102" s="213"/>
      <c r="O102" s="182"/>
      <c r="P102" s="113">
        <f t="shared" si="2"/>
        <v>999</v>
      </c>
      <c r="Q102" s="96"/>
    </row>
    <row r="103" spans="1:17" s="11" customFormat="1" ht="18.95" customHeight="1" x14ac:dyDescent="0.2">
      <c r="A103" s="190">
        <v>97</v>
      </c>
      <c r="B103" s="94"/>
      <c r="C103" s="94"/>
      <c r="D103" s="95"/>
      <c r="E103" s="205"/>
      <c r="F103" s="112"/>
      <c r="G103" s="112"/>
      <c r="H103" s="406"/>
      <c r="I103" s="219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0"/>
        <v>999</v>
      </c>
      <c r="M103" s="216">
        <f t="shared" si="1"/>
        <v>999</v>
      </c>
      <c r="N103" s="213"/>
      <c r="O103" s="182"/>
      <c r="P103" s="113">
        <f t="shared" si="2"/>
        <v>999</v>
      </c>
      <c r="Q103" s="96"/>
    </row>
    <row r="104" spans="1:17" s="11" customFormat="1" ht="18.95" customHeight="1" x14ac:dyDescent="0.2">
      <c r="A104" s="190">
        <v>98</v>
      </c>
      <c r="B104" s="94"/>
      <c r="C104" s="94"/>
      <c r="D104" s="95"/>
      <c r="E104" s="205"/>
      <c r="F104" s="112"/>
      <c r="G104" s="112"/>
      <c r="H104" s="406"/>
      <c r="I104" s="219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ref="L104:L156" si="3">IF(Q104="",999,Q104)</f>
        <v>999</v>
      </c>
      <c r="M104" s="216">
        <f t="shared" ref="M104:M156" si="4">IF(P104=999,999,1)</f>
        <v>999</v>
      </c>
      <c r="N104" s="213"/>
      <c r="O104" s="182"/>
      <c r="P104" s="113">
        <f t="shared" ref="P104:P156" si="5">IF(N104="DA",1,IF(N104="WC",2,IF(N104="SE",3,IF(N104="Q",4,IF(N104="LL",5,999)))))</f>
        <v>999</v>
      </c>
      <c r="Q104" s="96"/>
    </row>
    <row r="105" spans="1:17" s="11" customFormat="1" ht="18.95" customHeight="1" x14ac:dyDescent="0.2">
      <c r="A105" s="190">
        <v>99</v>
      </c>
      <c r="B105" s="94"/>
      <c r="C105" s="94"/>
      <c r="D105" s="95"/>
      <c r="E105" s="205"/>
      <c r="F105" s="112"/>
      <c r="G105" s="112"/>
      <c r="H105" s="406"/>
      <c r="I105" s="219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3"/>
        <v>999</v>
      </c>
      <c r="M105" s="216">
        <f t="shared" si="4"/>
        <v>999</v>
      </c>
      <c r="N105" s="213"/>
      <c r="O105" s="182"/>
      <c r="P105" s="113">
        <f t="shared" si="5"/>
        <v>999</v>
      </c>
      <c r="Q105" s="96"/>
    </row>
    <row r="106" spans="1:17" s="11" customFormat="1" ht="18.95" customHeight="1" x14ac:dyDescent="0.2">
      <c r="A106" s="190">
        <v>100</v>
      </c>
      <c r="B106" s="94"/>
      <c r="C106" s="94"/>
      <c r="D106" s="95"/>
      <c r="E106" s="205"/>
      <c r="F106" s="112"/>
      <c r="G106" s="112"/>
      <c r="H106" s="406"/>
      <c r="I106" s="219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3"/>
        <v>999</v>
      </c>
      <c r="M106" s="216">
        <f t="shared" si="4"/>
        <v>999</v>
      </c>
      <c r="N106" s="213"/>
      <c r="O106" s="182"/>
      <c r="P106" s="113">
        <f t="shared" si="5"/>
        <v>999</v>
      </c>
      <c r="Q106" s="96"/>
    </row>
    <row r="107" spans="1:17" s="11" customFormat="1" ht="18.95" customHeight="1" x14ac:dyDescent="0.2">
      <c r="A107" s="190">
        <v>101</v>
      </c>
      <c r="B107" s="94"/>
      <c r="C107" s="94"/>
      <c r="D107" s="95"/>
      <c r="E107" s="205"/>
      <c r="F107" s="112"/>
      <c r="G107" s="112"/>
      <c r="H107" s="406"/>
      <c r="I107" s="219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3"/>
        <v>999</v>
      </c>
      <c r="M107" s="216">
        <f t="shared" si="4"/>
        <v>999</v>
      </c>
      <c r="N107" s="213"/>
      <c r="O107" s="182"/>
      <c r="P107" s="113">
        <f t="shared" si="5"/>
        <v>999</v>
      </c>
      <c r="Q107" s="96"/>
    </row>
    <row r="108" spans="1:17" s="11" customFormat="1" ht="18.95" customHeight="1" x14ac:dyDescent="0.2">
      <c r="A108" s="190">
        <v>102</v>
      </c>
      <c r="B108" s="94"/>
      <c r="C108" s="94"/>
      <c r="D108" s="95"/>
      <c r="E108" s="205"/>
      <c r="F108" s="112"/>
      <c r="G108" s="112"/>
      <c r="H108" s="406"/>
      <c r="I108" s="219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3"/>
        <v>999</v>
      </c>
      <c r="M108" s="216">
        <f t="shared" si="4"/>
        <v>999</v>
      </c>
      <c r="N108" s="213"/>
      <c r="O108" s="182"/>
      <c r="P108" s="113">
        <f t="shared" si="5"/>
        <v>999</v>
      </c>
      <c r="Q108" s="96"/>
    </row>
    <row r="109" spans="1:17" s="11" customFormat="1" ht="18.95" customHeight="1" x14ac:dyDescent="0.2">
      <c r="A109" s="190">
        <v>103</v>
      </c>
      <c r="B109" s="94"/>
      <c r="C109" s="94"/>
      <c r="D109" s="95"/>
      <c r="E109" s="205"/>
      <c r="F109" s="112"/>
      <c r="G109" s="112"/>
      <c r="H109" s="406"/>
      <c r="I109" s="219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3"/>
        <v>999</v>
      </c>
      <c r="M109" s="216">
        <f t="shared" si="4"/>
        <v>999</v>
      </c>
      <c r="N109" s="213"/>
      <c r="O109" s="182"/>
      <c r="P109" s="113">
        <f t="shared" si="5"/>
        <v>999</v>
      </c>
      <c r="Q109" s="96"/>
    </row>
    <row r="110" spans="1:17" s="11" customFormat="1" ht="18.95" customHeight="1" x14ac:dyDescent="0.2">
      <c r="A110" s="190">
        <v>104</v>
      </c>
      <c r="B110" s="94"/>
      <c r="C110" s="94"/>
      <c r="D110" s="95"/>
      <c r="E110" s="205"/>
      <c r="F110" s="112"/>
      <c r="G110" s="112"/>
      <c r="H110" s="406"/>
      <c r="I110" s="219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3"/>
        <v>999</v>
      </c>
      <c r="M110" s="216">
        <f t="shared" si="4"/>
        <v>999</v>
      </c>
      <c r="N110" s="213"/>
      <c r="O110" s="182"/>
      <c r="P110" s="113">
        <f t="shared" si="5"/>
        <v>999</v>
      </c>
      <c r="Q110" s="96"/>
    </row>
    <row r="111" spans="1:17" s="11" customFormat="1" ht="18.95" customHeight="1" x14ac:dyDescent="0.2">
      <c r="A111" s="190">
        <v>105</v>
      </c>
      <c r="B111" s="94"/>
      <c r="C111" s="94"/>
      <c r="D111" s="95"/>
      <c r="E111" s="205"/>
      <c r="F111" s="112"/>
      <c r="G111" s="112"/>
      <c r="H111" s="406"/>
      <c r="I111" s="219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3"/>
        <v>999</v>
      </c>
      <c r="M111" s="216">
        <f t="shared" si="4"/>
        <v>999</v>
      </c>
      <c r="N111" s="213"/>
      <c r="O111" s="182"/>
      <c r="P111" s="113">
        <f t="shared" si="5"/>
        <v>999</v>
      </c>
      <c r="Q111" s="96"/>
    </row>
    <row r="112" spans="1:17" s="11" customFormat="1" ht="18.95" customHeight="1" x14ac:dyDescent="0.2">
      <c r="A112" s="190">
        <v>106</v>
      </c>
      <c r="B112" s="94"/>
      <c r="C112" s="94"/>
      <c r="D112" s="95"/>
      <c r="E112" s="205"/>
      <c r="F112" s="112"/>
      <c r="G112" s="112"/>
      <c r="H112" s="406"/>
      <c r="I112" s="219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3"/>
        <v>999</v>
      </c>
      <c r="M112" s="216">
        <f t="shared" si="4"/>
        <v>999</v>
      </c>
      <c r="N112" s="213"/>
      <c r="O112" s="182"/>
      <c r="P112" s="113">
        <f t="shared" si="5"/>
        <v>999</v>
      </c>
      <c r="Q112" s="96"/>
    </row>
    <row r="113" spans="1:17" s="11" customFormat="1" ht="18.95" customHeight="1" x14ac:dyDescent="0.2">
      <c r="A113" s="190">
        <v>107</v>
      </c>
      <c r="B113" s="94"/>
      <c r="C113" s="94"/>
      <c r="D113" s="95"/>
      <c r="E113" s="205"/>
      <c r="F113" s="112"/>
      <c r="G113" s="112"/>
      <c r="H113" s="406"/>
      <c r="I113" s="219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3"/>
        <v>999</v>
      </c>
      <c r="M113" s="216">
        <f t="shared" si="4"/>
        <v>999</v>
      </c>
      <c r="N113" s="213"/>
      <c r="O113" s="182"/>
      <c r="P113" s="113">
        <f t="shared" si="5"/>
        <v>999</v>
      </c>
      <c r="Q113" s="96"/>
    </row>
    <row r="114" spans="1:17" s="11" customFormat="1" ht="18.95" customHeight="1" x14ac:dyDescent="0.2">
      <c r="A114" s="190">
        <v>108</v>
      </c>
      <c r="B114" s="94"/>
      <c r="C114" s="94"/>
      <c r="D114" s="95"/>
      <c r="E114" s="205"/>
      <c r="F114" s="112"/>
      <c r="G114" s="112"/>
      <c r="H114" s="406"/>
      <c r="I114" s="219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3"/>
        <v>999</v>
      </c>
      <c r="M114" s="216">
        <f t="shared" si="4"/>
        <v>999</v>
      </c>
      <c r="N114" s="213"/>
      <c r="O114" s="182"/>
      <c r="P114" s="113">
        <f t="shared" si="5"/>
        <v>999</v>
      </c>
      <c r="Q114" s="96"/>
    </row>
    <row r="115" spans="1:17" s="11" customFormat="1" ht="18.95" customHeight="1" x14ac:dyDescent="0.2">
      <c r="A115" s="190">
        <v>109</v>
      </c>
      <c r="B115" s="94"/>
      <c r="C115" s="94"/>
      <c r="D115" s="95"/>
      <c r="E115" s="205"/>
      <c r="F115" s="112"/>
      <c r="G115" s="112"/>
      <c r="H115" s="406"/>
      <c r="I115" s="219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3"/>
        <v>999</v>
      </c>
      <c r="M115" s="216">
        <f t="shared" si="4"/>
        <v>999</v>
      </c>
      <c r="N115" s="213"/>
      <c r="O115" s="182"/>
      <c r="P115" s="113">
        <f t="shared" si="5"/>
        <v>999</v>
      </c>
      <c r="Q115" s="96"/>
    </row>
    <row r="116" spans="1:17" s="11" customFormat="1" ht="18.95" customHeight="1" x14ac:dyDescent="0.2">
      <c r="A116" s="190">
        <v>110</v>
      </c>
      <c r="B116" s="94"/>
      <c r="C116" s="94"/>
      <c r="D116" s="95"/>
      <c r="E116" s="205"/>
      <c r="F116" s="112"/>
      <c r="G116" s="112"/>
      <c r="H116" s="406"/>
      <c r="I116" s="219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3"/>
        <v>999</v>
      </c>
      <c r="M116" s="216">
        <f t="shared" si="4"/>
        <v>999</v>
      </c>
      <c r="N116" s="213"/>
      <c r="O116" s="182"/>
      <c r="P116" s="113">
        <f t="shared" si="5"/>
        <v>999</v>
      </c>
      <c r="Q116" s="96"/>
    </row>
    <row r="117" spans="1:17" s="11" customFormat="1" ht="18.95" customHeight="1" x14ac:dyDescent="0.2">
      <c r="A117" s="190">
        <v>111</v>
      </c>
      <c r="B117" s="94"/>
      <c r="C117" s="94"/>
      <c r="D117" s="95"/>
      <c r="E117" s="205"/>
      <c r="F117" s="112"/>
      <c r="G117" s="112"/>
      <c r="H117" s="406"/>
      <c r="I117" s="219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3"/>
        <v>999</v>
      </c>
      <c r="M117" s="216">
        <f t="shared" si="4"/>
        <v>999</v>
      </c>
      <c r="N117" s="213"/>
      <c r="O117" s="182"/>
      <c r="P117" s="113">
        <f t="shared" si="5"/>
        <v>999</v>
      </c>
      <c r="Q117" s="96"/>
    </row>
    <row r="118" spans="1:17" s="11" customFormat="1" ht="18.95" customHeight="1" x14ac:dyDescent="0.2">
      <c r="A118" s="190">
        <v>112</v>
      </c>
      <c r="B118" s="94"/>
      <c r="C118" s="94"/>
      <c r="D118" s="95"/>
      <c r="E118" s="205"/>
      <c r="F118" s="112"/>
      <c r="G118" s="112"/>
      <c r="H118" s="406"/>
      <c r="I118" s="219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3"/>
        <v>999</v>
      </c>
      <c r="M118" s="216">
        <f t="shared" si="4"/>
        <v>999</v>
      </c>
      <c r="N118" s="213"/>
      <c r="O118" s="182"/>
      <c r="P118" s="113">
        <f t="shared" si="5"/>
        <v>999</v>
      </c>
      <c r="Q118" s="96"/>
    </row>
    <row r="119" spans="1:17" s="11" customFormat="1" ht="18.95" customHeight="1" x14ac:dyDescent="0.2">
      <c r="A119" s="190">
        <v>113</v>
      </c>
      <c r="B119" s="94"/>
      <c r="C119" s="94"/>
      <c r="D119" s="95"/>
      <c r="E119" s="205"/>
      <c r="F119" s="112"/>
      <c r="G119" s="112"/>
      <c r="H119" s="406"/>
      <c r="I119" s="219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3"/>
        <v>999</v>
      </c>
      <c r="M119" s="216">
        <f t="shared" si="4"/>
        <v>999</v>
      </c>
      <c r="N119" s="213"/>
      <c r="O119" s="182"/>
      <c r="P119" s="113">
        <f t="shared" si="5"/>
        <v>999</v>
      </c>
      <c r="Q119" s="96"/>
    </row>
    <row r="120" spans="1:17" s="11" customFormat="1" ht="18.95" customHeight="1" x14ac:dyDescent="0.2">
      <c r="A120" s="190">
        <v>114</v>
      </c>
      <c r="B120" s="94"/>
      <c r="C120" s="94"/>
      <c r="D120" s="95"/>
      <c r="E120" s="205"/>
      <c r="F120" s="112"/>
      <c r="G120" s="112"/>
      <c r="H120" s="406"/>
      <c r="I120" s="219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3"/>
        <v>999</v>
      </c>
      <c r="M120" s="216">
        <f t="shared" si="4"/>
        <v>999</v>
      </c>
      <c r="N120" s="213"/>
      <c r="O120" s="182"/>
      <c r="P120" s="113">
        <f t="shared" si="5"/>
        <v>999</v>
      </c>
      <c r="Q120" s="96"/>
    </row>
    <row r="121" spans="1:17" s="11" customFormat="1" ht="18.95" customHeight="1" x14ac:dyDescent="0.2">
      <c r="A121" s="190">
        <v>115</v>
      </c>
      <c r="B121" s="94"/>
      <c r="C121" s="94"/>
      <c r="D121" s="95"/>
      <c r="E121" s="205"/>
      <c r="F121" s="112"/>
      <c r="G121" s="112"/>
      <c r="H121" s="406"/>
      <c r="I121" s="219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3"/>
        <v>999</v>
      </c>
      <c r="M121" s="216">
        <f t="shared" si="4"/>
        <v>999</v>
      </c>
      <c r="N121" s="213"/>
      <c r="O121" s="182"/>
      <c r="P121" s="113">
        <f t="shared" si="5"/>
        <v>999</v>
      </c>
      <c r="Q121" s="96"/>
    </row>
    <row r="122" spans="1:17" s="11" customFormat="1" ht="18.95" customHeight="1" x14ac:dyDescent="0.2">
      <c r="A122" s="190">
        <v>116</v>
      </c>
      <c r="B122" s="94"/>
      <c r="C122" s="94"/>
      <c r="D122" s="95"/>
      <c r="E122" s="205"/>
      <c r="F122" s="112"/>
      <c r="G122" s="112"/>
      <c r="H122" s="406"/>
      <c r="I122" s="219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3"/>
        <v>999</v>
      </c>
      <c r="M122" s="216">
        <f t="shared" si="4"/>
        <v>999</v>
      </c>
      <c r="N122" s="213"/>
      <c r="O122" s="182"/>
      <c r="P122" s="113">
        <f t="shared" si="5"/>
        <v>999</v>
      </c>
      <c r="Q122" s="96"/>
    </row>
    <row r="123" spans="1:17" s="11" customFormat="1" ht="18.95" customHeight="1" x14ac:dyDescent="0.2">
      <c r="A123" s="190">
        <v>117</v>
      </c>
      <c r="B123" s="94"/>
      <c r="C123" s="94"/>
      <c r="D123" s="95"/>
      <c r="E123" s="205"/>
      <c r="F123" s="112"/>
      <c r="G123" s="112"/>
      <c r="H123" s="406"/>
      <c r="I123" s="219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3"/>
        <v>999</v>
      </c>
      <c r="M123" s="216">
        <f t="shared" si="4"/>
        <v>999</v>
      </c>
      <c r="N123" s="213"/>
      <c r="O123" s="182"/>
      <c r="P123" s="113">
        <f t="shared" si="5"/>
        <v>999</v>
      </c>
      <c r="Q123" s="96"/>
    </row>
    <row r="124" spans="1:17" s="11" customFormat="1" ht="18.95" customHeight="1" x14ac:dyDescent="0.2">
      <c r="A124" s="190">
        <v>118</v>
      </c>
      <c r="B124" s="94"/>
      <c r="C124" s="94"/>
      <c r="D124" s="95"/>
      <c r="E124" s="205"/>
      <c r="F124" s="112"/>
      <c r="G124" s="112"/>
      <c r="H124" s="406"/>
      <c r="I124" s="219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3"/>
        <v>999</v>
      </c>
      <c r="M124" s="216">
        <f t="shared" si="4"/>
        <v>999</v>
      </c>
      <c r="N124" s="213"/>
      <c r="O124" s="182"/>
      <c r="P124" s="113">
        <f t="shared" si="5"/>
        <v>999</v>
      </c>
      <c r="Q124" s="96"/>
    </row>
    <row r="125" spans="1:17" s="11" customFormat="1" ht="18.95" customHeight="1" x14ac:dyDescent="0.2">
      <c r="A125" s="190">
        <v>119</v>
      </c>
      <c r="B125" s="94"/>
      <c r="C125" s="94"/>
      <c r="D125" s="95"/>
      <c r="E125" s="205"/>
      <c r="F125" s="112"/>
      <c r="G125" s="112"/>
      <c r="H125" s="406"/>
      <c r="I125" s="219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3"/>
        <v>999</v>
      </c>
      <c r="M125" s="216">
        <f t="shared" si="4"/>
        <v>999</v>
      </c>
      <c r="N125" s="213"/>
      <c r="O125" s="182"/>
      <c r="P125" s="113">
        <f t="shared" si="5"/>
        <v>999</v>
      </c>
      <c r="Q125" s="96"/>
    </row>
    <row r="126" spans="1:17" s="11" customFormat="1" ht="18.95" customHeight="1" x14ac:dyDescent="0.2">
      <c r="A126" s="190">
        <v>120</v>
      </c>
      <c r="B126" s="94"/>
      <c r="C126" s="94"/>
      <c r="D126" s="95"/>
      <c r="E126" s="205"/>
      <c r="F126" s="112"/>
      <c r="G126" s="112"/>
      <c r="H126" s="406"/>
      <c r="I126" s="219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3"/>
        <v>999</v>
      </c>
      <c r="M126" s="216">
        <f t="shared" si="4"/>
        <v>999</v>
      </c>
      <c r="N126" s="213"/>
      <c r="O126" s="182"/>
      <c r="P126" s="113">
        <f t="shared" si="5"/>
        <v>999</v>
      </c>
      <c r="Q126" s="96"/>
    </row>
    <row r="127" spans="1:17" s="11" customFormat="1" ht="18.95" customHeight="1" x14ac:dyDescent="0.2">
      <c r="A127" s="190">
        <v>121</v>
      </c>
      <c r="B127" s="94"/>
      <c r="C127" s="94"/>
      <c r="D127" s="95"/>
      <c r="E127" s="205"/>
      <c r="F127" s="112"/>
      <c r="G127" s="112"/>
      <c r="H127" s="406"/>
      <c r="I127" s="219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3"/>
        <v>999</v>
      </c>
      <c r="M127" s="216">
        <f t="shared" si="4"/>
        <v>999</v>
      </c>
      <c r="N127" s="213"/>
      <c r="O127" s="182"/>
      <c r="P127" s="113">
        <f t="shared" si="5"/>
        <v>999</v>
      </c>
      <c r="Q127" s="96"/>
    </row>
    <row r="128" spans="1:17" s="11" customFormat="1" ht="18.95" customHeight="1" x14ac:dyDescent="0.2">
      <c r="A128" s="190">
        <v>122</v>
      </c>
      <c r="B128" s="94"/>
      <c r="C128" s="94"/>
      <c r="D128" s="95"/>
      <c r="E128" s="205"/>
      <c r="F128" s="112"/>
      <c r="G128" s="112"/>
      <c r="H128" s="406"/>
      <c r="I128" s="219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3"/>
        <v>999</v>
      </c>
      <c r="M128" s="216">
        <f t="shared" si="4"/>
        <v>999</v>
      </c>
      <c r="N128" s="213"/>
      <c r="O128" s="182"/>
      <c r="P128" s="113">
        <f t="shared" si="5"/>
        <v>999</v>
      </c>
      <c r="Q128" s="96"/>
    </row>
    <row r="129" spans="1:17" s="11" customFormat="1" ht="18.95" customHeight="1" x14ac:dyDescent="0.2">
      <c r="A129" s="190">
        <v>123</v>
      </c>
      <c r="B129" s="94"/>
      <c r="C129" s="94"/>
      <c r="D129" s="95"/>
      <c r="E129" s="205"/>
      <c r="F129" s="112"/>
      <c r="G129" s="112"/>
      <c r="H129" s="406"/>
      <c r="I129" s="219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3"/>
        <v>999</v>
      </c>
      <c r="M129" s="216">
        <f t="shared" si="4"/>
        <v>999</v>
      </c>
      <c r="N129" s="213"/>
      <c r="O129" s="182"/>
      <c r="P129" s="113">
        <f t="shared" si="5"/>
        <v>999</v>
      </c>
      <c r="Q129" s="96"/>
    </row>
    <row r="130" spans="1:17" s="11" customFormat="1" ht="18.95" customHeight="1" x14ac:dyDescent="0.2">
      <c r="A130" s="190">
        <v>124</v>
      </c>
      <c r="B130" s="94"/>
      <c r="C130" s="94"/>
      <c r="D130" s="95"/>
      <c r="E130" s="205"/>
      <c r="F130" s="112"/>
      <c r="G130" s="112"/>
      <c r="H130" s="406"/>
      <c r="I130" s="219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3"/>
        <v>999</v>
      </c>
      <c r="M130" s="216">
        <f t="shared" si="4"/>
        <v>999</v>
      </c>
      <c r="N130" s="213"/>
      <c r="O130" s="182"/>
      <c r="P130" s="113">
        <f t="shared" si="5"/>
        <v>999</v>
      </c>
      <c r="Q130" s="96"/>
    </row>
    <row r="131" spans="1:17" s="11" customFormat="1" ht="18.95" customHeight="1" x14ac:dyDescent="0.2">
      <c r="A131" s="190">
        <v>125</v>
      </c>
      <c r="B131" s="94"/>
      <c r="C131" s="94"/>
      <c r="D131" s="95"/>
      <c r="E131" s="205"/>
      <c r="F131" s="112"/>
      <c r="G131" s="112"/>
      <c r="H131" s="406"/>
      <c r="I131" s="219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3"/>
        <v>999</v>
      </c>
      <c r="M131" s="216">
        <f t="shared" si="4"/>
        <v>999</v>
      </c>
      <c r="N131" s="213"/>
      <c r="O131" s="182"/>
      <c r="P131" s="113">
        <f t="shared" si="5"/>
        <v>999</v>
      </c>
      <c r="Q131" s="96"/>
    </row>
    <row r="132" spans="1:17" s="11" customFormat="1" ht="18.95" customHeight="1" x14ac:dyDescent="0.2">
      <c r="A132" s="190">
        <v>126</v>
      </c>
      <c r="B132" s="94"/>
      <c r="C132" s="94"/>
      <c r="D132" s="95"/>
      <c r="E132" s="205"/>
      <c r="F132" s="112"/>
      <c r="G132" s="112"/>
      <c r="H132" s="406"/>
      <c r="I132" s="219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3"/>
        <v>999</v>
      </c>
      <c r="M132" s="216">
        <f t="shared" si="4"/>
        <v>999</v>
      </c>
      <c r="N132" s="213"/>
      <c r="O132" s="182"/>
      <c r="P132" s="113">
        <f t="shared" si="5"/>
        <v>999</v>
      </c>
      <c r="Q132" s="96"/>
    </row>
    <row r="133" spans="1:17" s="11" customFormat="1" ht="18.95" customHeight="1" x14ac:dyDescent="0.2">
      <c r="A133" s="190">
        <v>127</v>
      </c>
      <c r="B133" s="94"/>
      <c r="C133" s="94"/>
      <c r="D133" s="95"/>
      <c r="E133" s="205"/>
      <c r="F133" s="112"/>
      <c r="G133" s="112"/>
      <c r="H133" s="406"/>
      <c r="I133" s="219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3"/>
        <v>999</v>
      </c>
      <c r="M133" s="216">
        <f t="shared" si="4"/>
        <v>999</v>
      </c>
      <c r="N133" s="213"/>
      <c r="O133" s="182"/>
      <c r="P133" s="113">
        <f t="shared" si="5"/>
        <v>999</v>
      </c>
      <c r="Q133" s="96"/>
    </row>
    <row r="134" spans="1:17" s="11" customFormat="1" ht="18.95" customHeight="1" x14ac:dyDescent="0.2">
      <c r="A134" s="190">
        <v>128</v>
      </c>
      <c r="B134" s="94"/>
      <c r="C134" s="94"/>
      <c r="D134" s="95"/>
      <c r="E134" s="205"/>
      <c r="F134" s="112"/>
      <c r="G134" s="112"/>
      <c r="H134" s="406"/>
      <c r="I134" s="219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3"/>
        <v>999</v>
      </c>
      <c r="M134" s="216">
        <f t="shared" si="4"/>
        <v>999</v>
      </c>
      <c r="N134" s="213"/>
      <c r="O134" s="217"/>
      <c r="P134" s="218">
        <f t="shared" si="5"/>
        <v>999</v>
      </c>
      <c r="Q134" s="219"/>
    </row>
    <row r="135" spans="1:17" x14ac:dyDescent="0.2">
      <c r="A135" s="190">
        <v>129</v>
      </c>
      <c r="B135" s="94"/>
      <c r="C135" s="94"/>
      <c r="D135" s="95"/>
      <c r="E135" s="205"/>
      <c r="F135" s="112"/>
      <c r="G135" s="112"/>
      <c r="H135" s="406"/>
      <c r="I135" s="219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si="3"/>
        <v>999</v>
      </c>
      <c r="M135" s="216">
        <f t="shared" si="4"/>
        <v>999</v>
      </c>
      <c r="N135" s="213"/>
      <c r="O135" s="182"/>
      <c r="P135" s="113">
        <f t="shared" si="5"/>
        <v>999</v>
      </c>
      <c r="Q135" s="96"/>
    </row>
    <row r="136" spans="1:17" x14ac:dyDescent="0.2">
      <c r="A136" s="190">
        <v>130</v>
      </c>
      <c r="B136" s="94"/>
      <c r="C136" s="94"/>
      <c r="D136" s="95"/>
      <c r="E136" s="205"/>
      <c r="F136" s="112"/>
      <c r="G136" s="112"/>
      <c r="H136" s="406"/>
      <c r="I136" s="219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3"/>
        <v>999</v>
      </c>
      <c r="M136" s="216">
        <f t="shared" si="4"/>
        <v>999</v>
      </c>
      <c r="N136" s="213"/>
      <c r="O136" s="182"/>
      <c r="P136" s="113">
        <f t="shared" si="5"/>
        <v>999</v>
      </c>
      <c r="Q136" s="96"/>
    </row>
    <row r="137" spans="1:17" x14ac:dyDescent="0.2">
      <c r="A137" s="190">
        <v>131</v>
      </c>
      <c r="B137" s="94"/>
      <c r="C137" s="94"/>
      <c r="D137" s="95"/>
      <c r="E137" s="205"/>
      <c r="F137" s="112"/>
      <c r="G137" s="112"/>
      <c r="H137" s="406"/>
      <c r="I137" s="219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3"/>
        <v>999</v>
      </c>
      <c r="M137" s="216">
        <f t="shared" si="4"/>
        <v>999</v>
      </c>
      <c r="N137" s="213"/>
      <c r="O137" s="182"/>
      <c r="P137" s="113">
        <f t="shared" si="5"/>
        <v>999</v>
      </c>
      <c r="Q137" s="96"/>
    </row>
    <row r="138" spans="1:17" x14ac:dyDescent="0.2">
      <c r="A138" s="190">
        <v>132</v>
      </c>
      <c r="B138" s="94"/>
      <c r="C138" s="94"/>
      <c r="D138" s="95"/>
      <c r="E138" s="205"/>
      <c r="F138" s="112"/>
      <c r="G138" s="112"/>
      <c r="H138" s="406"/>
      <c r="I138" s="219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3"/>
        <v>999</v>
      </c>
      <c r="M138" s="216">
        <f t="shared" si="4"/>
        <v>999</v>
      </c>
      <c r="N138" s="213"/>
      <c r="O138" s="182"/>
      <c r="P138" s="113">
        <f t="shared" si="5"/>
        <v>999</v>
      </c>
      <c r="Q138" s="96"/>
    </row>
    <row r="139" spans="1:17" x14ac:dyDescent="0.2">
      <c r="A139" s="190">
        <v>133</v>
      </c>
      <c r="B139" s="94"/>
      <c r="C139" s="94"/>
      <c r="D139" s="95"/>
      <c r="E139" s="205"/>
      <c r="F139" s="112"/>
      <c r="G139" s="112"/>
      <c r="H139" s="406"/>
      <c r="I139" s="219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3"/>
        <v>999</v>
      </c>
      <c r="M139" s="216">
        <f t="shared" si="4"/>
        <v>999</v>
      </c>
      <c r="N139" s="213"/>
      <c r="O139" s="182"/>
      <c r="P139" s="113">
        <f t="shared" si="5"/>
        <v>999</v>
      </c>
      <c r="Q139" s="96"/>
    </row>
    <row r="140" spans="1:17" x14ac:dyDescent="0.2">
      <c r="A140" s="190">
        <v>134</v>
      </c>
      <c r="B140" s="94"/>
      <c r="C140" s="94"/>
      <c r="D140" s="95"/>
      <c r="E140" s="205"/>
      <c r="F140" s="112"/>
      <c r="G140" s="112"/>
      <c r="H140" s="406"/>
      <c r="I140" s="219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3"/>
        <v>999</v>
      </c>
      <c r="M140" s="216">
        <f t="shared" si="4"/>
        <v>999</v>
      </c>
      <c r="N140" s="213"/>
      <c r="O140" s="182"/>
      <c r="P140" s="113">
        <f t="shared" si="5"/>
        <v>999</v>
      </c>
      <c r="Q140" s="96"/>
    </row>
    <row r="141" spans="1:17" x14ac:dyDescent="0.2">
      <c r="A141" s="190">
        <v>135</v>
      </c>
      <c r="B141" s="94"/>
      <c r="C141" s="94"/>
      <c r="D141" s="95"/>
      <c r="E141" s="205"/>
      <c r="F141" s="112"/>
      <c r="G141" s="112"/>
      <c r="H141" s="406"/>
      <c r="I141" s="219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3"/>
        <v>999</v>
      </c>
      <c r="M141" s="216">
        <f t="shared" si="4"/>
        <v>999</v>
      </c>
      <c r="N141" s="213"/>
      <c r="O141" s="217"/>
      <c r="P141" s="218">
        <f t="shared" si="5"/>
        <v>999</v>
      </c>
      <c r="Q141" s="219"/>
    </row>
    <row r="142" spans="1:17" x14ac:dyDescent="0.2">
      <c r="A142" s="190">
        <v>136</v>
      </c>
      <c r="B142" s="94"/>
      <c r="C142" s="94"/>
      <c r="D142" s="95"/>
      <c r="E142" s="205"/>
      <c r="F142" s="112"/>
      <c r="G142" s="112"/>
      <c r="H142" s="406"/>
      <c r="I142" s="219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3"/>
        <v>999</v>
      </c>
      <c r="M142" s="216">
        <f t="shared" si="4"/>
        <v>999</v>
      </c>
      <c r="N142" s="213"/>
      <c r="O142" s="182"/>
      <c r="P142" s="113">
        <f t="shared" si="5"/>
        <v>999</v>
      </c>
      <c r="Q142" s="96"/>
    </row>
    <row r="143" spans="1:17" x14ac:dyDescent="0.2">
      <c r="A143" s="190">
        <v>137</v>
      </c>
      <c r="B143" s="94"/>
      <c r="C143" s="94"/>
      <c r="D143" s="95"/>
      <c r="E143" s="205"/>
      <c r="F143" s="112"/>
      <c r="G143" s="112"/>
      <c r="H143" s="406"/>
      <c r="I143" s="219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3"/>
        <v>999</v>
      </c>
      <c r="M143" s="216">
        <f t="shared" si="4"/>
        <v>999</v>
      </c>
      <c r="N143" s="213"/>
      <c r="O143" s="182"/>
      <c r="P143" s="113">
        <f t="shared" si="5"/>
        <v>999</v>
      </c>
      <c r="Q143" s="96"/>
    </row>
    <row r="144" spans="1:17" x14ac:dyDescent="0.2">
      <c r="A144" s="190">
        <v>138</v>
      </c>
      <c r="B144" s="94"/>
      <c r="C144" s="94"/>
      <c r="D144" s="95"/>
      <c r="E144" s="205"/>
      <c r="F144" s="112"/>
      <c r="G144" s="112"/>
      <c r="H144" s="406"/>
      <c r="I144" s="219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3"/>
        <v>999</v>
      </c>
      <c r="M144" s="216">
        <f t="shared" si="4"/>
        <v>999</v>
      </c>
      <c r="N144" s="213"/>
      <c r="O144" s="182"/>
      <c r="P144" s="113">
        <f t="shared" si="5"/>
        <v>999</v>
      </c>
      <c r="Q144" s="96"/>
    </row>
    <row r="145" spans="1:17" x14ac:dyDescent="0.2">
      <c r="A145" s="190">
        <v>139</v>
      </c>
      <c r="B145" s="94"/>
      <c r="C145" s="94"/>
      <c r="D145" s="95"/>
      <c r="E145" s="205"/>
      <c r="F145" s="112"/>
      <c r="G145" s="112"/>
      <c r="H145" s="406"/>
      <c r="I145" s="219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3"/>
        <v>999</v>
      </c>
      <c r="M145" s="216">
        <f t="shared" si="4"/>
        <v>999</v>
      </c>
      <c r="N145" s="213"/>
      <c r="O145" s="182"/>
      <c r="P145" s="113">
        <f t="shared" si="5"/>
        <v>999</v>
      </c>
      <c r="Q145" s="96"/>
    </row>
    <row r="146" spans="1:17" x14ac:dyDescent="0.2">
      <c r="A146" s="190">
        <v>140</v>
      </c>
      <c r="B146" s="94"/>
      <c r="C146" s="94"/>
      <c r="D146" s="95"/>
      <c r="E146" s="205"/>
      <c r="F146" s="112"/>
      <c r="G146" s="112"/>
      <c r="H146" s="406"/>
      <c r="I146" s="219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3"/>
        <v>999</v>
      </c>
      <c r="M146" s="216">
        <f t="shared" si="4"/>
        <v>999</v>
      </c>
      <c r="N146" s="213"/>
      <c r="O146" s="182"/>
      <c r="P146" s="113">
        <f t="shared" si="5"/>
        <v>999</v>
      </c>
      <c r="Q146" s="96"/>
    </row>
    <row r="147" spans="1:17" x14ac:dyDescent="0.2">
      <c r="A147" s="190">
        <v>141</v>
      </c>
      <c r="B147" s="94"/>
      <c r="C147" s="94"/>
      <c r="D147" s="95"/>
      <c r="E147" s="205"/>
      <c r="F147" s="112"/>
      <c r="G147" s="112"/>
      <c r="H147" s="406"/>
      <c r="I147" s="219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3"/>
        <v>999</v>
      </c>
      <c r="M147" s="216">
        <f t="shared" si="4"/>
        <v>999</v>
      </c>
      <c r="N147" s="213"/>
      <c r="O147" s="182"/>
      <c r="P147" s="113">
        <f t="shared" si="5"/>
        <v>999</v>
      </c>
      <c r="Q147" s="96"/>
    </row>
    <row r="148" spans="1:17" x14ac:dyDescent="0.2">
      <c r="A148" s="190">
        <v>142</v>
      </c>
      <c r="B148" s="94"/>
      <c r="C148" s="94"/>
      <c r="D148" s="95"/>
      <c r="E148" s="205"/>
      <c r="F148" s="112"/>
      <c r="G148" s="112"/>
      <c r="H148" s="406"/>
      <c r="I148" s="219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3"/>
        <v>999</v>
      </c>
      <c r="M148" s="216">
        <f t="shared" si="4"/>
        <v>999</v>
      </c>
      <c r="N148" s="213"/>
      <c r="O148" s="217"/>
      <c r="P148" s="218">
        <f t="shared" si="5"/>
        <v>999</v>
      </c>
      <c r="Q148" s="219"/>
    </row>
    <row r="149" spans="1:17" x14ac:dyDescent="0.2">
      <c r="A149" s="190">
        <v>143</v>
      </c>
      <c r="B149" s="94"/>
      <c r="C149" s="94"/>
      <c r="D149" s="95"/>
      <c r="E149" s="205"/>
      <c r="F149" s="112"/>
      <c r="G149" s="112"/>
      <c r="H149" s="406"/>
      <c r="I149" s="219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3"/>
        <v>999</v>
      </c>
      <c r="M149" s="216">
        <f t="shared" si="4"/>
        <v>999</v>
      </c>
      <c r="N149" s="213"/>
      <c r="O149" s="182"/>
      <c r="P149" s="113">
        <f t="shared" si="5"/>
        <v>999</v>
      </c>
      <c r="Q149" s="96"/>
    </row>
    <row r="150" spans="1:17" x14ac:dyDescent="0.2">
      <c r="A150" s="190">
        <v>144</v>
      </c>
      <c r="B150" s="94"/>
      <c r="C150" s="94"/>
      <c r="D150" s="95"/>
      <c r="E150" s="205"/>
      <c r="F150" s="112"/>
      <c r="G150" s="112"/>
      <c r="H150" s="406"/>
      <c r="I150" s="219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3"/>
        <v>999</v>
      </c>
      <c r="M150" s="216">
        <f t="shared" si="4"/>
        <v>999</v>
      </c>
      <c r="N150" s="213"/>
      <c r="O150" s="182"/>
      <c r="P150" s="113">
        <f t="shared" si="5"/>
        <v>999</v>
      </c>
      <c r="Q150" s="96"/>
    </row>
    <row r="151" spans="1:17" x14ac:dyDescent="0.2">
      <c r="A151" s="190">
        <v>145</v>
      </c>
      <c r="B151" s="94"/>
      <c r="C151" s="94"/>
      <c r="D151" s="95"/>
      <c r="E151" s="205"/>
      <c r="F151" s="112"/>
      <c r="G151" s="112"/>
      <c r="H151" s="406"/>
      <c r="I151" s="219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3"/>
        <v>999</v>
      </c>
      <c r="M151" s="216">
        <f t="shared" si="4"/>
        <v>999</v>
      </c>
      <c r="N151" s="213"/>
      <c r="O151" s="182"/>
      <c r="P151" s="113">
        <f t="shared" si="5"/>
        <v>999</v>
      </c>
      <c r="Q151" s="96"/>
    </row>
    <row r="152" spans="1:17" x14ac:dyDescent="0.2">
      <c r="A152" s="190">
        <v>146</v>
      </c>
      <c r="B152" s="94"/>
      <c r="C152" s="94"/>
      <c r="D152" s="95"/>
      <c r="E152" s="205"/>
      <c r="F152" s="112"/>
      <c r="G152" s="112"/>
      <c r="H152" s="406"/>
      <c r="I152" s="219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3"/>
        <v>999</v>
      </c>
      <c r="M152" s="216">
        <f t="shared" si="4"/>
        <v>999</v>
      </c>
      <c r="N152" s="213"/>
      <c r="O152" s="182"/>
      <c r="P152" s="113">
        <f t="shared" si="5"/>
        <v>999</v>
      </c>
      <c r="Q152" s="96"/>
    </row>
    <row r="153" spans="1:17" x14ac:dyDescent="0.2">
      <c r="A153" s="190">
        <v>147</v>
      </c>
      <c r="B153" s="94"/>
      <c r="C153" s="94"/>
      <c r="D153" s="95"/>
      <c r="E153" s="205"/>
      <c r="F153" s="112"/>
      <c r="G153" s="112"/>
      <c r="H153" s="406"/>
      <c r="I153" s="219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3"/>
        <v>999</v>
      </c>
      <c r="M153" s="216">
        <f t="shared" si="4"/>
        <v>999</v>
      </c>
      <c r="N153" s="213"/>
      <c r="O153" s="182"/>
      <c r="P153" s="113">
        <f t="shared" si="5"/>
        <v>999</v>
      </c>
      <c r="Q153" s="96"/>
    </row>
    <row r="154" spans="1:17" x14ac:dyDescent="0.2">
      <c r="A154" s="190">
        <v>148</v>
      </c>
      <c r="B154" s="94"/>
      <c r="C154" s="94"/>
      <c r="D154" s="95"/>
      <c r="E154" s="205"/>
      <c r="F154" s="112"/>
      <c r="G154" s="112"/>
      <c r="H154" s="406"/>
      <c r="I154" s="219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3"/>
        <v>999</v>
      </c>
      <c r="M154" s="216">
        <f t="shared" si="4"/>
        <v>999</v>
      </c>
      <c r="N154" s="213"/>
      <c r="O154" s="182"/>
      <c r="P154" s="113">
        <f t="shared" si="5"/>
        <v>999</v>
      </c>
      <c r="Q154" s="96"/>
    </row>
    <row r="155" spans="1:17" x14ac:dyDescent="0.2">
      <c r="A155" s="190">
        <v>149</v>
      </c>
      <c r="B155" s="94"/>
      <c r="C155" s="94"/>
      <c r="D155" s="95"/>
      <c r="E155" s="205"/>
      <c r="F155" s="112"/>
      <c r="G155" s="112"/>
      <c r="H155" s="406"/>
      <c r="I155" s="219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3"/>
        <v>999</v>
      </c>
      <c r="M155" s="216">
        <f t="shared" si="4"/>
        <v>999</v>
      </c>
      <c r="N155" s="213"/>
      <c r="O155" s="182"/>
      <c r="P155" s="113">
        <f t="shared" si="5"/>
        <v>999</v>
      </c>
      <c r="Q155" s="96"/>
    </row>
    <row r="156" spans="1:17" x14ac:dyDescent="0.2">
      <c r="A156" s="190">
        <v>150</v>
      </c>
      <c r="B156" s="94"/>
      <c r="C156" s="94"/>
      <c r="D156" s="95"/>
      <c r="E156" s="205"/>
      <c r="F156" s="112"/>
      <c r="G156" s="112"/>
      <c r="H156" s="406"/>
      <c r="I156" s="219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3"/>
        <v>999</v>
      </c>
      <c r="M156" s="216">
        <f t="shared" si="4"/>
        <v>999</v>
      </c>
      <c r="N156" s="213"/>
      <c r="O156" s="182"/>
      <c r="P156" s="113">
        <f t="shared" si="5"/>
        <v>999</v>
      </c>
      <c r="Q156" s="96"/>
    </row>
  </sheetData>
  <conditionalFormatting sqref="E7:E156">
    <cfRule type="expression" dxfId="116" priority="18" stopIfTrue="1">
      <formula>AND(ROUNDDOWN(($A$4-E7)/365.25,0)&lt;=13,G7&lt;&gt;"OK")</formula>
    </cfRule>
    <cfRule type="expression" dxfId="115" priority="19" stopIfTrue="1">
      <formula>AND(ROUNDDOWN(($A$4-E7)/365.25,0)&lt;=14,G7&lt;&gt;"OK")</formula>
    </cfRule>
    <cfRule type="expression" dxfId="114" priority="20" stopIfTrue="1">
      <formula>AND(ROUNDDOWN(($A$4-E7)/365.25,0)&lt;=17,G7&lt;&gt;"OK")</formula>
    </cfRule>
  </conditionalFormatting>
  <conditionalFormatting sqref="J7:J156">
    <cfRule type="cellIs" dxfId="113" priority="17" stopIfTrue="1" operator="equal">
      <formula>"Z"</formula>
    </cfRule>
  </conditionalFormatting>
  <conditionalFormatting sqref="A27:D156 A7:A26">
    <cfRule type="expression" dxfId="112" priority="16" stopIfTrue="1">
      <formula>$Q7&gt;=1</formula>
    </cfRule>
  </conditionalFormatting>
  <conditionalFormatting sqref="E7:E14">
    <cfRule type="expression" dxfId="111" priority="13" stopIfTrue="1">
      <formula>AND(ROUNDDOWN(($A$4-E7)/365.25,0)&lt;=13,G7&lt;&gt;"OK")</formula>
    </cfRule>
    <cfRule type="expression" dxfId="110" priority="14" stopIfTrue="1">
      <formula>AND(ROUNDDOWN(($A$4-E7)/365.25,0)&lt;=14,G7&lt;&gt;"OK")</formula>
    </cfRule>
    <cfRule type="expression" dxfId="109" priority="15" stopIfTrue="1">
      <formula>AND(ROUNDDOWN(($A$4-E7)/365.25,0)&lt;=17,G7&lt;&gt;"OK")</formula>
    </cfRule>
  </conditionalFormatting>
  <conditionalFormatting sqref="J7:J14">
    <cfRule type="cellIs" dxfId="108" priority="12" stopIfTrue="1" operator="equal">
      <formula>"Z"</formula>
    </cfRule>
  </conditionalFormatting>
  <conditionalFormatting sqref="E7:E14">
    <cfRule type="expression" dxfId="107" priority="8" stopIfTrue="1">
      <formula>AND(ROUNDDOWN(($A$4-E7)/365.25,0)&lt;=13,G7&lt;&gt;"OK")</formula>
    </cfRule>
    <cfRule type="expression" dxfId="106" priority="9" stopIfTrue="1">
      <formula>AND(ROUNDDOWN(($A$4-E7)/365.25,0)&lt;=14,G7&lt;&gt;"OK")</formula>
    </cfRule>
    <cfRule type="expression" dxfId="105" priority="10" stopIfTrue="1">
      <formula>AND(ROUNDDOWN(($A$4-E7)/365.25,0)&lt;=17,G7&lt;&gt;"OK")</formula>
    </cfRule>
  </conditionalFormatting>
  <conditionalFormatting sqref="E29:E37 E7:E27">
    <cfRule type="expression" dxfId="104" priority="4" stopIfTrue="1">
      <formula>AND(ROUNDDOWN(($A$4-E7)/365.25,0)&lt;=13,G7&lt;&gt;"OK")</formula>
    </cfRule>
    <cfRule type="expression" dxfId="103" priority="5" stopIfTrue="1">
      <formula>AND(ROUNDDOWN(($A$4-E7)/365.25,0)&lt;=14,G7&lt;&gt;"OK")</formula>
    </cfRule>
    <cfRule type="expression" dxfId="102" priority="6" stopIfTrue="1">
      <formula>AND(ROUNDDOWN(($A$4-E7)/365.25,0)&lt;=17,G7&lt;&gt;"OK")</formula>
    </cfRule>
  </conditionalFormatting>
  <conditionalFormatting sqref="B27:D37">
    <cfRule type="expression" dxfId="101" priority="3" stopIfTrue="1">
      <formula>$Q27&gt;=1</formula>
    </cfRule>
  </conditionalFormatting>
  <conditionalFormatting sqref="D23:D24">
    <cfRule type="expression" dxfId="100" priority="1" stopIfTrue="1">
      <formula>$Q23&gt;=1</formula>
    </cfRule>
    <cfRule type="expression" dxfId="99" priority="2" stopIfTrue="1">
      <formula>$O23&gt;=1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3"/>
  <sheetViews>
    <sheetView workbookViewId="0">
      <selection activeCell="K11" sqref="K11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style="370" hidden="1" customWidth="1"/>
    <col min="26" max="37" width="0" style="370" hidden="1" customWidth="1"/>
  </cols>
  <sheetData>
    <row r="1" spans="1:37" ht="26.25" x14ac:dyDescent="0.2">
      <c r="A1" s="492" t="str">
        <f>Altalanos!$A$6</f>
        <v>Diákolimpia</v>
      </c>
      <c r="B1" s="492"/>
      <c r="C1" s="492"/>
      <c r="D1" s="492"/>
      <c r="E1" s="492"/>
      <c r="F1" s="492"/>
      <c r="G1" s="225"/>
      <c r="H1" s="228" t="s">
        <v>52</v>
      </c>
      <c r="I1" s="226"/>
      <c r="J1" s="227"/>
      <c r="L1" s="229"/>
      <c r="M1" s="303"/>
      <c r="N1" s="305"/>
      <c r="O1" s="305" t="s">
        <v>13</v>
      </c>
      <c r="P1" s="305"/>
      <c r="Q1" s="306"/>
      <c r="R1" s="305"/>
      <c r="S1" s="307"/>
      <c r="Y1"/>
      <c r="Z1"/>
      <c r="AA1"/>
      <c r="AB1" s="384" t="e">
        <f>IF(Y5=1,CONCATENATE(VLOOKUP(Y3,AA16:AH27,2)),CONCATENATE(VLOOKUP(Y3,AA2:AK13,2)))</f>
        <v>#N/A</v>
      </c>
      <c r="AC1" s="384" t="e">
        <f>IF(Y5=1,CONCATENATE(VLOOKUP(Y3,AA16:AK27,3)),CONCATENATE(VLOOKUP(Y3,AA2:AK13,3)))</f>
        <v>#N/A</v>
      </c>
      <c r="AD1" s="384" t="e">
        <f>IF(Y5=1,CONCATENATE(VLOOKUP(Y3,AA16:AK27,4)),CONCATENATE(VLOOKUP(Y3,AA2:AK13,4)))</f>
        <v>#N/A</v>
      </c>
      <c r="AE1" s="384" t="e">
        <f>IF(Y5=1,CONCATENATE(VLOOKUP(Y3,AA16:AK27,5)),CONCATENATE(VLOOKUP(Y3,AA2:AK13,5)))</f>
        <v>#N/A</v>
      </c>
      <c r="AF1" s="384" t="e">
        <f>IF(Y5=1,CONCATENATE(VLOOKUP(Y3,AA16:AK27,6)),CONCATENATE(VLOOKUP(Y3,AA2:AK13,6)))</f>
        <v>#N/A</v>
      </c>
      <c r="AG1" s="384" t="e">
        <f>IF(Y5=1,CONCATENATE(VLOOKUP(Y3,AA16:AK27,7)),CONCATENATE(VLOOKUP(Y3,AA2:AK13,7)))</f>
        <v>#N/A</v>
      </c>
      <c r="AH1" s="384" t="e">
        <f>IF(Y5=1,CONCATENATE(VLOOKUP(Y3,AA16:AK27,8)),CONCATENATE(VLOOKUP(Y3,AA2:AK13,8)))</f>
        <v>#N/A</v>
      </c>
      <c r="AI1" s="384" t="e">
        <f>IF(Y5=1,CONCATENATE(VLOOKUP(Y3,AA16:AK27,9)),CONCATENATE(VLOOKUP(Y3,AA2:AK13,9)))</f>
        <v>#N/A</v>
      </c>
      <c r="AJ1" s="384" t="e">
        <f>IF(Y5=1,CONCATENATE(VLOOKUP(Y3,AA16:AK27,10)),CONCATENATE(VLOOKUP(Y3,AA2:AK13,10)))</f>
        <v>#N/A</v>
      </c>
      <c r="AK1" s="384" t="e">
        <f>IF(Y5=1,CONCATENATE(VLOOKUP(Y3,AA16:AK27,11)),CONCATENATE(VLOOKUP(Y3,AA2:AK13,11)))</f>
        <v>#N/A</v>
      </c>
    </row>
    <row r="2" spans="1:37" x14ac:dyDescent="0.2">
      <c r="A2" s="231" t="s">
        <v>51</v>
      </c>
      <c r="B2" s="232"/>
      <c r="C2" s="232"/>
      <c r="D2" s="232"/>
      <c r="E2" s="438" t="str">
        <f>Altalanos!$B$8</f>
        <v>2 lány B elo</v>
      </c>
      <c r="F2" s="232"/>
      <c r="G2" s="233"/>
      <c r="H2" s="234"/>
      <c r="I2" s="234"/>
      <c r="J2" s="235"/>
      <c r="K2" s="229"/>
      <c r="L2" s="229"/>
      <c r="M2" s="304"/>
      <c r="N2" s="308"/>
      <c r="O2" s="309"/>
      <c r="P2" s="308"/>
      <c r="Q2" s="309"/>
      <c r="R2" s="308"/>
      <c r="S2" s="307"/>
      <c r="Y2" s="372"/>
      <c r="Z2" s="371"/>
      <c r="AA2" s="371" t="s">
        <v>64</v>
      </c>
      <c r="AB2" s="382">
        <v>150</v>
      </c>
      <c r="AC2" s="382">
        <v>120</v>
      </c>
      <c r="AD2" s="382">
        <v>100</v>
      </c>
      <c r="AE2" s="382">
        <v>80</v>
      </c>
      <c r="AF2" s="382">
        <v>70</v>
      </c>
      <c r="AG2" s="382">
        <v>60</v>
      </c>
      <c r="AH2" s="382">
        <v>55</v>
      </c>
      <c r="AI2" s="382">
        <v>50</v>
      </c>
      <c r="AJ2" s="382">
        <v>45</v>
      </c>
      <c r="AK2" s="382">
        <v>40</v>
      </c>
    </row>
    <row r="3" spans="1:37" x14ac:dyDescent="0.2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11"/>
      <c r="O3" s="310"/>
      <c r="P3" s="311"/>
      <c r="Q3" s="359" t="s">
        <v>78</v>
      </c>
      <c r="R3" s="360" t="s">
        <v>84</v>
      </c>
      <c r="S3" s="307"/>
      <c r="Y3" s="371">
        <f>IF(H4="OB","A",IF(H4="IX","W",H4))</f>
        <v>0</v>
      </c>
      <c r="Z3" s="371"/>
      <c r="AA3" s="371" t="s">
        <v>88</v>
      </c>
      <c r="AB3" s="382">
        <v>120</v>
      </c>
      <c r="AC3" s="382">
        <v>90</v>
      </c>
      <c r="AD3" s="382">
        <v>65</v>
      </c>
      <c r="AE3" s="382">
        <v>55</v>
      </c>
      <c r="AF3" s="382">
        <v>50</v>
      </c>
      <c r="AG3" s="382">
        <v>45</v>
      </c>
      <c r="AH3" s="382">
        <v>40</v>
      </c>
      <c r="AI3" s="382">
        <v>35</v>
      </c>
      <c r="AJ3" s="382">
        <v>25</v>
      </c>
      <c r="AK3" s="382">
        <v>20</v>
      </c>
    </row>
    <row r="4" spans="1:37" ht="13.5" thickBot="1" x14ac:dyDescent="0.25">
      <c r="A4" s="493" t="str">
        <f>Altalanos!$A$10</f>
        <v>2024.05.27-06.01.</v>
      </c>
      <c r="B4" s="493"/>
      <c r="C4" s="493"/>
      <c r="D4" s="236"/>
      <c r="E4" s="237" t="str">
        <f>Altalanos!$C$10</f>
        <v>Balatonboglár</v>
      </c>
      <c r="F4" s="237"/>
      <c r="G4" s="237"/>
      <c r="H4" s="240"/>
      <c r="I4" s="237"/>
      <c r="J4" s="239"/>
      <c r="K4" s="240"/>
      <c r="L4" s="242" t="str">
        <f>Altalanos!$E$10</f>
        <v>Rákóczi Andrea</v>
      </c>
      <c r="M4" s="240"/>
      <c r="N4" s="312"/>
      <c r="O4" s="313"/>
      <c r="P4" s="312"/>
      <c r="Q4" s="361" t="s">
        <v>85</v>
      </c>
      <c r="R4" s="362" t="s">
        <v>80</v>
      </c>
      <c r="S4" s="307"/>
      <c r="Y4" s="371"/>
      <c r="Z4" s="371"/>
      <c r="AA4" s="371" t="s">
        <v>89</v>
      </c>
      <c r="AB4" s="382">
        <v>90</v>
      </c>
      <c r="AC4" s="382">
        <v>60</v>
      </c>
      <c r="AD4" s="382">
        <v>45</v>
      </c>
      <c r="AE4" s="382">
        <v>34</v>
      </c>
      <c r="AF4" s="382">
        <v>27</v>
      </c>
      <c r="AG4" s="382">
        <v>22</v>
      </c>
      <c r="AH4" s="382">
        <v>18</v>
      </c>
      <c r="AI4" s="382">
        <v>15</v>
      </c>
      <c r="AJ4" s="382">
        <v>12</v>
      </c>
      <c r="AK4" s="382">
        <v>9</v>
      </c>
    </row>
    <row r="5" spans="1:37" x14ac:dyDescent="0.2">
      <c r="A5" s="33"/>
      <c r="B5" s="33" t="s">
        <v>49</v>
      </c>
      <c r="C5" s="29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4" t="s">
        <v>68</v>
      </c>
      <c r="L5" s="344" t="s">
        <v>69</v>
      </c>
      <c r="M5" s="344" t="s">
        <v>70</v>
      </c>
      <c r="N5" s="307"/>
      <c r="O5" s="307"/>
      <c r="P5" s="307"/>
      <c r="Q5" s="363" t="s">
        <v>86</v>
      </c>
      <c r="R5" s="364" t="s">
        <v>82</v>
      </c>
      <c r="S5" s="307"/>
      <c r="Y5" s="371">
        <f>IF(OR(Altalanos!$A$8="F1",Altalanos!$A$8="F2",Altalanos!$A$8="N1",Altalanos!$A$8="N2"),1,2)</f>
        <v>2</v>
      </c>
      <c r="Z5" s="371"/>
      <c r="AA5" s="371" t="s">
        <v>90</v>
      </c>
      <c r="AB5" s="382">
        <v>60</v>
      </c>
      <c r="AC5" s="382">
        <v>40</v>
      </c>
      <c r="AD5" s="382">
        <v>30</v>
      </c>
      <c r="AE5" s="382">
        <v>20</v>
      </c>
      <c r="AF5" s="382">
        <v>18</v>
      </c>
      <c r="AG5" s="382">
        <v>15</v>
      </c>
      <c r="AH5" s="382">
        <v>12</v>
      </c>
      <c r="AI5" s="382">
        <v>10</v>
      </c>
      <c r="AJ5" s="382">
        <v>8</v>
      </c>
      <c r="AK5" s="382">
        <v>6</v>
      </c>
    </row>
    <row r="6" spans="1:37" x14ac:dyDescent="0.2">
      <c r="A6" s="276"/>
      <c r="B6" s="276"/>
      <c r="C6" s="343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307"/>
      <c r="O6" s="307"/>
      <c r="P6" s="307"/>
      <c r="Q6" s="307"/>
      <c r="R6" s="307"/>
      <c r="S6" s="307"/>
      <c r="Y6" s="371"/>
      <c r="Z6" s="371"/>
      <c r="AA6" s="371" t="s">
        <v>91</v>
      </c>
      <c r="AB6" s="382">
        <v>40</v>
      </c>
      <c r="AC6" s="382">
        <v>25</v>
      </c>
      <c r="AD6" s="382">
        <v>18</v>
      </c>
      <c r="AE6" s="382">
        <v>13</v>
      </c>
      <c r="AF6" s="382">
        <v>10</v>
      </c>
      <c r="AG6" s="382">
        <v>8</v>
      </c>
      <c r="AH6" s="382">
        <v>6</v>
      </c>
      <c r="AI6" s="382">
        <v>5</v>
      </c>
      <c r="AJ6" s="382">
        <v>4</v>
      </c>
      <c r="AK6" s="382">
        <v>3</v>
      </c>
    </row>
    <row r="7" spans="1:37" x14ac:dyDescent="0.2">
      <c r="A7" s="314" t="s">
        <v>64</v>
      </c>
      <c r="B7" s="345">
        <v>1</v>
      </c>
      <c r="C7" s="301">
        <f>IF($B7="","",VLOOKUP($B7,'Lány 2B ELO'!$A$7:$O$22,5))</f>
        <v>0</v>
      </c>
      <c r="D7" s="301">
        <f>IF($B7="","",VLOOKUP($B7,'Lány 2B ELO'!$A$7:$O$22,15))</f>
        <v>0</v>
      </c>
      <c r="E7" s="296" t="str">
        <f>UPPER(IF($B7="","",VLOOKUP($B7,'Lány 2B ELO'!$A$7:$O$22,2)))</f>
        <v>HOTTÓ</v>
      </c>
      <c r="F7" s="302"/>
      <c r="G7" s="296" t="str">
        <f>IF($B7="","",VLOOKUP($B7,'Lány 2B ELO'!$A$7:$O$22,3))</f>
        <v>Olivia Hannah</v>
      </c>
      <c r="H7" s="302"/>
      <c r="I7" s="296" t="str">
        <f>IF($B7="","",VLOOKUP($B7,'Lány 2B ELO'!$A$7:$O$22,4))</f>
        <v>Pécsi Koch Valéria</v>
      </c>
      <c r="J7" s="276"/>
      <c r="K7" s="477" t="s">
        <v>536</v>
      </c>
      <c r="L7" s="373"/>
      <c r="M7" s="386"/>
      <c r="N7" s="307"/>
      <c r="O7" s="307"/>
      <c r="P7" s="307"/>
      <c r="Q7" s="307"/>
      <c r="R7" s="307"/>
      <c r="S7" s="307"/>
      <c r="Y7" s="371"/>
      <c r="Z7" s="371"/>
      <c r="AA7" s="371" t="s">
        <v>92</v>
      </c>
      <c r="AB7" s="382">
        <v>25</v>
      </c>
      <c r="AC7" s="382">
        <v>15</v>
      </c>
      <c r="AD7" s="382">
        <v>13</v>
      </c>
      <c r="AE7" s="382">
        <v>8</v>
      </c>
      <c r="AF7" s="382">
        <v>6</v>
      </c>
      <c r="AG7" s="382">
        <v>4</v>
      </c>
      <c r="AH7" s="382">
        <v>3</v>
      </c>
      <c r="AI7" s="382">
        <v>2</v>
      </c>
      <c r="AJ7" s="382">
        <v>1</v>
      </c>
      <c r="AK7" s="382">
        <v>0</v>
      </c>
    </row>
    <row r="8" spans="1:37" x14ac:dyDescent="0.2">
      <c r="A8" s="314"/>
      <c r="B8" s="346"/>
      <c r="C8" s="315"/>
      <c r="D8" s="315"/>
      <c r="E8" s="315"/>
      <c r="F8" s="315"/>
      <c r="G8" s="315"/>
      <c r="H8" s="315"/>
      <c r="I8" s="315"/>
      <c r="J8" s="276"/>
      <c r="K8" s="314"/>
      <c r="L8" s="314"/>
      <c r="M8" s="387"/>
      <c r="N8" s="307"/>
      <c r="O8" s="307"/>
      <c r="P8" s="307"/>
      <c r="Q8" s="307"/>
      <c r="R8" s="307"/>
      <c r="S8" s="307"/>
      <c r="Y8" s="371"/>
      <c r="Z8" s="371"/>
      <c r="AA8" s="371" t="s">
        <v>93</v>
      </c>
      <c r="AB8" s="382">
        <v>15</v>
      </c>
      <c r="AC8" s="382">
        <v>10</v>
      </c>
      <c r="AD8" s="382">
        <v>7</v>
      </c>
      <c r="AE8" s="382">
        <v>5</v>
      </c>
      <c r="AF8" s="382">
        <v>4</v>
      </c>
      <c r="AG8" s="382">
        <v>3</v>
      </c>
      <c r="AH8" s="382">
        <v>2</v>
      </c>
      <c r="AI8" s="382">
        <v>1</v>
      </c>
      <c r="AJ8" s="382">
        <v>0</v>
      </c>
      <c r="AK8" s="382">
        <v>0</v>
      </c>
    </row>
    <row r="9" spans="1:37" x14ac:dyDescent="0.2">
      <c r="A9" s="314" t="s">
        <v>65</v>
      </c>
      <c r="B9" s="345">
        <v>14</v>
      </c>
      <c r="C9" s="301">
        <f>IF($B9="","",VLOOKUP($B9,'Lány 2B ELO'!$A$7:$O$22,5))</f>
        <v>0</v>
      </c>
      <c r="D9" s="301">
        <f>IF($B9="","",VLOOKUP($B9,'Lány 2B ELO'!$A$7:$O$22,15))</f>
        <v>0</v>
      </c>
      <c r="E9" s="296" t="str">
        <f>UPPER(IF($B9="","",VLOOKUP($B9,'Lány 2B ELO'!$A$7:$O$22,2)))</f>
        <v>TÓTH</v>
      </c>
      <c r="F9" s="302"/>
      <c r="G9" s="296" t="str">
        <f>IF($B9="","",VLOOKUP($B9,'Lány 2B ELO'!$A$7:$O$22,3))</f>
        <v>Szabina</v>
      </c>
      <c r="H9" s="302"/>
      <c r="I9" s="296" t="str">
        <f>IF($B9="","",VLOOKUP($B9,'Lány 2B ELO'!$A$7:$O$22,4))</f>
        <v>Balatonlelle Ált Isk</v>
      </c>
      <c r="J9" s="276"/>
      <c r="K9" s="477" t="s">
        <v>88</v>
      </c>
      <c r="L9" s="373"/>
      <c r="M9" s="386"/>
      <c r="N9" s="307"/>
      <c r="O9" s="307"/>
      <c r="P9" s="307"/>
      <c r="Q9" s="307"/>
      <c r="R9" s="307"/>
      <c r="S9" s="307"/>
      <c r="Y9" s="371"/>
      <c r="Z9" s="371"/>
      <c r="AA9" s="371" t="s">
        <v>94</v>
      </c>
      <c r="AB9" s="382">
        <v>10</v>
      </c>
      <c r="AC9" s="382">
        <v>6</v>
      </c>
      <c r="AD9" s="382">
        <v>4</v>
      </c>
      <c r="AE9" s="382">
        <v>2</v>
      </c>
      <c r="AF9" s="382">
        <v>1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</row>
    <row r="10" spans="1:37" x14ac:dyDescent="0.2">
      <c r="A10" s="314"/>
      <c r="B10" s="346"/>
      <c r="C10" s="315"/>
      <c r="D10" s="315"/>
      <c r="E10" s="315"/>
      <c r="F10" s="315"/>
      <c r="G10" s="315"/>
      <c r="H10" s="315"/>
      <c r="I10" s="315"/>
      <c r="J10" s="276"/>
      <c r="K10" s="314"/>
      <c r="L10" s="314"/>
      <c r="M10" s="387"/>
      <c r="N10" s="307"/>
      <c r="O10" s="307"/>
      <c r="P10" s="307"/>
      <c r="Q10" s="307"/>
      <c r="R10" s="307"/>
      <c r="S10" s="307"/>
      <c r="Y10" s="371"/>
      <c r="Z10" s="371"/>
      <c r="AA10" s="371" t="s">
        <v>95</v>
      </c>
      <c r="AB10" s="382">
        <v>6</v>
      </c>
      <c r="AC10" s="382">
        <v>3</v>
      </c>
      <c r="AD10" s="382">
        <v>2</v>
      </c>
      <c r="AE10" s="382">
        <v>1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</row>
    <row r="11" spans="1:37" x14ac:dyDescent="0.2">
      <c r="A11" s="314" t="s">
        <v>66</v>
      </c>
      <c r="B11" s="345">
        <v>7</v>
      </c>
      <c r="C11" s="301">
        <f>IF($B11="","",VLOOKUP($B11,'Lány 2B ELO'!$A$7:$O$22,5))</f>
        <v>0</v>
      </c>
      <c r="D11" s="301">
        <f>IF($B11="","",VLOOKUP($B11,'Lány 2B ELO'!$A$7:$O$22,15))</f>
        <v>0</v>
      </c>
      <c r="E11" s="296" t="str">
        <f>UPPER(IF($B11="","",VLOOKUP($B11,'Lány 2B ELO'!$A$7:$O$22,2)))</f>
        <v>SIMON</v>
      </c>
      <c r="F11" s="302"/>
      <c r="G11" s="296" t="str">
        <f>IF($B11="","",VLOOKUP($B11,'Lány 2B ELO'!$A$7:$O$22,3))</f>
        <v>Dorka</v>
      </c>
      <c r="H11" s="302"/>
      <c r="I11" s="296" t="str">
        <f>IF($B11="","",VLOOKUP($B11,'Lány 2B ELO'!$A$7:$O$22,4))</f>
        <v>Gyöngyösi Arany János Általános Iskola</v>
      </c>
      <c r="J11" s="276"/>
      <c r="K11" s="477" t="s">
        <v>537</v>
      </c>
      <c r="L11" s="373"/>
      <c r="M11" s="386"/>
      <c r="N11" s="307"/>
      <c r="O11" s="307"/>
      <c r="P11" s="307"/>
      <c r="Q11" s="307"/>
      <c r="R11" s="307"/>
      <c r="S11" s="307"/>
      <c r="Y11" s="371"/>
      <c r="Z11" s="371"/>
      <c r="AA11" s="371" t="s">
        <v>100</v>
      </c>
      <c r="AB11" s="382">
        <v>3</v>
      </c>
      <c r="AC11" s="382">
        <v>2</v>
      </c>
      <c r="AD11" s="382">
        <v>1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</row>
    <row r="12" spans="1:37" x14ac:dyDescent="0.2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Y12" s="371"/>
      <c r="Z12" s="371"/>
      <c r="AA12" s="371" t="s">
        <v>96</v>
      </c>
      <c r="AB12" s="383">
        <v>0</v>
      </c>
      <c r="AC12" s="383">
        <v>0</v>
      </c>
      <c r="AD12" s="383">
        <v>0</v>
      </c>
      <c r="AE12" s="383">
        <v>0</v>
      </c>
      <c r="AF12" s="383">
        <v>0</v>
      </c>
      <c r="AG12" s="383">
        <v>0</v>
      </c>
      <c r="AH12" s="383">
        <v>0</v>
      </c>
      <c r="AI12" s="383">
        <v>0</v>
      </c>
      <c r="AJ12" s="383">
        <v>0</v>
      </c>
      <c r="AK12" s="383">
        <v>0</v>
      </c>
    </row>
    <row r="13" spans="1:37" x14ac:dyDescent="0.2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Y13" s="371"/>
      <c r="Z13" s="371"/>
      <c r="AA13" s="371" t="s">
        <v>97</v>
      </c>
      <c r="AB13" s="383">
        <v>0</v>
      </c>
      <c r="AC13" s="383">
        <v>0</v>
      </c>
      <c r="AD13" s="383">
        <v>0</v>
      </c>
      <c r="AE13" s="383">
        <v>0</v>
      </c>
      <c r="AF13" s="383">
        <v>0</v>
      </c>
      <c r="AG13" s="383">
        <v>0</v>
      </c>
      <c r="AH13" s="383">
        <v>0</v>
      </c>
      <c r="AI13" s="383">
        <v>0</v>
      </c>
      <c r="AJ13" s="383">
        <v>0</v>
      </c>
      <c r="AK13" s="383">
        <v>0</v>
      </c>
    </row>
    <row r="14" spans="1:37" x14ac:dyDescent="0.2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</row>
    <row r="15" spans="1:37" x14ac:dyDescent="0.2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x14ac:dyDescent="0.2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Y16" s="371"/>
      <c r="Z16" s="371"/>
      <c r="AA16" s="371" t="s">
        <v>64</v>
      </c>
      <c r="AB16" s="371">
        <v>300</v>
      </c>
      <c r="AC16" s="371">
        <v>250</v>
      </c>
      <c r="AD16" s="371">
        <v>220</v>
      </c>
      <c r="AE16" s="371">
        <v>180</v>
      </c>
      <c r="AF16" s="371">
        <v>160</v>
      </c>
      <c r="AG16" s="371">
        <v>150</v>
      </c>
      <c r="AH16" s="371">
        <v>140</v>
      </c>
      <c r="AI16" s="371">
        <v>130</v>
      </c>
      <c r="AJ16" s="371">
        <v>120</v>
      </c>
      <c r="AK16" s="371">
        <v>110</v>
      </c>
    </row>
    <row r="17" spans="1:37" x14ac:dyDescent="0.2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Y17" s="371"/>
      <c r="Z17" s="371"/>
      <c r="AA17" s="371" t="s">
        <v>88</v>
      </c>
      <c r="AB17" s="371">
        <v>250</v>
      </c>
      <c r="AC17" s="371">
        <v>200</v>
      </c>
      <c r="AD17" s="371">
        <v>160</v>
      </c>
      <c r="AE17" s="371">
        <v>140</v>
      </c>
      <c r="AF17" s="371">
        <v>120</v>
      </c>
      <c r="AG17" s="371">
        <v>110</v>
      </c>
      <c r="AH17" s="371">
        <v>100</v>
      </c>
      <c r="AI17" s="371">
        <v>90</v>
      </c>
      <c r="AJ17" s="371">
        <v>80</v>
      </c>
      <c r="AK17" s="371">
        <v>70</v>
      </c>
    </row>
    <row r="18" spans="1:37" ht="18.75" customHeight="1" x14ac:dyDescent="0.2">
      <c r="A18" s="276"/>
      <c r="B18" s="491"/>
      <c r="C18" s="491"/>
      <c r="D18" s="487" t="str">
        <f>E7</f>
        <v>HOTTÓ</v>
      </c>
      <c r="E18" s="487"/>
      <c r="F18" s="487" t="str">
        <f>E9</f>
        <v>TÓTH</v>
      </c>
      <c r="G18" s="487"/>
      <c r="H18" s="487" t="str">
        <f>E11</f>
        <v>SIMON</v>
      </c>
      <c r="I18" s="487"/>
      <c r="J18" s="276"/>
      <c r="K18" s="276"/>
      <c r="L18" s="276"/>
      <c r="M18" s="276"/>
      <c r="Y18" s="371"/>
      <c r="Z18" s="371"/>
      <c r="AA18" s="371" t="s">
        <v>89</v>
      </c>
      <c r="AB18" s="371">
        <v>200</v>
      </c>
      <c r="AC18" s="371">
        <v>150</v>
      </c>
      <c r="AD18" s="371">
        <v>130</v>
      </c>
      <c r="AE18" s="371">
        <v>110</v>
      </c>
      <c r="AF18" s="371">
        <v>95</v>
      </c>
      <c r="AG18" s="371">
        <v>80</v>
      </c>
      <c r="AH18" s="371">
        <v>70</v>
      </c>
      <c r="AI18" s="371">
        <v>60</v>
      </c>
      <c r="AJ18" s="371">
        <v>55</v>
      </c>
      <c r="AK18" s="371">
        <v>50</v>
      </c>
    </row>
    <row r="19" spans="1:37" ht="18.75" customHeight="1" x14ac:dyDescent="0.2">
      <c r="A19" s="350" t="s">
        <v>64</v>
      </c>
      <c r="B19" s="483" t="str">
        <f>E7</f>
        <v>HOTTÓ</v>
      </c>
      <c r="C19" s="483"/>
      <c r="D19" s="494"/>
      <c r="E19" s="494"/>
      <c r="F19" s="495" t="s">
        <v>466</v>
      </c>
      <c r="G19" s="496"/>
      <c r="H19" s="495" t="s">
        <v>431</v>
      </c>
      <c r="I19" s="496"/>
      <c r="J19" s="276"/>
      <c r="K19" s="276"/>
      <c r="L19" s="276"/>
      <c r="M19" s="276"/>
      <c r="Y19" s="371"/>
      <c r="Z19" s="371"/>
      <c r="AA19" s="371" t="s">
        <v>90</v>
      </c>
      <c r="AB19" s="371">
        <v>150</v>
      </c>
      <c r="AC19" s="371">
        <v>120</v>
      </c>
      <c r="AD19" s="371">
        <v>100</v>
      </c>
      <c r="AE19" s="371">
        <v>80</v>
      </c>
      <c r="AF19" s="371">
        <v>70</v>
      </c>
      <c r="AG19" s="371">
        <v>60</v>
      </c>
      <c r="AH19" s="371">
        <v>55</v>
      </c>
      <c r="AI19" s="371">
        <v>50</v>
      </c>
      <c r="AJ19" s="371">
        <v>45</v>
      </c>
      <c r="AK19" s="371">
        <v>40</v>
      </c>
    </row>
    <row r="20" spans="1:37" ht="18.75" customHeight="1" x14ac:dyDescent="0.2">
      <c r="A20" s="350" t="s">
        <v>65</v>
      </c>
      <c r="B20" s="483" t="str">
        <f>E9</f>
        <v>TÓTH</v>
      </c>
      <c r="C20" s="483"/>
      <c r="D20" s="495" t="s">
        <v>465</v>
      </c>
      <c r="E20" s="496"/>
      <c r="F20" s="494"/>
      <c r="G20" s="494"/>
      <c r="H20" s="495" t="s">
        <v>431</v>
      </c>
      <c r="I20" s="496"/>
      <c r="J20" s="276"/>
      <c r="K20" s="276"/>
      <c r="L20" s="276"/>
      <c r="M20" s="276"/>
      <c r="Y20" s="371"/>
      <c r="Z20" s="371"/>
      <c r="AA20" s="371" t="s">
        <v>91</v>
      </c>
      <c r="AB20" s="371">
        <v>120</v>
      </c>
      <c r="AC20" s="371">
        <v>90</v>
      </c>
      <c r="AD20" s="371">
        <v>65</v>
      </c>
      <c r="AE20" s="371">
        <v>55</v>
      </c>
      <c r="AF20" s="371">
        <v>50</v>
      </c>
      <c r="AG20" s="371">
        <v>45</v>
      </c>
      <c r="AH20" s="371">
        <v>40</v>
      </c>
      <c r="AI20" s="371">
        <v>35</v>
      </c>
      <c r="AJ20" s="371">
        <v>25</v>
      </c>
      <c r="AK20" s="371">
        <v>20</v>
      </c>
    </row>
    <row r="21" spans="1:37" ht="18.75" customHeight="1" x14ac:dyDescent="0.2">
      <c r="A21" s="350" t="s">
        <v>66</v>
      </c>
      <c r="B21" s="483" t="str">
        <f>E11</f>
        <v>SIMON</v>
      </c>
      <c r="C21" s="483"/>
      <c r="D21" s="495" t="s">
        <v>430</v>
      </c>
      <c r="E21" s="496"/>
      <c r="F21" s="495" t="s">
        <v>430</v>
      </c>
      <c r="G21" s="496"/>
      <c r="H21" s="494"/>
      <c r="I21" s="494"/>
      <c r="J21" s="276"/>
      <c r="K21" s="276"/>
      <c r="L21" s="276"/>
      <c r="M21" s="276"/>
      <c r="Y21" s="371"/>
      <c r="Z21" s="371"/>
      <c r="AA21" s="371" t="s">
        <v>92</v>
      </c>
      <c r="AB21" s="371">
        <v>90</v>
      </c>
      <c r="AC21" s="371">
        <v>60</v>
      </c>
      <c r="AD21" s="371">
        <v>45</v>
      </c>
      <c r="AE21" s="371">
        <v>34</v>
      </c>
      <c r="AF21" s="371">
        <v>27</v>
      </c>
      <c r="AG21" s="371">
        <v>22</v>
      </c>
      <c r="AH21" s="371">
        <v>18</v>
      </c>
      <c r="AI21" s="371">
        <v>15</v>
      </c>
      <c r="AJ21" s="371">
        <v>12</v>
      </c>
      <c r="AK21" s="371">
        <v>9</v>
      </c>
    </row>
    <row r="22" spans="1:37" x14ac:dyDescent="0.2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Y22" s="371"/>
      <c r="Z22" s="371"/>
      <c r="AA22" s="371" t="s">
        <v>93</v>
      </c>
      <c r="AB22" s="371">
        <v>60</v>
      </c>
      <c r="AC22" s="371">
        <v>40</v>
      </c>
      <c r="AD22" s="371">
        <v>30</v>
      </c>
      <c r="AE22" s="371">
        <v>20</v>
      </c>
      <c r="AF22" s="371">
        <v>18</v>
      </c>
      <c r="AG22" s="371">
        <v>15</v>
      </c>
      <c r="AH22" s="371">
        <v>12</v>
      </c>
      <c r="AI22" s="371">
        <v>10</v>
      </c>
      <c r="AJ22" s="371">
        <v>8</v>
      </c>
      <c r="AK22" s="371">
        <v>6</v>
      </c>
    </row>
    <row r="23" spans="1:37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Y23" s="371"/>
      <c r="Z23" s="371"/>
      <c r="AA23" s="371" t="s">
        <v>94</v>
      </c>
      <c r="AB23" s="371">
        <v>40</v>
      </c>
      <c r="AC23" s="371">
        <v>25</v>
      </c>
      <c r="AD23" s="371">
        <v>18</v>
      </c>
      <c r="AE23" s="371">
        <v>13</v>
      </c>
      <c r="AF23" s="371">
        <v>8</v>
      </c>
      <c r="AG23" s="371">
        <v>7</v>
      </c>
      <c r="AH23" s="371">
        <v>6</v>
      </c>
      <c r="AI23" s="371">
        <v>5</v>
      </c>
      <c r="AJ23" s="371">
        <v>4</v>
      </c>
      <c r="AK23" s="371">
        <v>3</v>
      </c>
    </row>
    <row r="24" spans="1:37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Y24" s="371"/>
      <c r="Z24" s="371"/>
      <c r="AA24" s="371" t="s">
        <v>95</v>
      </c>
      <c r="AB24" s="371">
        <v>25</v>
      </c>
      <c r="AC24" s="371">
        <v>15</v>
      </c>
      <c r="AD24" s="371">
        <v>13</v>
      </c>
      <c r="AE24" s="371">
        <v>7</v>
      </c>
      <c r="AF24" s="371">
        <v>6</v>
      </c>
      <c r="AG24" s="371">
        <v>5</v>
      </c>
      <c r="AH24" s="371">
        <v>4</v>
      </c>
      <c r="AI24" s="371">
        <v>3</v>
      </c>
      <c r="AJ24" s="371">
        <v>2</v>
      </c>
      <c r="AK24" s="371">
        <v>1</v>
      </c>
    </row>
    <row r="25" spans="1:37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Y25" s="371"/>
      <c r="Z25" s="371"/>
      <c r="AA25" s="371" t="s">
        <v>100</v>
      </c>
      <c r="AB25" s="371">
        <v>15</v>
      </c>
      <c r="AC25" s="371">
        <v>10</v>
      </c>
      <c r="AD25" s="371">
        <v>8</v>
      </c>
      <c r="AE25" s="371">
        <v>4</v>
      </c>
      <c r="AF25" s="371">
        <v>3</v>
      </c>
      <c r="AG25" s="371">
        <v>2</v>
      </c>
      <c r="AH25" s="371">
        <v>1</v>
      </c>
      <c r="AI25" s="371">
        <v>0</v>
      </c>
      <c r="AJ25" s="371">
        <v>0</v>
      </c>
      <c r="AK25" s="371">
        <v>0</v>
      </c>
    </row>
    <row r="26" spans="1:37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Y26" s="371"/>
      <c r="Z26" s="371"/>
      <c r="AA26" s="371" t="s">
        <v>96</v>
      </c>
      <c r="AB26" s="371">
        <v>10</v>
      </c>
      <c r="AC26" s="371">
        <v>6</v>
      </c>
      <c r="AD26" s="371">
        <v>4</v>
      </c>
      <c r="AE26" s="371">
        <v>2</v>
      </c>
      <c r="AF26" s="371">
        <v>1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</row>
    <row r="27" spans="1:37" x14ac:dyDescent="0.2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Y27" s="371"/>
      <c r="Z27" s="371"/>
      <c r="AA27" s="371" t="s">
        <v>97</v>
      </c>
      <c r="AB27" s="371">
        <v>3</v>
      </c>
      <c r="AC27" s="371">
        <v>2</v>
      </c>
      <c r="AD27" s="371">
        <v>1</v>
      </c>
      <c r="AE27" s="371">
        <v>0</v>
      </c>
      <c r="AF27" s="371">
        <v>0</v>
      </c>
      <c r="AG27" s="371">
        <v>0</v>
      </c>
      <c r="AH27" s="371">
        <v>0</v>
      </c>
      <c r="AI27" s="371">
        <v>0</v>
      </c>
      <c r="AJ27" s="371">
        <v>0</v>
      </c>
      <c r="AK27" s="371">
        <v>0</v>
      </c>
    </row>
    <row r="28" spans="1:37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37" x14ac:dyDescent="0.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37" x14ac:dyDescent="0.2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37" x14ac:dyDescent="0.2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37" x14ac:dyDescent="0.2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54"/>
      <c r="M32" s="254"/>
      <c r="O32" s="307"/>
      <c r="P32" s="307"/>
      <c r="Q32" s="307"/>
      <c r="R32" s="307"/>
      <c r="S32" s="307"/>
    </row>
    <row r="33" spans="1:19" x14ac:dyDescent="0.2">
      <c r="A33" s="138" t="s">
        <v>43</v>
      </c>
      <c r="B33" s="139"/>
      <c r="C33" s="211"/>
      <c r="D33" s="322" t="s">
        <v>4</v>
      </c>
      <c r="E33" s="323" t="s">
        <v>45</v>
      </c>
      <c r="F33" s="341"/>
      <c r="G33" s="322" t="s">
        <v>4</v>
      </c>
      <c r="H33" s="323" t="s">
        <v>54</v>
      </c>
      <c r="I33" s="161"/>
      <c r="J33" s="323" t="s">
        <v>55</v>
      </c>
      <c r="K33" s="160" t="s">
        <v>56</v>
      </c>
      <c r="L33" s="33"/>
      <c r="M33" s="428"/>
      <c r="N33" s="427"/>
      <c r="O33" s="307"/>
      <c r="P33" s="316"/>
      <c r="Q33" s="316"/>
      <c r="R33" s="317"/>
      <c r="S33" s="307"/>
    </row>
    <row r="34" spans="1:19" x14ac:dyDescent="0.2">
      <c r="A34" s="287" t="s">
        <v>44</v>
      </c>
      <c r="B34" s="288"/>
      <c r="C34" s="290"/>
      <c r="D34" s="324"/>
      <c r="E34" s="489"/>
      <c r="F34" s="489"/>
      <c r="G34" s="335" t="s">
        <v>5</v>
      </c>
      <c r="H34" s="288"/>
      <c r="I34" s="325"/>
      <c r="J34" s="336"/>
      <c r="K34" s="282" t="s">
        <v>46</v>
      </c>
      <c r="L34" s="342"/>
      <c r="M34" s="330"/>
      <c r="O34" s="307"/>
      <c r="P34" s="318"/>
      <c r="Q34" s="318"/>
      <c r="R34" s="319"/>
      <c r="S34" s="307"/>
    </row>
    <row r="35" spans="1:19" x14ac:dyDescent="0.2">
      <c r="A35" s="291" t="s">
        <v>53</v>
      </c>
      <c r="B35" s="159"/>
      <c r="C35" s="293"/>
      <c r="D35" s="327"/>
      <c r="E35" s="490"/>
      <c r="F35" s="490"/>
      <c r="G35" s="337" t="s">
        <v>6</v>
      </c>
      <c r="H35" s="328"/>
      <c r="I35" s="329"/>
      <c r="J35" s="85"/>
      <c r="K35" s="339"/>
      <c r="L35" s="254"/>
      <c r="M35" s="334"/>
      <c r="O35" s="307"/>
      <c r="P35" s="319"/>
      <c r="Q35" s="320"/>
      <c r="R35" s="319"/>
      <c r="S35" s="307"/>
    </row>
    <row r="36" spans="1:19" x14ac:dyDescent="0.2">
      <c r="A36" s="174"/>
      <c r="B36" s="175"/>
      <c r="C36" s="176"/>
      <c r="D36" s="327"/>
      <c r="E36" s="331"/>
      <c r="F36" s="332"/>
      <c r="G36" s="337" t="s">
        <v>7</v>
      </c>
      <c r="H36" s="328"/>
      <c r="I36" s="329"/>
      <c r="J36" s="85"/>
      <c r="K36" s="282" t="s">
        <v>47</v>
      </c>
      <c r="L36" s="342"/>
      <c r="M36" s="326"/>
      <c r="O36" s="307"/>
      <c r="P36" s="318"/>
      <c r="Q36" s="318"/>
      <c r="R36" s="319"/>
      <c r="S36" s="307"/>
    </row>
    <row r="37" spans="1:19" x14ac:dyDescent="0.2">
      <c r="A37" s="150"/>
      <c r="B37" s="206"/>
      <c r="C37" s="151"/>
      <c r="D37" s="327"/>
      <c r="E37" s="331"/>
      <c r="F37" s="332"/>
      <c r="G37" s="337" t="s">
        <v>8</v>
      </c>
      <c r="H37" s="328"/>
      <c r="I37" s="329"/>
      <c r="J37" s="85"/>
      <c r="K37" s="340"/>
      <c r="L37" s="332"/>
      <c r="M37" s="330"/>
      <c r="O37" s="307"/>
      <c r="P37" s="319"/>
      <c r="Q37" s="320"/>
      <c r="R37" s="319"/>
      <c r="S37" s="307"/>
    </row>
    <row r="38" spans="1:19" x14ac:dyDescent="0.2">
      <c r="A38" s="163"/>
      <c r="B38" s="177"/>
      <c r="C38" s="210"/>
      <c r="D38" s="327"/>
      <c r="E38" s="331"/>
      <c r="F38" s="332"/>
      <c r="G38" s="337" t="s">
        <v>9</v>
      </c>
      <c r="H38" s="328"/>
      <c r="I38" s="329"/>
      <c r="J38" s="85"/>
      <c r="K38" s="291"/>
      <c r="L38" s="254"/>
      <c r="M38" s="334"/>
      <c r="O38" s="307"/>
      <c r="P38" s="319"/>
      <c r="Q38" s="320"/>
      <c r="R38" s="319"/>
      <c r="S38" s="307"/>
    </row>
    <row r="39" spans="1:19" x14ac:dyDescent="0.2">
      <c r="A39" s="164"/>
      <c r="B39" s="180"/>
      <c r="C39" s="151"/>
      <c r="D39" s="327"/>
      <c r="E39" s="331"/>
      <c r="F39" s="332"/>
      <c r="G39" s="337" t="s">
        <v>10</v>
      </c>
      <c r="H39" s="328"/>
      <c r="I39" s="329"/>
      <c r="J39" s="85"/>
      <c r="K39" s="282" t="s">
        <v>33</v>
      </c>
      <c r="L39" s="342"/>
      <c r="M39" s="326"/>
      <c r="O39" s="307"/>
      <c r="P39" s="318"/>
      <c r="Q39" s="318"/>
      <c r="R39" s="319"/>
      <c r="S39" s="307"/>
    </row>
    <row r="40" spans="1:19" x14ac:dyDescent="0.2">
      <c r="A40" s="164"/>
      <c r="B40" s="180"/>
      <c r="C40" s="172"/>
      <c r="D40" s="327"/>
      <c r="E40" s="331"/>
      <c r="F40" s="332"/>
      <c r="G40" s="337" t="s">
        <v>11</v>
      </c>
      <c r="H40" s="328"/>
      <c r="I40" s="329"/>
      <c r="J40" s="85"/>
      <c r="K40" s="340"/>
      <c r="L40" s="332"/>
      <c r="M40" s="330"/>
      <c r="O40" s="307"/>
      <c r="P40" s="319"/>
      <c r="Q40" s="320"/>
      <c r="R40" s="319"/>
      <c r="S40" s="307"/>
    </row>
    <row r="41" spans="1:19" x14ac:dyDescent="0.2">
      <c r="A41" s="165"/>
      <c r="B41" s="162"/>
      <c r="C41" s="173"/>
      <c r="D41" s="333"/>
      <c r="E41" s="152"/>
      <c r="F41" s="254"/>
      <c r="G41" s="338" t="s">
        <v>12</v>
      </c>
      <c r="H41" s="159"/>
      <c r="I41" s="284"/>
      <c r="J41" s="154"/>
      <c r="K41" s="291" t="str">
        <f>L4</f>
        <v>Rákóczi Andrea</v>
      </c>
      <c r="L41" s="254"/>
      <c r="M41" s="334"/>
      <c r="O41" s="307"/>
      <c r="P41" s="319"/>
      <c r="Q41" s="320"/>
      <c r="R41" s="321"/>
      <c r="S41" s="307"/>
    </row>
    <row r="42" spans="1:19" x14ac:dyDescent="0.2">
      <c r="O42" s="307"/>
      <c r="P42" s="307"/>
      <c r="Q42" s="307"/>
      <c r="R42" s="307"/>
      <c r="S42" s="307"/>
    </row>
    <row r="43" spans="1:19" x14ac:dyDescent="0.2">
      <c r="O43" s="307"/>
      <c r="P43" s="307"/>
      <c r="Q43" s="307"/>
      <c r="R43" s="307"/>
      <c r="S43" s="30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98" priority="2" stopIfTrue="1" operator="equal">
      <formula>"Bye"</formula>
    </cfRule>
  </conditionalFormatting>
  <conditionalFormatting sqref="R41">
    <cfRule type="expression" dxfId="9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25</vt:i4>
      </vt:variant>
    </vt:vector>
  </HeadingPairs>
  <TitlesOfParts>
    <vt:vector size="48" baseType="lpstr">
      <vt:lpstr>Altalanos</vt:lpstr>
      <vt:lpstr>Birók</vt:lpstr>
      <vt:lpstr>Játékrend 2 kcs.</vt:lpstr>
      <vt:lpstr>Lány 2A ELO</vt:lpstr>
      <vt:lpstr>Lány 2A 1-2 cs.</vt:lpstr>
      <vt:lpstr>Lány 2A 3-4 cs.</vt:lpstr>
      <vt:lpstr>Lány 2A Döntő</vt:lpstr>
      <vt:lpstr>Lány 2B ELO</vt:lpstr>
      <vt:lpstr>Lány 2B 1 cs.</vt:lpstr>
      <vt:lpstr>Lány 2B 2 cs.</vt:lpstr>
      <vt:lpstr>Lány 2B 3-4 cs.</vt:lpstr>
      <vt:lpstr>Lány 2B 5-6 cs.</vt:lpstr>
      <vt:lpstr>Lány 2B Döntő</vt:lpstr>
      <vt:lpstr>Fiú 2A ELO</vt:lpstr>
      <vt:lpstr>Fiú 2A 1 cs.</vt:lpstr>
      <vt:lpstr>Fiú 2A 2-3 cs.</vt:lpstr>
      <vt:lpstr>Fiú 2A Döntő</vt:lpstr>
      <vt:lpstr>Fiú 2B ELO</vt:lpstr>
      <vt:lpstr>Fiú 2B 1 cs.</vt:lpstr>
      <vt:lpstr>Fiú 2B 2 cs.</vt:lpstr>
      <vt:lpstr>Fiú 2B 3-4 cs.</vt:lpstr>
      <vt:lpstr>Fiú 2B 5-6 cs.</vt:lpstr>
      <vt:lpstr>Fiú 2B Döntő</vt:lpstr>
      <vt:lpstr>'Fiú 2A ELO'!Nyomtatási_cím</vt:lpstr>
      <vt:lpstr>'Fiú 2B ELO'!Nyomtatási_cím</vt:lpstr>
      <vt:lpstr>'Lány 2A ELO'!Nyomtatási_cím</vt:lpstr>
      <vt:lpstr>'Lány 2B ELO'!Nyomtatási_cím</vt:lpstr>
      <vt:lpstr>Birók!Nyomtatási_terület</vt:lpstr>
      <vt:lpstr>'Fiú 2A 1 cs.'!Nyomtatási_terület</vt:lpstr>
      <vt:lpstr>'Fiú 2A 2-3 cs.'!Nyomtatási_terület</vt:lpstr>
      <vt:lpstr>'Fiú 2A Döntő'!Nyomtatási_terület</vt:lpstr>
      <vt:lpstr>'Fiú 2A ELO'!Nyomtatási_terület</vt:lpstr>
      <vt:lpstr>'Fiú 2B 1 cs.'!Nyomtatási_terület</vt:lpstr>
      <vt:lpstr>'Fiú 2B 2 cs.'!Nyomtatási_terület</vt:lpstr>
      <vt:lpstr>'Fiú 2B 3-4 cs.'!Nyomtatási_terület</vt:lpstr>
      <vt:lpstr>'Fiú 2B 5-6 cs.'!Nyomtatási_terület</vt:lpstr>
      <vt:lpstr>'Fiú 2B Döntő'!Nyomtatási_terület</vt:lpstr>
      <vt:lpstr>'Fiú 2B ELO'!Nyomtatási_terület</vt:lpstr>
      <vt:lpstr>'Lány 2A 1-2 cs.'!Nyomtatási_terület</vt:lpstr>
      <vt:lpstr>'Lány 2A 3-4 cs.'!Nyomtatási_terület</vt:lpstr>
      <vt:lpstr>'Lány 2A Döntő'!Nyomtatási_terület</vt:lpstr>
      <vt:lpstr>'Lány 2A ELO'!Nyomtatási_terület</vt:lpstr>
      <vt:lpstr>'Lány 2B 1 cs.'!Nyomtatási_terület</vt:lpstr>
      <vt:lpstr>'Lány 2B 2 cs.'!Nyomtatási_terület</vt:lpstr>
      <vt:lpstr>'Lány 2B 3-4 cs.'!Nyomtatási_terület</vt:lpstr>
      <vt:lpstr>'Lány 2B 5-6 cs.'!Nyomtatási_terület</vt:lpstr>
      <vt:lpstr>'Lány 2B Döntő'!Nyomtatási_terület</vt:lpstr>
      <vt:lpstr>'Lány 2B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Andi</cp:lastModifiedBy>
  <cp:lastPrinted>2024-05-09T14:55:53Z</cp:lastPrinted>
  <dcterms:created xsi:type="dcterms:W3CDTF">1998-01-18T23:10:02Z</dcterms:created>
  <dcterms:modified xsi:type="dcterms:W3CDTF">2024-05-28T13:39:55Z</dcterms:modified>
  <cp:category>Forms</cp:category>
</cp:coreProperties>
</file>