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Fejér vármegye\"/>
    </mc:Choice>
  </mc:AlternateContent>
  <xr:revisionPtr revIDLastSave="0" documentId="13_ncr:1_{FE90B58D-BB59-4A24-A89E-4813A7FAC3BE}" xr6:coauthVersionLast="47" xr6:coauthVersionMax="47" xr10:uidLastSave="{00000000-0000-0000-0000-000000000000}"/>
  <bookViews>
    <workbookView xWindow="-108" yWindow="-108" windowWidth="23256" windowHeight="13176" tabRatio="884" activeTab="2" xr2:uid="{00000000-000D-0000-FFFF-FFFF00000000}"/>
  </bookViews>
  <sheets>
    <sheet name="Altalanos" sheetId="1" r:id="rId1"/>
    <sheet name="Birók" sheetId="2" r:id="rId2"/>
    <sheet name="IV KCS Fiú B" sheetId="87" r:id="rId3"/>
    <sheet name="V. kcs. fiú B" sheetId="357" r:id="rId4"/>
    <sheet name="VI. kcs fiú B 1. csop" sheetId="355" r:id="rId5"/>
    <sheet name="VI. kcs fiú B 2. csop" sheetId="356" r:id="rId6"/>
    <sheet name="VI. kcs. fiú B döntő" sheetId="286" r:id="rId7"/>
    <sheet name="VI. kcs. Lány B" sheetId="88" r:id="rId8"/>
    <sheet name="VII. kcs. fiú B" sheetId="347" r:id="rId9"/>
    <sheet name="VIII. kcs. fiú B" sheetId="89" r:id="rId10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2">'IV KCS Fiú B'!$A$1:$M$41</definedName>
    <definedName name="_xlnm.Print_Area" localSheetId="6">'VI. kcs. fiú B döntő'!$A$1:$R$62</definedName>
    <definedName name="_xlnm.Print_Area" localSheetId="7">'VI. kcs. Lány B'!$A$1:$M$41</definedName>
    <definedName name="_xlnm.Print_Area" localSheetId="9">'VIII. kcs. fiú 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57" l="1"/>
  <c r="D13" i="357"/>
  <c r="D11" i="357"/>
  <c r="D9" i="357"/>
  <c r="D7" i="357"/>
  <c r="B19" i="357"/>
  <c r="B23" i="357"/>
  <c r="B22" i="357"/>
  <c r="B21" i="357"/>
  <c r="B20" i="357"/>
  <c r="L18" i="357"/>
  <c r="J18" i="357"/>
  <c r="H18" i="357"/>
  <c r="F18" i="357"/>
  <c r="L15" i="357"/>
  <c r="C15" i="357"/>
  <c r="L13" i="357"/>
  <c r="C13" i="357"/>
  <c r="L11" i="357"/>
  <c r="C11" i="357"/>
  <c r="L9" i="357"/>
  <c r="C9" i="357"/>
  <c r="L7" i="357"/>
  <c r="C7" i="357"/>
  <c r="L4" i="357"/>
  <c r="K41" i="357" s="1"/>
  <c r="B22" i="356"/>
  <c r="B21" i="356"/>
  <c r="B20" i="356"/>
  <c r="B19" i="356"/>
  <c r="J18" i="356"/>
  <c r="H18" i="356"/>
  <c r="F18" i="356"/>
  <c r="D18" i="356"/>
  <c r="L13" i="356"/>
  <c r="D13" i="356"/>
  <c r="C13" i="356"/>
  <c r="L11" i="356"/>
  <c r="D11" i="356"/>
  <c r="C11" i="356"/>
  <c r="L9" i="356"/>
  <c r="D9" i="356"/>
  <c r="C9" i="356"/>
  <c r="L7" i="356"/>
  <c r="D7" i="356"/>
  <c r="C7" i="356"/>
  <c r="M4" i="356"/>
  <c r="K41" i="356" s="1"/>
  <c r="K41" i="355"/>
  <c r="B22" i="355"/>
  <c r="B21" i="355"/>
  <c r="B20" i="355"/>
  <c r="B19" i="355"/>
  <c r="J18" i="355"/>
  <c r="H18" i="355"/>
  <c r="F18" i="355"/>
  <c r="D18" i="355"/>
  <c r="L13" i="355"/>
  <c r="D13" i="355"/>
  <c r="C13" i="355"/>
  <c r="L11" i="355"/>
  <c r="D11" i="355"/>
  <c r="C11" i="355"/>
  <c r="L9" i="355"/>
  <c r="D9" i="355"/>
  <c r="C9" i="355"/>
  <c r="L7" i="355"/>
  <c r="D7" i="355"/>
  <c r="C7" i="355"/>
  <c r="M4" i="355"/>
  <c r="B21" i="347"/>
  <c r="J18" i="347"/>
  <c r="L15" i="347"/>
  <c r="B23" i="347"/>
  <c r="D15" i="347"/>
  <c r="C15" i="347"/>
  <c r="L13" i="347"/>
  <c r="B22" i="347"/>
  <c r="D13" i="347"/>
  <c r="C13" i="347"/>
  <c r="L11" i="347"/>
  <c r="H18" i="347"/>
  <c r="D11" i="347"/>
  <c r="C11" i="347"/>
  <c r="L9" i="347"/>
  <c r="B20" i="347"/>
  <c r="D9" i="347"/>
  <c r="C9" i="347"/>
  <c r="L7" i="347"/>
  <c r="B19" i="347"/>
  <c r="D7" i="347"/>
  <c r="C7" i="347"/>
  <c r="L4" i="347"/>
  <c r="K41" i="347" s="1"/>
  <c r="E2" i="286"/>
  <c r="R62" i="286"/>
  <c r="I21" i="286"/>
  <c r="G21" i="286"/>
  <c r="F21" i="286"/>
  <c r="D21" i="286"/>
  <c r="C21" i="286"/>
  <c r="B21" i="286"/>
  <c r="I19" i="286"/>
  <c r="G19" i="286"/>
  <c r="F19" i="286"/>
  <c r="D19" i="286"/>
  <c r="C19" i="286"/>
  <c r="B19" i="286"/>
  <c r="I17" i="286"/>
  <c r="G17" i="286"/>
  <c r="F17" i="286"/>
  <c r="D17" i="286"/>
  <c r="C17" i="286"/>
  <c r="B17" i="286"/>
  <c r="U16" i="286"/>
  <c r="I15" i="286"/>
  <c r="G15" i="286"/>
  <c r="F15" i="286"/>
  <c r="D15" i="286"/>
  <c r="C15" i="286"/>
  <c r="B15" i="286"/>
  <c r="I13" i="286"/>
  <c r="G13" i="286"/>
  <c r="F13" i="286"/>
  <c r="D13" i="286"/>
  <c r="C13" i="286"/>
  <c r="B13" i="286"/>
  <c r="I11" i="286"/>
  <c r="G11" i="286"/>
  <c r="F11" i="286"/>
  <c r="D11" i="286"/>
  <c r="C11" i="286"/>
  <c r="B11" i="286"/>
  <c r="I9" i="286"/>
  <c r="G9" i="286"/>
  <c r="F9" i="286"/>
  <c r="D9" i="286"/>
  <c r="C9" i="286"/>
  <c r="B9" i="286"/>
  <c r="U7" i="286"/>
  <c r="I7" i="286"/>
  <c r="G7" i="286"/>
  <c r="F7" i="286"/>
  <c r="D7" i="286"/>
  <c r="C7" i="286"/>
  <c r="B7" i="286"/>
  <c r="Y5" i="286"/>
  <c r="AD1" i="286" s="1"/>
  <c r="R4" i="286"/>
  <c r="O62" i="286" s="1"/>
  <c r="G4" i="286"/>
  <c r="A4" i="286"/>
  <c r="Y3" i="286"/>
  <c r="O6" i="286" s="1"/>
  <c r="A1" i="286"/>
  <c r="P22" i="2"/>
  <c r="P23" i="2"/>
  <c r="P24" i="2"/>
  <c r="P25" i="2"/>
  <c r="P26" i="2"/>
  <c r="P27" i="2"/>
  <c r="P28" i="2"/>
  <c r="P29" i="2"/>
  <c r="L11" i="88"/>
  <c r="Y5" i="89"/>
  <c r="Y3" i="89"/>
  <c r="Y5" i="88"/>
  <c r="Y3" i="88"/>
  <c r="L9" i="88" s="1"/>
  <c r="Y5" i="87"/>
  <c r="Y3" i="87"/>
  <c r="B23" i="87"/>
  <c r="D15" i="87"/>
  <c r="C15" i="87"/>
  <c r="L4" i="87"/>
  <c r="K41" i="87" s="1"/>
  <c r="B22" i="87"/>
  <c r="H18" i="87"/>
  <c r="D13" i="87"/>
  <c r="C13" i="87"/>
  <c r="D11" i="87"/>
  <c r="C11" i="87"/>
  <c r="D9" i="87"/>
  <c r="C9" i="87"/>
  <c r="D7" i="87"/>
  <c r="C7" i="87"/>
  <c r="D13" i="88"/>
  <c r="C13" i="88"/>
  <c r="M4" i="88"/>
  <c r="K41" i="88" s="1"/>
  <c r="B20" i="88"/>
  <c r="B19" i="88"/>
  <c r="D18" i="88"/>
  <c r="D11" i="88"/>
  <c r="C11" i="88"/>
  <c r="D9" i="88"/>
  <c r="C9" i="88"/>
  <c r="D7" i="88"/>
  <c r="C7" i="88"/>
  <c r="L4" i="89"/>
  <c r="K41" i="89" s="1"/>
  <c r="E4" i="89"/>
  <c r="D11" i="89"/>
  <c r="C11" i="89"/>
  <c r="F18" i="89"/>
  <c r="D9" i="89"/>
  <c r="C9" i="89"/>
  <c r="D18" i="89"/>
  <c r="D7" i="89"/>
  <c r="C7" i="89"/>
  <c r="B19" i="89"/>
  <c r="A4" i="89"/>
  <c r="B5" i="2"/>
  <c r="A5" i="2"/>
  <c r="A1" i="2"/>
  <c r="U8" i="286"/>
  <c r="F6" i="286"/>
  <c r="K6" i="286"/>
  <c r="M6" i="286"/>
  <c r="B20" i="87"/>
  <c r="F18" i="87"/>
  <c r="AH1" i="89"/>
  <c r="AC1" i="89"/>
  <c r="AF1" i="88"/>
  <c r="B20" i="89"/>
  <c r="L18" i="87"/>
  <c r="AK1" i="87"/>
  <c r="AJ1" i="89"/>
  <c r="U12" i="286"/>
  <c r="AH1" i="88"/>
  <c r="AD1" i="88"/>
  <c r="AK1" i="88"/>
  <c r="AG1" i="88"/>
  <c r="AC1" i="88"/>
  <c r="B22" i="88"/>
  <c r="J18" i="88"/>
  <c r="AB1" i="88"/>
  <c r="L7" i="88" s="1"/>
  <c r="AJ1" i="88"/>
  <c r="U11" i="286"/>
  <c r="U13" i="286"/>
  <c r="U15" i="286"/>
  <c r="U14" i="286"/>
  <c r="AE1" i="286"/>
  <c r="AH1" i="286"/>
  <c r="AC1" i="286"/>
  <c r="AF1" i="286"/>
  <c r="U10" i="286"/>
  <c r="AB1" i="286"/>
  <c r="F18" i="88"/>
  <c r="AE1" i="87"/>
  <c r="AI1" i="88"/>
  <c r="AE1" i="88"/>
  <c r="U9" i="286" l="1"/>
  <c r="AG1" i="87"/>
  <c r="AH1" i="87"/>
  <c r="AC1" i="87"/>
  <c r="AI1" i="87"/>
  <c r="AD1" i="87"/>
  <c r="AD1" i="89"/>
  <c r="AG1" i="89"/>
  <c r="AB1" i="89"/>
  <c r="AK1" i="89"/>
  <c r="AF1" i="89"/>
  <c r="AI1" i="89"/>
  <c r="AE1" i="89"/>
  <c r="L13" i="88"/>
  <c r="L7" i="89"/>
  <c r="L9" i="89"/>
  <c r="L11" i="89"/>
  <c r="D18" i="357"/>
  <c r="D18" i="347"/>
  <c r="L18" i="347"/>
  <c r="F18" i="347"/>
  <c r="D18" i="87"/>
  <c r="B19" i="87"/>
  <c r="AJ1" i="87"/>
  <c r="AB1" i="87"/>
  <c r="L15" i="87" s="1"/>
  <c r="B21" i="88"/>
  <c r="H18" i="88"/>
  <c r="B21" i="87"/>
  <c r="AF1" i="87"/>
  <c r="H18" i="89"/>
  <c r="B21" i="89"/>
  <c r="AG1" i="286"/>
  <c r="J18" i="87"/>
  <c r="F56" i="286"/>
  <c r="F55" i="286"/>
  <c r="L7" i="87" l="1"/>
  <c r="L9" i="87"/>
  <c r="L13" i="87"/>
  <c r="L11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33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<sst xmlns="http://schemas.openxmlformats.org/spreadsheetml/2006/main" count="771" uniqueCount="195">
  <si>
    <t>Umpire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</si>
  <si>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</si>
  <si>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</si>
  <si>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</si>
  <si>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</si>
  <si>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</si>
  <si>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</si>
  <si>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</si>
  <si>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</si>
  <si>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</si>
  <si>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</si>
  <si>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</si>
  <si>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</si>
  <si>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</si>
  <si>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</si>
  <si>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</si>
  <si>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</si>
  <si>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</si>
  <si>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</si>
  <si>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</si>
  <si>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</si>
  <si>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</si>
  <si>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</si>
  <si>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</si>
  <si>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</si>
  <si>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</si>
  <si>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</si>
  <si>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</si>
  <si>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</si>
  <si>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</si>
  <si>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</si>
  <si>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</si>
  <si>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</si>
  <si>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</si>
  <si>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</si>
  <si>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</si>
  <si>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</si>
  <si>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</si>
  <si>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</si>
  <si>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</si>
  <si>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</si>
  <si>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</si>
  <si>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</si>
  <si>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</si>
  <si>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</si>
  <si>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</si>
  <si>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</si>
  <si>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</si>
  <si>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</si>
  <si>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</si>
  <si>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</si>
  <si>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</si>
  <si>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</si>
  <si>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</si>
  <si>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</si>
  <si>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</si>
  <si>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</si>
  <si>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</si>
  <si>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</si>
  <si>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</si>
  <si>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</si>
  <si>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</si>
  <si>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</si>
  <si>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</si>
  <si>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</si>
  <si>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</si>
  <si>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</si>
  <si>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</si>
  <si>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</si>
  <si>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</si>
  <si>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</si>
  <si>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</si>
  <si>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</si>
  <si>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</si>
  <si>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</si>
  <si>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</si>
  <si>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</si>
  <si>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</si>
  <si>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</si>
  <si>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</si>
  <si>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</si>
  <si>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</si>
  <si>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</si>
  <si>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</si>
  <si>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</si>
  <si>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</si>
  <si>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</si>
  <si>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</si>
  <si>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</si>
  <si>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</si>
  <si>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</si>
  <si>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</si>
  <si>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</si>
  <si>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</si>
  <si>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OB</t>
  </si>
  <si>
    <t>Fejér Megyei Diákolimpia</t>
  </si>
  <si>
    <t>IV kcs. B</t>
  </si>
  <si>
    <t>AGÁRD</t>
  </si>
  <si>
    <t>KOVÁCS</t>
  </si>
  <si>
    <t>Marcell</t>
  </si>
  <si>
    <t>Szfvári Teleki B. Gimn.</t>
  </si>
  <si>
    <t>BARANYAI</t>
  </si>
  <si>
    <t xml:space="preserve">Chernel I. Ált Isk. </t>
  </si>
  <si>
    <t>Zalán</t>
  </si>
  <si>
    <t>KUNOS</t>
  </si>
  <si>
    <t>Koppány</t>
  </si>
  <si>
    <t>Kápolnásnyéki Vörösmarty Ált Isk.</t>
  </si>
  <si>
    <t>CSÖRGŐ</t>
  </si>
  <si>
    <t>Noel</t>
  </si>
  <si>
    <t>Szabadegyházi Kossuth Ált Isk.</t>
  </si>
  <si>
    <t>PALÓKA</t>
  </si>
  <si>
    <t>Ádám</t>
  </si>
  <si>
    <t>MOLNÁR</t>
  </si>
  <si>
    <t>Botond</t>
  </si>
  <si>
    <t>SMAKAJ</t>
  </si>
  <si>
    <t>Gentian</t>
  </si>
  <si>
    <t>Gergő</t>
  </si>
  <si>
    <t>BOLLA</t>
  </si>
  <si>
    <t>Dániel</t>
  </si>
  <si>
    <t>VII. KCS. Fiú B</t>
  </si>
  <si>
    <t>HOROG</t>
  </si>
  <si>
    <t>Milán</t>
  </si>
  <si>
    <t>SCHREIBER</t>
  </si>
  <si>
    <t>ÁRON</t>
  </si>
  <si>
    <t>JELINEK</t>
  </si>
  <si>
    <t>Márton</t>
  </si>
  <si>
    <t>BENCSIK</t>
  </si>
  <si>
    <t>SZABÓ</t>
  </si>
  <si>
    <t>Máté</t>
  </si>
  <si>
    <t>Szfvári SZC Vörösmarty Technikum</t>
  </si>
  <si>
    <t>VI kcs. Lány B</t>
  </si>
  <si>
    <t>METZGER</t>
  </si>
  <si>
    <t>Kata</t>
  </si>
  <si>
    <t>Chernel I. Ált Isk.</t>
  </si>
  <si>
    <t>MAJOR</t>
  </si>
  <si>
    <t>Mandula</t>
  </si>
  <si>
    <t>MÉSZÁROS</t>
  </si>
  <si>
    <t>Panna</t>
  </si>
  <si>
    <t>Szfvári Hétvezér Ált Isk.</t>
  </si>
  <si>
    <t>TAKÁCS</t>
  </si>
  <si>
    <t>Kiara</t>
  </si>
  <si>
    <t>HORVÁTH</t>
  </si>
  <si>
    <t>Szfvári Munkácsy M. Ált Isk.</t>
  </si>
  <si>
    <t>ANTAL</t>
  </si>
  <si>
    <t>Ákos</t>
  </si>
  <si>
    <t>RÓZSA</t>
  </si>
  <si>
    <t>Zsombor</t>
  </si>
  <si>
    <t>Sándor</t>
  </si>
  <si>
    <t>RÉGER</t>
  </si>
  <si>
    <t>WILHELM</t>
  </si>
  <si>
    <t>LÁSZLÓ</t>
  </si>
  <si>
    <t>NAVRASICS</t>
  </si>
  <si>
    <t>Mór</t>
  </si>
  <si>
    <t>Tamás</t>
  </si>
  <si>
    <t>Szfvári Vasvári Gimn.</t>
  </si>
  <si>
    <t>VÁNYI</t>
  </si>
  <si>
    <t>Dorián</t>
  </si>
  <si>
    <t>Szfvári Kossuth Ált Isk.</t>
  </si>
  <si>
    <t>Szfvári Teleki B. Gimn</t>
  </si>
  <si>
    <t>VIII. kcs. Fiú B</t>
  </si>
  <si>
    <t>SALAMON</t>
  </si>
  <si>
    <t>Csaba</t>
  </si>
  <si>
    <t>Szfvári SZC Hunyadi M. Technikum</t>
  </si>
  <si>
    <t>PÁLHEGYI</t>
  </si>
  <si>
    <t>Szfvári Ciszterci Gimn.</t>
  </si>
  <si>
    <t>R. NAGY</t>
  </si>
  <si>
    <t>Szabadegyházi Kossuth Ált. Isk.</t>
  </si>
  <si>
    <t>T. NAGY</t>
  </si>
  <si>
    <t>VI kcs. fiú B 1. csoport</t>
  </si>
  <si>
    <t>Mezőszilasi Németh L Ált Isk.</t>
  </si>
  <si>
    <t>Zétény</t>
  </si>
  <si>
    <t>Szfvári Kodolányi Gimn</t>
  </si>
  <si>
    <t>Szfvári Vasvári Gimn</t>
  </si>
  <si>
    <t>VI kcs. fiú B 2. csoport</t>
  </si>
  <si>
    <t>3-6</t>
  </si>
  <si>
    <t>6-3</t>
  </si>
  <si>
    <t>jn.</t>
  </si>
  <si>
    <t>6-0</t>
  </si>
  <si>
    <t>6-1</t>
  </si>
  <si>
    <t>0-6</t>
  </si>
  <si>
    <t>1-6</t>
  </si>
  <si>
    <t>jn</t>
  </si>
  <si>
    <t>V kcs. B</t>
  </si>
  <si>
    <t>6-2</t>
  </si>
  <si>
    <t>5-7</t>
  </si>
  <si>
    <t>2-6</t>
  </si>
  <si>
    <t>7-5</t>
  </si>
  <si>
    <t>6-4</t>
  </si>
  <si>
    <t>4-6</t>
  </si>
  <si>
    <t>RÓZSA Zsombor</t>
  </si>
  <si>
    <t>VÁNYI Dorián</t>
  </si>
  <si>
    <t>ANTAL Ákos</t>
  </si>
  <si>
    <t>NAVRASICS Mór</t>
  </si>
  <si>
    <t>6-7</t>
  </si>
  <si>
    <t>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</si>
</sst>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1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2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19" fillId="0" borderId="0" xfId="0" applyFont="1"/>
    <xf numFmtId="49" fontId="19" fillId="0" borderId="0" xfId="0" applyNumberFormat="1" applyFont="1"/>
    <xf numFmtId="0" fontId="37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0" fillId="0" borderId="0" xfId="0" applyNumberFormat="1" applyFont="1" applyAlignment="1">
      <alignment vertical="top"/>
    </xf>
    <xf numFmtId="49" fontId="16" fillId="0" borderId="0" xfId="0" applyNumberFormat="1" applyFont="1"/>
    <xf numFmtId="49" fontId="33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vertical="center"/>
    </xf>
    <xf numFmtId="49" fontId="39" fillId="2" borderId="0" xfId="0" applyNumberFormat="1" applyFont="1" applyFill="1" applyAlignment="1">
      <alignment horizontal="center" vertical="center"/>
    </xf>
    <xf numFmtId="0" fontId="43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49" fontId="43" fillId="6" borderId="0" xfId="0" applyNumberFormat="1" applyFont="1" applyFill="1" applyAlignment="1">
      <alignment vertical="center"/>
    </xf>
    <xf numFmtId="49" fontId="44" fillId="6" borderId="0" xfId="0" applyNumberFormat="1" applyFont="1" applyFill="1" applyAlignment="1">
      <alignment vertical="center"/>
    </xf>
    <xf numFmtId="0" fontId="19" fillId="6" borderId="0" xfId="0" applyFont="1" applyFill="1" applyAlignment="1">
      <alignment vertical="center"/>
    </xf>
    <xf numFmtId="49" fontId="43" fillId="2" borderId="0" xfId="0" applyNumberFormat="1" applyFont="1" applyFill="1" applyAlignment="1">
      <alignment horizontal="center" vertical="center"/>
    </xf>
    <xf numFmtId="49" fontId="19" fillId="6" borderId="0" xfId="0" applyNumberFormat="1" applyFont="1" applyFill="1" applyAlignment="1">
      <alignment vertical="center"/>
    </xf>
    <xf numFmtId="49" fontId="32" fillId="6" borderId="0" xfId="0" applyNumberFormat="1" applyFont="1" applyFill="1" applyAlignment="1">
      <alignment horizontal="center" vertical="center"/>
    </xf>
    <xf numFmtId="49" fontId="52" fillId="0" borderId="0" xfId="0" applyNumberFormat="1" applyFont="1" applyAlignment="1">
      <alignment horizontal="center" vertical="center"/>
    </xf>
    <xf numFmtId="49" fontId="51" fillId="6" borderId="0" xfId="0" applyNumberFormat="1" applyFont="1" applyFill="1" applyAlignment="1">
      <alignment vertical="center"/>
    </xf>
    <xf numFmtId="49" fontId="52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49" fontId="53" fillId="2" borderId="21" xfId="0" applyNumberFormat="1" applyFont="1" applyFill="1" applyBorder="1" applyAlignment="1">
      <alignment horizontal="center" vertical="center"/>
    </xf>
    <xf numFmtId="49" fontId="53" fillId="2" borderId="21" xfId="0" applyNumberFormat="1" applyFont="1" applyFill="1" applyBorder="1" applyAlignment="1">
      <alignment vertical="center"/>
    </xf>
    <xf numFmtId="49" fontId="53" fillId="2" borderId="21" xfId="0" applyNumberFormat="1" applyFont="1" applyFill="1" applyBorder="1" applyAlignment="1">
      <alignment horizontal="centerContinuous" vertical="center"/>
    </xf>
    <xf numFmtId="49" fontId="53" fillId="2" borderId="22" xfId="0" applyNumberFormat="1" applyFont="1" applyFill="1" applyBorder="1" applyAlignment="1">
      <alignment horizontal="centerContinuous" vertical="center"/>
    </xf>
    <xf numFmtId="49" fontId="54" fillId="2" borderId="21" xfId="0" applyNumberFormat="1" applyFont="1" applyFill="1" applyBorder="1" applyAlignment="1">
      <alignment vertical="center"/>
    </xf>
    <xf numFmtId="49" fontId="54" fillId="2" borderId="22" xfId="0" applyNumberFormat="1" applyFont="1" applyFill="1" applyBorder="1" applyAlignment="1">
      <alignment vertical="center"/>
    </xf>
    <xf numFmtId="49" fontId="29" fillId="2" borderId="21" xfId="0" applyNumberFormat="1" applyFont="1" applyFill="1" applyBorder="1" applyAlignment="1">
      <alignment horizontal="left" vertical="center"/>
    </xf>
    <xf numFmtId="49" fontId="29" fillId="0" borderId="21" xfId="0" applyNumberFormat="1" applyFont="1" applyBorder="1" applyAlignment="1">
      <alignment horizontal="left" vertical="center"/>
    </xf>
    <xf numFmtId="49" fontId="54" fillId="6" borderId="22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9" fillId="2" borderId="23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47" fillId="7" borderId="18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43" fillId="6" borderId="0" xfId="0" applyFont="1" applyFill="1" applyAlignment="1">
      <alignment horizontal="center" vertical="center"/>
    </xf>
    <xf numFmtId="49" fontId="43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29" fillId="2" borderId="25" xfId="0" applyNumberFormat="1" applyFont="1" applyFill="1" applyBorder="1" applyAlignment="1">
      <alignment horizontal="left" vertical="center"/>
    </xf>
    <xf numFmtId="49" fontId="54" fillId="2" borderId="25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4" xfId="0" applyNumberFormat="1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49" fontId="58" fillId="2" borderId="4" xfId="0" applyNumberFormat="1" applyFont="1" applyFill="1" applyBorder="1" applyAlignment="1">
      <alignment vertical="center"/>
    </xf>
    <xf numFmtId="49" fontId="58" fillId="2" borderId="0" xfId="0" applyNumberFormat="1" applyFont="1" applyFill="1" applyAlignment="1">
      <alignment vertical="center"/>
    </xf>
    <xf numFmtId="49" fontId="59" fillId="2" borderId="0" xfId="0" applyNumberFormat="1" applyFont="1" applyFill="1" applyAlignment="1">
      <alignment horizontal="lef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5" xfId="0" applyNumberFormat="1" applyFont="1" applyFill="1" applyBorder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49" fontId="9" fillId="2" borderId="0" xfId="0" applyNumberFormat="1" applyFont="1" applyFill="1" applyAlignment="1">
      <alignment horizontal="center" vertical="center" shrinkToFit="1"/>
    </xf>
    <xf numFmtId="0" fontId="58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57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5" fillId="6" borderId="0" xfId="0" applyNumberFormat="1" applyFont="1" applyFill="1" applyAlignment="1">
      <alignment horizontal="center"/>
    </xf>
    <xf numFmtId="49" fontId="35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0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38" fillId="6" borderId="6" xfId="0" applyNumberFormat="1" applyFont="1" applyFill="1" applyBorder="1" applyAlignment="1">
      <alignment vertical="center"/>
    </xf>
    <xf numFmtId="49" fontId="17" fillId="6" borderId="6" xfId="2" applyNumberFormat="1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horizontal="right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 shrinkToFit="1"/>
    </xf>
    <xf numFmtId="0" fontId="42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shrinkToFit="1"/>
    </xf>
    <xf numFmtId="0" fontId="0" fillId="6" borderId="7" xfId="0" applyFill="1" applyBorder="1"/>
    <xf numFmtId="0" fontId="42" fillId="6" borderId="0" xfId="0" applyFont="1" applyFill="1" applyAlignment="1">
      <alignment horizontal="center"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0" fontId="49" fillId="6" borderId="0" xfId="0" applyFont="1" applyFill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0" fontId="50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19" fillId="6" borderId="0" xfId="0" applyFont="1" applyFill="1"/>
    <xf numFmtId="0" fontId="10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19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39" fillId="6" borderId="0" xfId="0" applyNumberFormat="1" applyFont="1" applyFill="1" applyAlignment="1">
      <alignment horizontal="center" vertical="center"/>
    </xf>
    <xf numFmtId="49" fontId="34" fillId="6" borderId="0" xfId="0" applyNumberFormat="1" applyFont="1" applyFill="1" applyAlignment="1">
      <alignment horizontal="center" vertical="center"/>
    </xf>
    <xf numFmtId="49" fontId="37" fillId="6" borderId="0" xfId="0" applyNumberFormat="1" applyFont="1" applyFill="1" applyAlignment="1">
      <alignment vertical="center"/>
    </xf>
    <xf numFmtId="49" fontId="37" fillId="6" borderId="17" xfId="0" applyNumberFormat="1" applyFont="1" applyFill="1" applyBorder="1" applyAlignment="1">
      <alignment vertical="center"/>
    </xf>
    <xf numFmtId="49" fontId="29" fillId="6" borderId="24" xfId="0" applyNumberFormat="1" applyFont="1" applyFill="1" applyBorder="1" applyAlignment="1">
      <alignment vertical="center"/>
    </xf>
    <xf numFmtId="49" fontId="29" fillId="6" borderId="25" xfId="0" applyNumberFormat="1" applyFont="1" applyFill="1" applyBorder="1" applyAlignment="1">
      <alignment vertical="center"/>
    </xf>
    <xf numFmtId="49" fontId="37" fillId="6" borderId="7" xfId="0" applyNumberFormat="1" applyFont="1" applyFill="1" applyBorder="1" applyAlignment="1">
      <alignment vertical="center"/>
    </xf>
    <xf numFmtId="49" fontId="37" fillId="6" borderId="18" xfId="0" applyNumberFormat="1" applyFont="1" applyFill="1" applyBorder="1" applyAlignment="1">
      <alignment vertical="center"/>
    </xf>
    <xf numFmtId="49" fontId="34" fillId="6" borderId="7" xfId="0" applyNumberFormat="1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horizontal="right" vertical="center"/>
    </xf>
    <xf numFmtId="49" fontId="9" fillId="6" borderId="19" xfId="0" applyNumberFormat="1" applyFont="1" applyFill="1" applyBorder="1" applyAlignment="1">
      <alignment horizontal="right"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62" fillId="2" borderId="0" xfId="0" applyNumberFormat="1" applyFont="1" applyFill="1" applyAlignment="1">
      <alignment horizontal="center" vertical="center"/>
    </xf>
    <xf numFmtId="49" fontId="67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49" fontId="23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38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49" fontId="29" fillId="0" borderId="0" xfId="0" applyNumberFormat="1" applyFont="1" applyAlignment="1">
      <alignment horizontal="left" vertical="center"/>
    </xf>
    <xf numFmtId="49" fontId="54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47" fillId="0" borderId="0" xfId="0" applyFont="1" applyAlignment="1">
      <alignment horizontal="right" vertical="center"/>
    </xf>
    <xf numFmtId="49" fontId="53" fillId="2" borderId="25" xfId="0" applyNumberFormat="1" applyFont="1" applyFill="1" applyBorder="1" applyAlignment="1">
      <alignment horizontal="center" vertical="center"/>
    </xf>
    <xf numFmtId="49" fontId="53" fillId="2" borderId="25" xfId="0" applyNumberFormat="1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horizontal="center" vertical="center"/>
    </xf>
    <xf numFmtId="49" fontId="37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9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4" fillId="6" borderId="24" xfId="0" applyNumberFormat="1" applyFont="1" applyFill="1" applyBorder="1" applyAlignment="1">
      <alignment horizontal="center" vertical="center"/>
    </xf>
    <xf numFmtId="49" fontId="9" fillId="6" borderId="19" xfId="0" applyNumberFormat="1" applyFont="1" applyFill="1" applyBorder="1" applyAlignment="1">
      <alignment vertical="center"/>
    </xf>
    <xf numFmtId="49" fontId="34" fillId="6" borderId="23" xfId="0" applyNumberFormat="1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1" fillId="6" borderId="0" xfId="0" applyFont="1" applyFill="1"/>
    <xf numFmtId="0" fontId="68" fillId="2" borderId="0" xfId="0" applyFont="1" applyFill="1" applyAlignment="1">
      <alignment horizontal="center" shrinkToFit="1"/>
    </xf>
    <xf numFmtId="0" fontId="69" fillId="8" borderId="0" xfId="0" applyFont="1" applyFill="1"/>
    <xf numFmtId="0" fontId="69" fillId="6" borderId="0" xfId="0" applyFont="1" applyFill="1"/>
    <xf numFmtId="0" fontId="65" fillId="6" borderId="7" xfId="0" applyFont="1" applyFill="1" applyBorder="1" applyAlignment="1">
      <alignment horizontal="center" vertical="center" shrinkToFit="1"/>
    </xf>
    <xf numFmtId="0" fontId="65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19" fillId="3" borderId="0" xfId="0" applyNumberFormat="1" applyFont="1" applyFill="1"/>
    <xf numFmtId="0" fontId="0" fillId="3" borderId="0" xfId="0" applyFill="1" applyAlignment="1">
      <alignment horizont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49" fontId="19" fillId="9" borderId="0" xfId="0" applyNumberFormat="1" applyFont="1" applyFill="1"/>
    <xf numFmtId="0" fontId="0" fillId="9" borderId="0" xfId="0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29" xfId="0" applyFill="1" applyBorder="1" applyAlignment="1">
      <alignment horizontal="center"/>
    </xf>
    <xf numFmtId="0" fontId="0" fillId="0" borderId="6" xfId="0" applyBorder="1"/>
    <xf numFmtId="49" fontId="18" fillId="4" borderId="5" xfId="0" applyNumberFormat="1" applyFont="1" applyFill="1" applyBorder="1" applyAlignment="1">
      <alignment horizontal="left" vertical="center"/>
    </xf>
    <xf numFmtId="0" fontId="0" fillId="11" borderId="0" xfId="0" applyFill="1"/>
    <xf numFmtId="0" fontId="70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71" fillId="6" borderId="7" xfId="0" applyFont="1" applyFill="1" applyBorder="1" applyAlignment="1">
      <alignment horizontal="center"/>
    </xf>
    <xf numFmtId="0" fontId="7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/>
    <xf numFmtId="49" fontId="61" fillId="2" borderId="0" xfId="0" applyNumberFormat="1" applyFont="1" applyFill="1" applyAlignment="1">
      <alignment horizontal="center" vertical="center"/>
    </xf>
    <xf numFmtId="49" fontId="12" fillId="4" borderId="22" xfId="0" applyNumberFormat="1" applyFont="1" applyFill="1" applyBorder="1" applyAlignment="1">
      <alignment vertical="center"/>
    </xf>
    <xf numFmtId="0" fontId="0" fillId="0" borderId="23" xfId="0" applyBorder="1"/>
    <xf numFmtId="0" fontId="0" fillId="2" borderId="22" xfId="0" applyFill="1" applyBorder="1"/>
    <xf numFmtId="0" fontId="43" fillId="14" borderId="0" xfId="0" applyFont="1" applyFill="1" applyAlignment="1">
      <alignment vertical="center"/>
    </xf>
    <xf numFmtId="49" fontId="51" fillId="14" borderId="0" xfId="0" applyNumberFormat="1" applyFont="1" applyFill="1" applyAlignment="1">
      <alignment vertical="center"/>
    </xf>
    <xf numFmtId="0" fontId="14" fillId="6" borderId="0" xfId="0" applyFont="1" applyFill="1" applyAlignment="1">
      <alignment horizontal="left"/>
    </xf>
    <xf numFmtId="49" fontId="11" fillId="4" borderId="20" xfId="0" applyNumberFormat="1" applyFont="1" applyFill="1" applyBorder="1" applyAlignment="1">
      <alignment vertical="center"/>
    </xf>
    <xf numFmtId="0" fontId="74" fillId="0" borderId="0" xfId="0" applyFont="1" applyAlignment="1">
      <alignment vertical="center"/>
    </xf>
    <xf numFmtId="0" fontId="74" fillId="2" borderId="0" xfId="0" applyFont="1" applyFill="1" applyAlignment="1">
      <alignment horizontal="right" vertical="center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horizontal="left" vertical="center"/>
    </xf>
    <xf numFmtId="0" fontId="74" fillId="2" borderId="0" xfId="0" applyFont="1" applyFill="1" applyAlignment="1">
      <alignment vertical="center"/>
    </xf>
    <xf numFmtId="0" fontId="75" fillId="2" borderId="0" xfId="0" applyFont="1" applyFill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4" fillId="6" borderId="0" xfId="0" applyFont="1" applyFill="1" applyAlignment="1">
      <alignment vertical="center"/>
    </xf>
    <xf numFmtId="0" fontId="74" fillId="3" borderId="0" xfId="0" applyFont="1" applyFill="1"/>
    <xf numFmtId="0" fontId="74" fillId="3" borderId="0" xfId="0" applyFont="1" applyFill="1" applyAlignment="1">
      <alignment horizontal="center"/>
    </xf>
    <xf numFmtId="0" fontId="74" fillId="6" borderId="0" xfId="0" applyFont="1" applyFill="1"/>
    <xf numFmtId="0" fontId="2" fillId="6" borderId="7" xfId="0" applyFont="1" applyFill="1" applyBorder="1" applyAlignment="1">
      <alignment vertical="center" shrinkToFit="1"/>
    </xf>
    <xf numFmtId="0" fontId="2" fillId="6" borderId="7" xfId="0" applyFont="1" applyFill="1" applyBorder="1" applyAlignment="1">
      <alignment vertical="center"/>
    </xf>
    <xf numFmtId="0" fontId="2" fillId="6" borderId="0" xfId="0" applyFont="1" applyFill="1"/>
    <xf numFmtId="0" fontId="2" fillId="6" borderId="7" xfId="0" applyFont="1" applyFill="1" applyBorder="1" applyAlignment="1">
      <alignment horizontal="center" vertical="center" shrinkToFit="1"/>
    </xf>
    <xf numFmtId="0" fontId="2" fillId="6" borderId="7" xfId="0" applyFont="1" applyFill="1" applyBorder="1"/>
    <xf numFmtId="0" fontId="79" fillId="6" borderId="7" xfId="0" applyFont="1" applyFill="1" applyBorder="1" applyAlignment="1">
      <alignment vertical="center" shrinkToFit="1"/>
    </xf>
    <xf numFmtId="49" fontId="40" fillId="6" borderId="7" xfId="0" applyNumberFormat="1" applyFont="1" applyFill="1" applyBorder="1" applyAlignment="1">
      <alignment horizontal="center" vertical="center" shrinkToFit="1"/>
    </xf>
    <xf numFmtId="49" fontId="41" fillId="6" borderId="7" xfId="0" applyNumberFormat="1" applyFont="1" applyFill="1" applyBorder="1" applyAlignment="1">
      <alignment horizontal="center" vertical="center"/>
    </xf>
    <xf numFmtId="49" fontId="39" fillId="6" borderId="7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horizontal="center" vertical="center"/>
    </xf>
    <xf numFmtId="49" fontId="40" fillId="6" borderId="0" xfId="0" applyNumberFormat="1" applyFont="1" applyFill="1" applyAlignment="1">
      <alignment horizontal="center" vertical="center" shrinkToFit="1"/>
    </xf>
    <xf numFmtId="49" fontId="45" fillId="6" borderId="0" xfId="0" applyNumberFormat="1" applyFont="1" applyFill="1" applyAlignment="1">
      <alignment vertical="center"/>
    </xf>
    <xf numFmtId="49" fontId="46" fillId="6" borderId="0" xfId="0" applyNumberFormat="1" applyFont="1" applyFill="1" applyAlignment="1">
      <alignment vertical="center"/>
    </xf>
    <xf numFmtId="49" fontId="76" fillId="6" borderId="0" xfId="0" applyNumberFormat="1" applyFont="1" applyFill="1" applyAlignment="1">
      <alignment horizontal="right" vertical="center"/>
    </xf>
    <xf numFmtId="49" fontId="47" fillId="7" borderId="19" xfId="0" applyNumberFormat="1" applyFont="1" applyFill="1" applyBorder="1" applyAlignment="1">
      <alignment horizontal="right" vertical="center"/>
    </xf>
    <xf numFmtId="49" fontId="66" fillId="6" borderId="7" xfId="0" applyNumberFormat="1" applyFont="1" applyFill="1" applyBorder="1" applyAlignment="1">
      <alignment horizontal="center" vertical="center"/>
    </xf>
    <xf numFmtId="49" fontId="6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horizontal="center" vertical="center"/>
    </xf>
    <xf numFmtId="49" fontId="42" fillId="6" borderId="17" xfId="0" applyNumberFormat="1" applyFont="1" applyFill="1" applyBorder="1" applyAlignment="1">
      <alignment horizontal="left" vertical="center"/>
    </xf>
    <xf numFmtId="49" fontId="66" fillId="6" borderId="0" xfId="0" applyNumberFormat="1" applyFont="1" applyFill="1" applyAlignment="1">
      <alignment horizontal="center" vertical="center"/>
    </xf>
    <xf numFmtId="49" fontId="63" fillId="6" borderId="0" xfId="0" applyNumberFormat="1" applyFont="1" applyFill="1" applyAlignment="1">
      <alignment vertical="center"/>
    </xf>
    <xf numFmtId="49" fontId="64" fillId="6" borderId="0" xfId="0" applyNumberFormat="1" applyFont="1" applyFill="1" applyAlignment="1">
      <alignment vertical="center"/>
    </xf>
    <xf numFmtId="49" fontId="42" fillId="6" borderId="0" xfId="0" applyNumberFormat="1" applyFont="1" applyFill="1" applyAlignment="1">
      <alignment horizontal="center" vertical="center"/>
    </xf>
    <xf numFmtId="49" fontId="47" fillId="7" borderId="17" xfId="0" applyNumberFormat="1" applyFont="1" applyFill="1" applyBorder="1" applyAlignment="1">
      <alignment horizontal="right" vertical="center"/>
    </xf>
    <xf numFmtId="49" fontId="48" fillId="6" borderId="18" xfId="0" applyNumberFormat="1" applyFont="1" applyFill="1" applyBorder="1" applyAlignment="1">
      <alignment horizontal="center" vertical="center"/>
    </xf>
    <xf numFmtId="49" fontId="48" fillId="6" borderId="7" xfId="0" applyNumberFormat="1" applyFont="1" applyFill="1" applyBorder="1" applyAlignment="1">
      <alignment horizontal="center" vertical="center"/>
    </xf>
    <xf numFmtId="49" fontId="67" fillId="6" borderId="7" xfId="0" applyNumberFormat="1" applyFont="1" applyFill="1" applyBorder="1" applyAlignment="1">
      <alignment vertical="center"/>
    </xf>
    <xf numFmtId="14" fontId="25" fillId="2" borderId="2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shrinkToFit="1"/>
    </xf>
    <xf numFmtId="49" fontId="0" fillId="13" borderId="5" xfId="0" applyNumberForma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0" fontId="9" fillId="6" borderId="0" xfId="0" applyFont="1" applyFill="1" applyAlignment="1">
      <alignment horizontal="left" vertical="center"/>
    </xf>
    <xf numFmtId="0" fontId="2" fillId="6" borderId="7" xfId="0" applyFont="1" applyFill="1" applyBorder="1" applyAlignment="1">
      <alignment vertical="center" shrinkToFit="1"/>
    </xf>
    <xf numFmtId="0" fontId="65" fillId="6" borderId="7" xfId="0" applyFont="1" applyFill="1" applyBorder="1" applyAlignment="1">
      <alignment vertical="center" shrinkToFit="1"/>
    </xf>
    <xf numFmtId="0" fontId="9" fillId="6" borderId="25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14" fontId="17" fillId="6" borderId="6" xfId="0" applyNumberFormat="1" applyFont="1" applyFill="1" applyBorder="1" applyAlignment="1">
      <alignment horizontal="left" vertical="center"/>
    </xf>
    <xf numFmtId="49" fontId="80" fillId="6" borderId="0" xfId="0" applyNumberFormat="1" applyFont="1" applyFill="1" applyAlignment="1">
      <alignment vertical="top" shrinkToFit="1"/>
    </xf>
  </cellXfs>
  <cellStyles count="3">
    <cellStyle name="Hivatkozás" xfId="1" builtinId="8"/>
    <cellStyle name="Normál" xfId="0" builtinId="0"/>
    <cellStyle name="Pénznem" xfId="2" builtinId="4"/>
  </cellStyles>
  <dxfs count="35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154305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09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2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146685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0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146685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59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146685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59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89153" name="Button 1" hidden="1">
              <a:extLst>
                <a:ext uri="{63B3BB69-23CF-44E3-9099-C40C66FF867C}">
                  <a14:compatExt spid="_x0000_s689153"/>
                </a:ext>
                <a:ext uri="{FF2B5EF4-FFF2-40B4-BE49-F238E27FC236}">
                  <a16:creationId xmlns:a16="http://schemas.microsoft.com/office/drawing/2014/main" id="{00000000-0008-0000-0600-0000018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89154" name="Button 2" hidden="1">
              <a:extLst>
                <a:ext uri="{63B3BB69-23CF-44E3-9099-C40C66FF867C}">
                  <a14:compatExt spid="_x0000_s689154"/>
                </a:ext>
                <a:ext uri="{FF2B5EF4-FFF2-40B4-BE49-F238E27FC236}">
                  <a16:creationId xmlns:a16="http://schemas.microsoft.com/office/drawing/2014/main" id="{00000000-0008-0000-0600-0000028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274320</xdr:colOff>
      <xdr:row>0</xdr:row>
      <xdr:rowOff>0</xdr:rowOff>
    </xdr:from>
    <xdr:to>
      <xdr:col>17</xdr:col>
      <xdr:colOff>83820</xdr:colOff>
      <xdr:row>1</xdr:row>
      <xdr:rowOff>160020</xdr:rowOff>
    </xdr:to>
    <xdr:pic>
      <xdr:nvPicPr>
        <xdr:cNvPr id="689178" name="Kép 2">
          <a:extLst>
            <a:ext uri="{FF2B5EF4-FFF2-40B4-BE49-F238E27FC236}">
              <a16:creationId xmlns:a16="http://schemas.microsoft.com/office/drawing/2014/main" id="{00000000-0008-0000-0600-00001A8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140" y="0"/>
          <a:ext cx="5410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46" name="Kép 2">
          <a:extLst>
            <a:ext uri="{FF2B5EF4-FFF2-40B4-BE49-F238E27FC236}">
              <a16:creationId xmlns:a16="http://schemas.microsoft.com/office/drawing/2014/main" id="{00000000-0008-0000-0700-0000568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146685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F13" sqref="F13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40" t="s">
        <v>88</v>
      </c>
      <c r="B1" s="3"/>
      <c r="C1" s="3"/>
      <c r="D1" s="141"/>
      <c r="E1" s="4"/>
      <c r="F1" s="5"/>
      <c r="G1" s="5"/>
    </row>
    <row r="2" spans="1:7" s="6" customFormat="1" ht="36.75" customHeight="1" thickBot="1" x14ac:dyDescent="0.3">
      <c r="A2" s="7" t="s">
        <v>12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13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2" t="s">
        <v>14</v>
      </c>
      <c r="B5" s="21"/>
      <c r="C5" s="21"/>
      <c r="D5" s="21"/>
      <c r="E5" s="279"/>
      <c r="F5" s="22"/>
      <c r="G5" s="23"/>
    </row>
    <row r="6" spans="1:7" s="2" customFormat="1" ht="24.6" x14ac:dyDescent="0.25">
      <c r="A6" s="286" t="s">
        <v>94</v>
      </c>
      <c r="B6" s="280"/>
      <c r="C6" s="24"/>
      <c r="D6" s="25"/>
      <c r="E6" s="26"/>
      <c r="F6" s="5"/>
      <c r="G6" s="5"/>
    </row>
    <row r="7" spans="1:7" s="18" customFormat="1" ht="15" customHeight="1" x14ac:dyDescent="0.25">
      <c r="A7" s="153" t="s">
        <v>89</v>
      </c>
      <c r="B7" s="153" t="s">
        <v>90</v>
      </c>
      <c r="C7" s="153" t="s">
        <v>91</v>
      </c>
      <c r="D7" s="153" t="s">
        <v>92</v>
      </c>
      <c r="E7" s="153" t="s">
        <v>93</v>
      </c>
      <c r="F7" s="22"/>
      <c r="G7" s="23"/>
    </row>
    <row r="8" spans="1:7" s="2" customFormat="1" ht="16.5" customHeight="1" x14ac:dyDescent="0.25">
      <c r="A8" s="161"/>
      <c r="B8" s="161"/>
      <c r="C8" s="161"/>
      <c r="D8" s="161"/>
      <c r="E8" s="161"/>
      <c r="F8" s="5"/>
      <c r="G8" s="5"/>
    </row>
    <row r="9" spans="1:7" s="2" customFormat="1" ht="15" customHeight="1" x14ac:dyDescent="0.25">
      <c r="A9" s="152" t="s">
        <v>15</v>
      </c>
      <c r="B9" s="21"/>
      <c r="C9" s="153" t="s">
        <v>16</v>
      </c>
      <c r="D9" s="153"/>
      <c r="E9" s="154" t="s">
        <v>17</v>
      </c>
      <c r="F9" s="5"/>
      <c r="G9" s="5"/>
    </row>
    <row r="10" spans="1:7" s="2" customFormat="1" x14ac:dyDescent="0.25">
      <c r="A10" s="29"/>
      <c r="B10" s="30"/>
      <c r="C10" s="31"/>
      <c r="D10" s="153" t="s">
        <v>49</v>
      </c>
      <c r="E10" s="269"/>
      <c r="F10" s="5"/>
      <c r="G10" s="5"/>
    </row>
    <row r="11" spans="1:7" x14ac:dyDescent="0.25">
      <c r="A11" s="20"/>
      <c r="B11" s="21"/>
      <c r="C11" s="160" t="s">
        <v>47</v>
      </c>
      <c r="D11" s="160" t="s">
        <v>85</v>
      </c>
      <c r="E11" s="160" t="s">
        <v>86</v>
      </c>
      <c r="F11" s="33"/>
      <c r="G11" s="33"/>
    </row>
    <row r="12" spans="1:7" s="2" customFormat="1" x14ac:dyDescent="0.25">
      <c r="A12" s="142"/>
      <c r="B12" s="5"/>
      <c r="C12" s="162"/>
      <c r="D12" s="162"/>
      <c r="E12" s="162"/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264"/>
      <c r="C17" s="14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5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topLeftCell="A5"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19.6640625" customWidth="1"/>
    <col min="11" max="11" width="11.88671875" customWidth="1"/>
    <col min="12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40" t="s">
        <v>95</v>
      </c>
      <c r="B1" s="340"/>
      <c r="C1" s="340"/>
      <c r="D1" s="340"/>
      <c r="E1" s="340"/>
      <c r="F1" s="340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  <c r="AB1" s="271" t="e">
        <f>IF(Y5=1,CONCATENATE(VLOOKUP(Y3,AA16:AH27,2)),CONCATENATE(VLOOKUP(Y3,AA2:AK13,2)))</f>
        <v>#N/A</v>
      </c>
      <c r="AC1" s="271" t="e">
        <f>IF(Y5=1,CONCATENATE(VLOOKUP(Y3,AA16:AK27,3)),CONCATENATE(VLOOKUP(Y3,AA2:AK13,3)))</f>
        <v>#N/A</v>
      </c>
      <c r="AD1" s="271" t="e">
        <f>IF(Y5=1,CONCATENATE(VLOOKUP(Y3,AA16:AK27,4)),CONCATENATE(VLOOKUP(Y3,AA2:AK13,4)))</f>
        <v>#N/A</v>
      </c>
      <c r="AE1" s="271" t="e">
        <f>IF(Y5=1,CONCATENATE(VLOOKUP(Y3,AA16:AK27,5)),CONCATENATE(VLOOKUP(Y3,AA2:AK13,5)))</f>
        <v>#N/A</v>
      </c>
      <c r="AF1" s="271" t="e">
        <f>IF(Y5=1,CONCATENATE(VLOOKUP(Y3,AA16:AK27,6)),CONCATENATE(VLOOKUP(Y3,AA2:AK13,6)))</f>
        <v>#N/A</v>
      </c>
      <c r="AG1" s="271" t="e">
        <f>IF(Y5=1,CONCATENATE(VLOOKUP(Y3,AA16:AK27,7)),CONCATENATE(VLOOKUP(Y3,AA2:AK13,7)))</f>
        <v>#N/A</v>
      </c>
      <c r="AH1" s="271" t="e">
        <f>IF(Y5=1,CONCATENATE(VLOOKUP(Y3,AA16:AK27,8)),CONCATENATE(VLOOKUP(Y3,AA2:AK13,8)))</f>
        <v>#N/A</v>
      </c>
      <c r="AI1" s="271" t="e">
        <f>IF(Y5=1,CONCATENATE(VLOOKUP(Y3,AA16:AK27,9)),CONCATENATE(VLOOKUP(Y3,AA2:AK13,9)))</f>
        <v>#N/A</v>
      </c>
      <c r="AJ1" s="271" t="e">
        <f>IF(Y5=1,CONCATENATE(VLOOKUP(Y3,AA16:AK27,10)),CONCATENATE(VLOOKUP(Y3,AA2:AK13,10)))</f>
        <v>#N/A</v>
      </c>
      <c r="AK1" s="271" t="e">
        <f>IF(Y5=1,CONCATENATE(VLOOKUP(Y3,AA16:AK27,11)),CONCATENATE(VLOOKUP(Y3,AA2:AK13,11)))</f>
        <v>#N/A</v>
      </c>
    </row>
    <row r="2" spans="1:37" x14ac:dyDescent="0.25">
      <c r="A2" s="170" t="s">
        <v>37</v>
      </c>
      <c r="B2" s="171"/>
      <c r="C2" s="171"/>
      <c r="D2" s="171"/>
      <c r="E2" s="171" t="s">
        <v>159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  <c r="Y2" s="266"/>
      <c r="Z2" s="265"/>
      <c r="AA2" s="265" t="s">
        <v>50</v>
      </c>
      <c r="AB2" s="259">
        <v>150</v>
      </c>
      <c r="AC2" s="259">
        <v>120</v>
      </c>
      <c r="AD2" s="259">
        <v>100</v>
      </c>
      <c r="AE2" s="259">
        <v>80</v>
      </c>
      <c r="AF2" s="259">
        <v>70</v>
      </c>
      <c r="AG2" s="259">
        <v>60</v>
      </c>
      <c r="AH2" s="259">
        <v>55</v>
      </c>
      <c r="AI2" s="259">
        <v>50</v>
      </c>
      <c r="AJ2" s="259">
        <v>45</v>
      </c>
      <c r="AK2" s="259">
        <v>40</v>
      </c>
    </row>
    <row r="3" spans="1:37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 t="s">
        <v>25</v>
      </c>
      <c r="M3" s="50"/>
      <c r="N3" s="225"/>
      <c r="O3" s="224"/>
      <c r="P3" s="225"/>
      <c r="Q3" s="258" t="s">
        <v>59</v>
      </c>
      <c r="R3" s="259" t="s">
        <v>65</v>
      </c>
      <c r="Y3" s="265">
        <f>IF(H4="OB","A",IF(H4="IX","W",H4))</f>
        <v>0</v>
      </c>
      <c r="Z3" s="265"/>
      <c r="AA3" s="265" t="s">
        <v>75</v>
      </c>
      <c r="AB3" s="259">
        <v>120</v>
      </c>
      <c r="AC3" s="259">
        <v>90</v>
      </c>
      <c r="AD3" s="259">
        <v>65</v>
      </c>
      <c r="AE3" s="259">
        <v>55</v>
      </c>
      <c r="AF3" s="259">
        <v>50</v>
      </c>
      <c r="AG3" s="259">
        <v>45</v>
      </c>
      <c r="AH3" s="259">
        <v>40</v>
      </c>
      <c r="AI3" s="259">
        <v>35</v>
      </c>
      <c r="AJ3" s="259">
        <v>25</v>
      </c>
      <c r="AK3" s="259">
        <v>20</v>
      </c>
    </row>
    <row r="4" spans="1:37" ht="13.8" thickBot="1" x14ac:dyDescent="0.3">
      <c r="A4" s="339">
        <f>Altalanos!$A$10</f>
        <v>0</v>
      </c>
      <c r="B4" s="339"/>
      <c r="C4" s="339"/>
      <c r="D4" s="175"/>
      <c r="E4" s="176">
        <f>Altalanos!$C$10</f>
        <v>0</v>
      </c>
      <c r="F4" s="176"/>
      <c r="G4" s="176"/>
      <c r="H4" s="179"/>
      <c r="I4" s="176"/>
      <c r="J4" s="178"/>
      <c r="K4" s="179"/>
      <c r="L4" s="181">
        <f>Altalanos!$E$10</f>
        <v>0</v>
      </c>
      <c r="M4" s="179"/>
      <c r="N4" s="227"/>
      <c r="O4" s="228"/>
      <c r="P4" s="227"/>
      <c r="Q4" s="260" t="s">
        <v>66</v>
      </c>
      <c r="R4" s="261" t="s">
        <v>61</v>
      </c>
      <c r="Y4" s="265"/>
      <c r="Z4" s="265"/>
      <c r="AA4" s="265" t="s">
        <v>76</v>
      </c>
      <c r="AB4" s="259">
        <v>90</v>
      </c>
      <c r="AC4" s="259">
        <v>60</v>
      </c>
      <c r="AD4" s="259">
        <v>45</v>
      </c>
      <c r="AE4" s="259">
        <v>34</v>
      </c>
      <c r="AF4" s="259">
        <v>27</v>
      </c>
      <c r="AG4" s="259">
        <v>22</v>
      </c>
      <c r="AH4" s="259">
        <v>18</v>
      </c>
      <c r="AI4" s="259">
        <v>15</v>
      </c>
      <c r="AJ4" s="259">
        <v>12</v>
      </c>
      <c r="AK4" s="259">
        <v>9</v>
      </c>
    </row>
    <row r="5" spans="1:37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Q5" s="262" t="s">
        <v>67</v>
      </c>
      <c r="R5" s="263" t="s">
        <v>63</v>
      </c>
      <c r="Y5" s="265">
        <f>IF(OR(Altalanos!$A$8="F1",Altalanos!$A$8="F2",Altalanos!$A$8="N1",Altalanos!$A$8="N2"),1,2)</f>
        <v>2</v>
      </c>
      <c r="Z5" s="265"/>
      <c r="AA5" s="265" t="s">
        <v>77</v>
      </c>
      <c r="AB5" s="259">
        <v>60</v>
      </c>
      <c r="AC5" s="259">
        <v>40</v>
      </c>
      <c r="AD5" s="259">
        <v>30</v>
      </c>
      <c r="AE5" s="259">
        <v>20</v>
      </c>
      <c r="AF5" s="259">
        <v>18</v>
      </c>
      <c r="AG5" s="259">
        <v>15</v>
      </c>
      <c r="AH5" s="259">
        <v>12</v>
      </c>
      <c r="AI5" s="259">
        <v>10</v>
      </c>
      <c r="AJ5" s="259">
        <v>8</v>
      </c>
      <c r="AK5" s="259">
        <v>6</v>
      </c>
    </row>
    <row r="6" spans="1:37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  <c r="Y6" s="265"/>
      <c r="Z6" s="265"/>
      <c r="AA6" s="265" t="s">
        <v>78</v>
      </c>
      <c r="AB6" s="259">
        <v>40</v>
      </c>
      <c r="AC6" s="259">
        <v>25</v>
      </c>
      <c r="AD6" s="259">
        <v>18</v>
      </c>
      <c r="AE6" s="259">
        <v>13</v>
      </c>
      <c r="AF6" s="259">
        <v>10</v>
      </c>
      <c r="AG6" s="259">
        <v>8</v>
      </c>
      <c r="AH6" s="259">
        <v>6</v>
      </c>
      <c r="AI6" s="259">
        <v>5</v>
      </c>
      <c r="AJ6" s="259">
        <v>4</v>
      </c>
      <c r="AK6" s="259">
        <v>3</v>
      </c>
    </row>
    <row r="7" spans="1:37" x14ac:dyDescent="0.25">
      <c r="A7" s="229" t="s">
        <v>50</v>
      </c>
      <c r="B7" s="253"/>
      <c r="C7" s="301" t="str">
        <f>IF($B7="","",VLOOKUP($B7,#REF!,5))</f>
        <v/>
      </c>
      <c r="D7" s="301" t="str">
        <f>IF($B7="","",VLOOKUP($B7,#REF!,15))</f>
        <v/>
      </c>
      <c r="E7" s="299" t="s">
        <v>160</v>
      </c>
      <c r="F7" s="302"/>
      <c r="G7" s="299" t="s">
        <v>161</v>
      </c>
      <c r="H7" s="302"/>
      <c r="I7" s="299" t="s">
        <v>162</v>
      </c>
      <c r="J7" s="300"/>
      <c r="K7" s="272">
        <v>1</v>
      </c>
      <c r="L7" s="267" t="e">
        <f>IF(K7="","",CONCATENATE(VLOOKUP($Y$3,$AB$1:$AK$1,K7)," pont"))</f>
        <v>#N/A</v>
      </c>
      <c r="M7" s="273"/>
      <c r="Y7" s="265"/>
      <c r="Z7" s="265"/>
      <c r="AA7" s="265" t="s">
        <v>79</v>
      </c>
      <c r="AB7" s="259">
        <v>25</v>
      </c>
      <c r="AC7" s="259">
        <v>15</v>
      </c>
      <c r="AD7" s="259">
        <v>13</v>
      </c>
      <c r="AE7" s="259">
        <v>8</v>
      </c>
      <c r="AF7" s="259">
        <v>6</v>
      </c>
      <c r="AG7" s="259">
        <v>4</v>
      </c>
      <c r="AH7" s="259">
        <v>3</v>
      </c>
      <c r="AI7" s="259">
        <v>2</v>
      </c>
      <c r="AJ7" s="259">
        <v>1</v>
      </c>
      <c r="AK7" s="259">
        <v>0</v>
      </c>
    </row>
    <row r="8" spans="1:37" x14ac:dyDescent="0.25">
      <c r="A8" s="229"/>
      <c r="B8" s="254"/>
      <c r="C8" s="300"/>
      <c r="D8" s="300"/>
      <c r="E8" s="300"/>
      <c r="F8" s="300"/>
      <c r="G8" s="300"/>
      <c r="H8" s="300"/>
      <c r="I8" s="300"/>
      <c r="J8" s="300"/>
      <c r="K8" s="229"/>
      <c r="L8" s="229"/>
      <c r="M8" s="274"/>
      <c r="Y8" s="265"/>
      <c r="Z8" s="265"/>
      <c r="AA8" s="265" t="s">
        <v>80</v>
      </c>
      <c r="AB8" s="259">
        <v>15</v>
      </c>
      <c r="AC8" s="259">
        <v>10</v>
      </c>
      <c r="AD8" s="259">
        <v>7</v>
      </c>
      <c r="AE8" s="259">
        <v>5</v>
      </c>
      <c r="AF8" s="259">
        <v>4</v>
      </c>
      <c r="AG8" s="259">
        <v>3</v>
      </c>
      <c r="AH8" s="259">
        <v>2</v>
      </c>
      <c r="AI8" s="259">
        <v>1</v>
      </c>
      <c r="AJ8" s="259">
        <v>0</v>
      </c>
      <c r="AK8" s="259">
        <v>0</v>
      </c>
    </row>
    <row r="9" spans="1:37" x14ac:dyDescent="0.25">
      <c r="A9" s="229" t="s">
        <v>51</v>
      </c>
      <c r="B9" s="253"/>
      <c r="C9" s="301" t="str">
        <f>IF($B9="","",VLOOKUP($B9,#REF!,5))</f>
        <v/>
      </c>
      <c r="D9" s="301" t="str">
        <f>IF($B9="","",VLOOKUP($B9,#REF!,15))</f>
        <v/>
      </c>
      <c r="E9" s="299" t="s">
        <v>163</v>
      </c>
      <c r="F9" s="302"/>
      <c r="G9" s="299" t="s">
        <v>116</v>
      </c>
      <c r="H9" s="302"/>
      <c r="I9" s="299" t="s">
        <v>164</v>
      </c>
      <c r="J9" s="300"/>
      <c r="K9" s="272">
        <v>2</v>
      </c>
      <c r="L9" s="267" t="e">
        <f>IF(K9="","",CONCATENATE(VLOOKUP($Y$3,$AB$1:$AK$1,K9)," pont"))</f>
        <v>#N/A</v>
      </c>
      <c r="M9" s="273"/>
      <c r="Y9" s="265"/>
      <c r="Z9" s="265"/>
      <c r="AA9" s="265" t="s">
        <v>81</v>
      </c>
      <c r="AB9" s="259">
        <v>10</v>
      </c>
      <c r="AC9" s="259">
        <v>6</v>
      </c>
      <c r="AD9" s="259">
        <v>4</v>
      </c>
      <c r="AE9" s="259">
        <v>2</v>
      </c>
      <c r="AF9" s="259">
        <v>1</v>
      </c>
      <c r="AG9" s="259">
        <v>0</v>
      </c>
      <c r="AH9" s="259">
        <v>0</v>
      </c>
      <c r="AI9" s="259">
        <v>0</v>
      </c>
      <c r="AJ9" s="259">
        <v>0</v>
      </c>
      <c r="AK9" s="259">
        <v>0</v>
      </c>
    </row>
    <row r="10" spans="1:37" x14ac:dyDescent="0.25">
      <c r="A10" s="229"/>
      <c r="B10" s="254"/>
      <c r="C10" s="300"/>
      <c r="D10" s="300"/>
      <c r="E10" s="300"/>
      <c r="F10" s="300"/>
      <c r="G10" s="300"/>
      <c r="H10" s="300"/>
      <c r="I10" s="300"/>
      <c r="J10" s="300"/>
      <c r="K10" s="229"/>
      <c r="L10" s="229"/>
      <c r="M10" s="274"/>
      <c r="Y10" s="265"/>
      <c r="Z10" s="265"/>
      <c r="AA10" s="265" t="s">
        <v>82</v>
      </c>
      <c r="AB10" s="259">
        <v>6</v>
      </c>
      <c r="AC10" s="259">
        <v>3</v>
      </c>
      <c r="AD10" s="259">
        <v>2</v>
      </c>
      <c r="AE10" s="259">
        <v>1</v>
      </c>
      <c r="AF10" s="259">
        <v>0</v>
      </c>
      <c r="AG10" s="259">
        <v>0</v>
      </c>
      <c r="AH10" s="259">
        <v>0</v>
      </c>
      <c r="AI10" s="259">
        <v>0</v>
      </c>
      <c r="AJ10" s="259">
        <v>0</v>
      </c>
      <c r="AK10" s="259">
        <v>0</v>
      </c>
    </row>
    <row r="11" spans="1:37" x14ac:dyDescent="0.25">
      <c r="A11" s="229" t="s">
        <v>52</v>
      </c>
      <c r="B11" s="253"/>
      <c r="C11" s="301" t="str">
        <f>IF($B11="","",VLOOKUP($B11,#REF!,5))</f>
        <v/>
      </c>
      <c r="D11" s="301" t="str">
        <f>IF($B11="","",VLOOKUP($B11,#REF!,15))</f>
        <v/>
      </c>
      <c r="E11" s="299" t="s">
        <v>165</v>
      </c>
      <c r="F11" s="302"/>
      <c r="G11" s="299" t="s">
        <v>118</v>
      </c>
      <c r="H11" s="302"/>
      <c r="I11" s="299" t="s">
        <v>164</v>
      </c>
      <c r="J11" s="300"/>
      <c r="K11" s="272">
        <v>3</v>
      </c>
      <c r="L11" s="267" t="e">
        <f>IF(K11="","",CONCATENATE(VLOOKUP($Y$3,$AB$1:$AK$1,K11)," pont"))</f>
        <v>#N/A</v>
      </c>
      <c r="M11" s="273"/>
      <c r="Y11" s="265"/>
      <c r="Z11" s="265"/>
      <c r="AA11" s="265" t="s">
        <v>87</v>
      </c>
      <c r="AB11" s="259">
        <v>3</v>
      </c>
      <c r="AC11" s="259">
        <v>2</v>
      </c>
      <c r="AD11" s="259">
        <v>1</v>
      </c>
      <c r="AE11" s="259">
        <v>0</v>
      </c>
      <c r="AF11" s="259">
        <v>0</v>
      </c>
      <c r="AG11" s="259">
        <v>0</v>
      </c>
      <c r="AH11" s="259">
        <v>0</v>
      </c>
      <c r="AI11" s="259">
        <v>0</v>
      </c>
      <c r="AJ11" s="259">
        <v>0</v>
      </c>
      <c r="AK11" s="259">
        <v>0</v>
      </c>
    </row>
    <row r="12" spans="1:37" x14ac:dyDescent="0.2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Y12" s="265"/>
      <c r="Z12" s="265"/>
      <c r="AA12" s="265" t="s">
        <v>83</v>
      </c>
      <c r="AB12" s="270">
        <v>0</v>
      </c>
      <c r="AC12" s="270">
        <v>0</v>
      </c>
      <c r="AD12" s="270">
        <v>0</v>
      </c>
      <c r="AE12" s="270">
        <v>0</v>
      </c>
      <c r="AF12" s="270">
        <v>0</v>
      </c>
      <c r="AG12" s="270">
        <v>0</v>
      </c>
      <c r="AH12" s="270">
        <v>0</v>
      </c>
      <c r="AI12" s="270">
        <v>0</v>
      </c>
      <c r="AJ12" s="270">
        <v>0</v>
      </c>
      <c r="AK12" s="270">
        <v>0</v>
      </c>
    </row>
    <row r="13" spans="1:37" x14ac:dyDescent="0.2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Y13" s="265"/>
      <c r="Z13" s="265"/>
      <c r="AA13" s="265" t="s">
        <v>84</v>
      </c>
      <c r="AB13" s="270">
        <v>0</v>
      </c>
      <c r="AC13" s="270">
        <v>0</v>
      </c>
      <c r="AD13" s="270">
        <v>0</v>
      </c>
      <c r="AE13" s="270">
        <v>0</v>
      </c>
      <c r="AF13" s="270">
        <v>0</v>
      </c>
      <c r="AG13" s="270">
        <v>0</v>
      </c>
      <c r="AH13" s="270">
        <v>0</v>
      </c>
      <c r="AI13" s="270">
        <v>0</v>
      </c>
      <c r="AJ13" s="270">
        <v>0</v>
      </c>
      <c r="AK13" s="270">
        <v>0</v>
      </c>
    </row>
    <row r="14" spans="1:37" x14ac:dyDescent="0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</row>
    <row r="15" spans="1:37" x14ac:dyDescent="0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</row>
    <row r="16" spans="1:37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Y16" s="265"/>
      <c r="Z16" s="265"/>
      <c r="AA16" s="265" t="s">
        <v>50</v>
      </c>
      <c r="AB16" s="265">
        <v>300</v>
      </c>
      <c r="AC16" s="265">
        <v>250</v>
      </c>
      <c r="AD16" s="265">
        <v>220</v>
      </c>
      <c r="AE16" s="265">
        <v>180</v>
      </c>
      <c r="AF16" s="265">
        <v>160</v>
      </c>
      <c r="AG16" s="265">
        <v>150</v>
      </c>
      <c r="AH16" s="265">
        <v>140</v>
      </c>
      <c r="AI16" s="265">
        <v>130</v>
      </c>
      <c r="AJ16" s="265">
        <v>120</v>
      </c>
      <c r="AK16" s="265">
        <v>110</v>
      </c>
    </row>
    <row r="17" spans="1:37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Y17" s="265"/>
      <c r="Z17" s="265"/>
      <c r="AA17" s="265" t="s">
        <v>75</v>
      </c>
      <c r="AB17" s="265">
        <v>250</v>
      </c>
      <c r="AC17" s="265">
        <v>200</v>
      </c>
      <c r="AD17" s="265">
        <v>160</v>
      </c>
      <c r="AE17" s="265">
        <v>140</v>
      </c>
      <c r="AF17" s="265">
        <v>120</v>
      </c>
      <c r="AG17" s="265">
        <v>110</v>
      </c>
      <c r="AH17" s="265">
        <v>100</v>
      </c>
      <c r="AI17" s="265">
        <v>90</v>
      </c>
      <c r="AJ17" s="265">
        <v>80</v>
      </c>
      <c r="AK17" s="265">
        <v>70</v>
      </c>
    </row>
    <row r="18" spans="1:37" ht="18.75" customHeight="1" x14ac:dyDescent="0.25">
      <c r="A18" s="203"/>
      <c r="B18" s="337"/>
      <c r="C18" s="337"/>
      <c r="D18" s="326" t="str">
        <f>E7</f>
        <v>SALAMON</v>
      </c>
      <c r="E18" s="326"/>
      <c r="F18" s="326" t="str">
        <f>E9</f>
        <v>PÁLHEGYI</v>
      </c>
      <c r="G18" s="326"/>
      <c r="H18" s="326" t="str">
        <f>E11</f>
        <v>R. NAGY</v>
      </c>
      <c r="I18" s="326"/>
      <c r="J18" s="203"/>
      <c r="K18" s="203"/>
      <c r="L18" s="203"/>
      <c r="M18" s="203"/>
      <c r="Y18" s="265"/>
      <c r="Z18" s="265"/>
      <c r="AA18" s="265" t="s">
        <v>76</v>
      </c>
      <c r="AB18" s="265">
        <v>200</v>
      </c>
      <c r="AC18" s="265">
        <v>150</v>
      </c>
      <c r="AD18" s="265">
        <v>130</v>
      </c>
      <c r="AE18" s="265">
        <v>110</v>
      </c>
      <c r="AF18" s="265">
        <v>95</v>
      </c>
      <c r="AG18" s="265">
        <v>80</v>
      </c>
      <c r="AH18" s="265">
        <v>70</v>
      </c>
      <c r="AI18" s="265">
        <v>60</v>
      </c>
      <c r="AJ18" s="265">
        <v>55</v>
      </c>
      <c r="AK18" s="265">
        <v>50</v>
      </c>
    </row>
    <row r="19" spans="1:37" ht="18.75" customHeight="1" x14ac:dyDescent="0.25">
      <c r="A19" s="257" t="s">
        <v>50</v>
      </c>
      <c r="B19" s="332" t="str">
        <f>E7</f>
        <v>SALAMON</v>
      </c>
      <c r="C19" s="332"/>
      <c r="D19" s="327"/>
      <c r="E19" s="327"/>
      <c r="F19" s="330" t="s">
        <v>183</v>
      </c>
      <c r="G19" s="331"/>
      <c r="H19" s="330" t="s">
        <v>178</v>
      </c>
      <c r="I19" s="331"/>
      <c r="J19" s="203"/>
      <c r="K19" s="203"/>
      <c r="L19" s="203"/>
      <c r="M19" s="203"/>
      <c r="Y19" s="265"/>
      <c r="Z19" s="265"/>
      <c r="AA19" s="265" t="s">
        <v>77</v>
      </c>
      <c r="AB19" s="265">
        <v>150</v>
      </c>
      <c r="AC19" s="265">
        <v>120</v>
      </c>
      <c r="AD19" s="265">
        <v>100</v>
      </c>
      <c r="AE19" s="265">
        <v>80</v>
      </c>
      <c r="AF19" s="265">
        <v>70</v>
      </c>
      <c r="AG19" s="265">
        <v>60</v>
      </c>
      <c r="AH19" s="265">
        <v>55</v>
      </c>
      <c r="AI19" s="265">
        <v>50</v>
      </c>
      <c r="AJ19" s="265">
        <v>45</v>
      </c>
      <c r="AK19" s="265">
        <v>40</v>
      </c>
    </row>
    <row r="20" spans="1:37" ht="18.75" customHeight="1" x14ac:dyDescent="0.25">
      <c r="A20" s="257" t="s">
        <v>51</v>
      </c>
      <c r="B20" s="332" t="str">
        <f>E9</f>
        <v>PÁLHEGYI</v>
      </c>
      <c r="C20" s="332"/>
      <c r="D20" s="330" t="s">
        <v>185</v>
      </c>
      <c r="E20" s="331"/>
      <c r="F20" s="327"/>
      <c r="G20" s="327"/>
      <c r="H20" s="330" t="s">
        <v>187</v>
      </c>
      <c r="I20" s="331"/>
      <c r="J20" s="203"/>
      <c r="K20" s="203"/>
      <c r="L20" s="203"/>
      <c r="M20" s="203"/>
      <c r="Y20" s="265"/>
      <c r="Z20" s="265"/>
      <c r="AA20" s="265" t="s">
        <v>78</v>
      </c>
      <c r="AB20" s="265">
        <v>120</v>
      </c>
      <c r="AC20" s="265">
        <v>90</v>
      </c>
      <c r="AD20" s="265">
        <v>65</v>
      </c>
      <c r="AE20" s="265">
        <v>55</v>
      </c>
      <c r="AF20" s="265">
        <v>50</v>
      </c>
      <c r="AG20" s="265">
        <v>45</v>
      </c>
      <c r="AH20" s="265">
        <v>40</v>
      </c>
      <c r="AI20" s="265">
        <v>35</v>
      </c>
      <c r="AJ20" s="265">
        <v>25</v>
      </c>
      <c r="AK20" s="265">
        <v>20</v>
      </c>
    </row>
    <row r="21" spans="1:37" ht="18.75" customHeight="1" x14ac:dyDescent="0.25">
      <c r="A21" s="257" t="s">
        <v>52</v>
      </c>
      <c r="B21" s="332" t="str">
        <f>E11</f>
        <v>R. NAGY</v>
      </c>
      <c r="C21" s="332"/>
      <c r="D21" s="330" t="s">
        <v>180</v>
      </c>
      <c r="E21" s="331"/>
      <c r="F21" s="330" t="s">
        <v>188</v>
      </c>
      <c r="G21" s="331"/>
      <c r="H21" s="327"/>
      <c r="I21" s="327"/>
      <c r="J21" s="203"/>
      <c r="K21" s="203"/>
      <c r="L21" s="203"/>
      <c r="M21" s="203"/>
      <c r="Y21" s="265"/>
      <c r="Z21" s="265"/>
      <c r="AA21" s="265" t="s">
        <v>79</v>
      </c>
      <c r="AB21" s="265">
        <v>90</v>
      </c>
      <c r="AC21" s="265">
        <v>60</v>
      </c>
      <c r="AD21" s="265">
        <v>45</v>
      </c>
      <c r="AE21" s="265">
        <v>34</v>
      </c>
      <c r="AF21" s="265">
        <v>27</v>
      </c>
      <c r="AG21" s="265">
        <v>22</v>
      </c>
      <c r="AH21" s="265">
        <v>18</v>
      </c>
      <c r="AI21" s="265">
        <v>15</v>
      </c>
      <c r="AJ21" s="265">
        <v>12</v>
      </c>
      <c r="AK21" s="265">
        <v>9</v>
      </c>
    </row>
    <row r="22" spans="1:37" x14ac:dyDescent="0.2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Y22" s="265"/>
      <c r="Z22" s="265"/>
      <c r="AA22" s="265" t="s">
        <v>80</v>
      </c>
      <c r="AB22" s="265">
        <v>60</v>
      </c>
      <c r="AC22" s="265">
        <v>40</v>
      </c>
      <c r="AD22" s="265">
        <v>30</v>
      </c>
      <c r="AE22" s="265">
        <v>20</v>
      </c>
      <c r="AF22" s="265">
        <v>18</v>
      </c>
      <c r="AG22" s="265">
        <v>15</v>
      </c>
      <c r="AH22" s="265">
        <v>12</v>
      </c>
      <c r="AI22" s="265">
        <v>10</v>
      </c>
      <c r="AJ22" s="265">
        <v>8</v>
      </c>
      <c r="AK22" s="265">
        <v>6</v>
      </c>
    </row>
    <row r="23" spans="1:37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Y23" s="265"/>
      <c r="Z23" s="265"/>
      <c r="AA23" s="265" t="s">
        <v>81</v>
      </c>
      <c r="AB23" s="265">
        <v>40</v>
      </c>
      <c r="AC23" s="265">
        <v>25</v>
      </c>
      <c r="AD23" s="265">
        <v>18</v>
      </c>
      <c r="AE23" s="265">
        <v>13</v>
      </c>
      <c r="AF23" s="265">
        <v>8</v>
      </c>
      <c r="AG23" s="265">
        <v>7</v>
      </c>
      <c r="AH23" s="265">
        <v>6</v>
      </c>
      <c r="AI23" s="265">
        <v>5</v>
      </c>
      <c r="AJ23" s="265">
        <v>4</v>
      </c>
      <c r="AK23" s="265">
        <v>3</v>
      </c>
    </row>
    <row r="24" spans="1:37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Y24" s="265"/>
      <c r="Z24" s="265"/>
      <c r="AA24" s="265" t="s">
        <v>82</v>
      </c>
      <c r="AB24" s="265">
        <v>25</v>
      </c>
      <c r="AC24" s="265">
        <v>15</v>
      </c>
      <c r="AD24" s="265">
        <v>13</v>
      </c>
      <c r="AE24" s="265">
        <v>7</v>
      </c>
      <c r="AF24" s="265">
        <v>6</v>
      </c>
      <c r="AG24" s="265">
        <v>5</v>
      </c>
      <c r="AH24" s="265">
        <v>4</v>
      </c>
      <c r="AI24" s="265">
        <v>3</v>
      </c>
      <c r="AJ24" s="265">
        <v>2</v>
      </c>
      <c r="AK24" s="265">
        <v>1</v>
      </c>
    </row>
    <row r="25" spans="1:37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Y25" s="265"/>
      <c r="Z25" s="265"/>
      <c r="AA25" s="265" t="s">
        <v>87</v>
      </c>
      <c r="AB25" s="265">
        <v>15</v>
      </c>
      <c r="AC25" s="265">
        <v>10</v>
      </c>
      <c r="AD25" s="265">
        <v>8</v>
      </c>
      <c r="AE25" s="265">
        <v>4</v>
      </c>
      <c r="AF25" s="265">
        <v>3</v>
      </c>
      <c r="AG25" s="265">
        <v>2</v>
      </c>
      <c r="AH25" s="265">
        <v>1</v>
      </c>
      <c r="AI25" s="265">
        <v>0</v>
      </c>
      <c r="AJ25" s="265">
        <v>0</v>
      </c>
      <c r="AK25" s="265">
        <v>0</v>
      </c>
    </row>
    <row r="26" spans="1:37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Y26" s="265"/>
      <c r="Z26" s="265"/>
      <c r="AA26" s="265" t="s">
        <v>83</v>
      </c>
      <c r="AB26" s="265">
        <v>10</v>
      </c>
      <c r="AC26" s="265">
        <v>6</v>
      </c>
      <c r="AD26" s="265">
        <v>4</v>
      </c>
      <c r="AE26" s="265">
        <v>2</v>
      </c>
      <c r="AF26" s="265">
        <v>1</v>
      </c>
      <c r="AG26" s="265">
        <v>0</v>
      </c>
      <c r="AH26" s="265">
        <v>0</v>
      </c>
      <c r="AI26" s="265">
        <v>0</v>
      </c>
      <c r="AJ26" s="265">
        <v>0</v>
      </c>
      <c r="AK26" s="265">
        <v>0</v>
      </c>
    </row>
    <row r="27" spans="1:37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Y27" s="265"/>
      <c r="Z27" s="265"/>
      <c r="AA27" s="265" t="s">
        <v>84</v>
      </c>
      <c r="AB27" s="265">
        <v>3</v>
      </c>
      <c r="AC27" s="265">
        <v>2</v>
      </c>
      <c r="AD27" s="265">
        <v>1</v>
      </c>
      <c r="AE27" s="265">
        <v>0</v>
      </c>
      <c r="AF27" s="265">
        <v>0</v>
      </c>
      <c r="AG27" s="265">
        <v>0</v>
      </c>
      <c r="AH27" s="265">
        <v>0</v>
      </c>
      <c r="AI27" s="265">
        <v>0</v>
      </c>
      <c r="AJ27" s="265">
        <v>0</v>
      </c>
      <c r="AK27" s="265">
        <v>0</v>
      </c>
    </row>
    <row r="28" spans="1:37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37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37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37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37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187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82"/>
      <c r="N33" s="281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40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L4</f>
        <v>0</v>
      </c>
      <c r="L41" s="187"/>
      <c r="M41" s="242"/>
      <c r="P41" s="123"/>
      <c r="Q41" s="121"/>
      <c r="R41" s="233"/>
    </row>
  </sheetData>
  <mergeCells count="20">
    <mergeCell ref="H20:I20"/>
    <mergeCell ref="E35:F35"/>
    <mergeCell ref="F21:G21"/>
    <mergeCell ref="H21:I21"/>
    <mergeCell ref="H18:I18"/>
    <mergeCell ref="H19:I19"/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</mergeCells>
  <phoneticPr fontId="55" type="noConversion"/>
  <conditionalFormatting sqref="E7 E9 E11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OB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18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19</v>
      </c>
      <c r="B4" s="48" t="s">
        <v>16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>
        <f>Altalanos!$A$10</f>
        <v>0</v>
      </c>
      <c r="B5" s="54">
        <f>Altalanos!$C$10</f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325" t="s">
        <v>20</v>
      </c>
      <c r="B6" s="325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44" t="s">
        <v>21</v>
      </c>
      <c r="B20" s="14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22</v>
      </c>
      <c r="B21" s="71" t="s">
        <v>23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45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46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5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tabSelected="1" workbookViewId="0">
      <selection activeCell="J7" sqref="J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22.44140625" customWidth="1"/>
    <col min="10" max="10" width="16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338" t="s">
        <v>95</v>
      </c>
      <c r="B1" s="338"/>
      <c r="C1" s="338"/>
      <c r="D1" s="338"/>
      <c r="E1" s="338"/>
      <c r="F1" s="338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  <c r="AB1" s="271" t="e">
        <f>IF(Y5=1,CONCATENATE(VLOOKUP(Y3,AA16:AH27,2)),CONCATENATE(VLOOKUP(Y3,AA2:AK13,2)))</f>
        <v>#N/A</v>
      </c>
      <c r="AC1" s="271" t="e">
        <f>IF(Y5=1,CONCATENATE(VLOOKUP(Y3,AA16:AK27,3)),CONCATENATE(VLOOKUP(Y3,AA2:AK13,3)))</f>
        <v>#N/A</v>
      </c>
      <c r="AD1" s="271" t="e">
        <f>IF(Y5=1,CONCATENATE(VLOOKUP(Y3,AA16:AK27,4)),CONCATENATE(VLOOKUP(Y3,AA2:AK13,4)))</f>
        <v>#N/A</v>
      </c>
      <c r="AE1" s="271" t="e">
        <f>IF(Y5=1,CONCATENATE(VLOOKUP(Y3,AA16:AK27,5)),CONCATENATE(VLOOKUP(Y3,AA2:AK13,5)))</f>
        <v>#N/A</v>
      </c>
      <c r="AF1" s="271" t="e">
        <f>IF(Y5=1,CONCATENATE(VLOOKUP(Y3,AA16:AK27,6)),CONCATENATE(VLOOKUP(Y3,AA2:AK13,6)))</f>
        <v>#N/A</v>
      </c>
      <c r="AG1" s="271" t="e">
        <f>IF(Y5=1,CONCATENATE(VLOOKUP(Y3,AA16:AK27,7)),CONCATENATE(VLOOKUP(Y3,AA2:AK13,7)))</f>
        <v>#N/A</v>
      </c>
      <c r="AH1" s="271" t="e">
        <f>IF(Y5=1,CONCATENATE(VLOOKUP(Y3,AA16:AK27,8)),CONCATENATE(VLOOKUP(Y3,AA2:AK13,8)))</f>
        <v>#N/A</v>
      </c>
      <c r="AI1" s="271" t="e">
        <f>IF(Y5=1,CONCATENATE(VLOOKUP(Y3,AA16:AK27,9)),CONCATENATE(VLOOKUP(Y3,AA2:AK13,9)))</f>
        <v>#N/A</v>
      </c>
      <c r="AJ1" s="271" t="e">
        <f>IF(Y5=1,CONCATENATE(VLOOKUP(Y3,AA16:AK27,10)),CONCATENATE(VLOOKUP(Y3,AA2:AK13,10)))</f>
        <v>#N/A</v>
      </c>
      <c r="AK1" s="271" t="e">
        <f>IF(Y5=1,CONCATENATE(VLOOKUP(Y3,AA16:AK27,11)),CONCATENATE(VLOOKUP(Y3,AA2:AK13,11)))</f>
        <v>#N/A</v>
      </c>
    </row>
    <row r="2" spans="1:37" x14ac:dyDescent="0.25">
      <c r="A2" s="170" t="s">
        <v>37</v>
      </c>
      <c r="B2" s="171"/>
      <c r="C2" s="171"/>
      <c r="D2" s="171"/>
      <c r="E2" s="171" t="s">
        <v>96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  <c r="Y2" s="266"/>
      <c r="Z2" s="265"/>
      <c r="AA2" s="265" t="s">
        <v>50</v>
      </c>
      <c r="AB2" s="259">
        <v>150</v>
      </c>
      <c r="AC2" s="259">
        <v>120</v>
      </c>
      <c r="AD2" s="259">
        <v>100</v>
      </c>
      <c r="AE2" s="259">
        <v>80</v>
      </c>
      <c r="AF2" s="259">
        <v>70</v>
      </c>
      <c r="AG2" s="259">
        <v>60</v>
      </c>
      <c r="AH2" s="259">
        <v>55</v>
      </c>
      <c r="AI2" s="259">
        <v>50</v>
      </c>
      <c r="AJ2" s="259">
        <v>45</v>
      </c>
      <c r="AK2" s="259">
        <v>40</v>
      </c>
    </row>
    <row r="3" spans="1:37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 t="s">
        <v>25</v>
      </c>
      <c r="M3" s="50"/>
      <c r="N3" s="225"/>
      <c r="O3" s="224"/>
      <c r="P3" s="225"/>
      <c r="Q3" s="224"/>
      <c r="R3" s="226"/>
      <c r="Y3" s="265">
        <f>IF(H4="OB","A",IF(H4="IX","W",H4))</f>
        <v>0</v>
      </c>
      <c r="Z3" s="265"/>
      <c r="AA3" s="265" t="s">
        <v>75</v>
      </c>
      <c r="AB3" s="259">
        <v>120</v>
      </c>
      <c r="AC3" s="259">
        <v>90</v>
      </c>
      <c r="AD3" s="259">
        <v>65</v>
      </c>
      <c r="AE3" s="259">
        <v>55</v>
      </c>
      <c r="AF3" s="259">
        <v>50</v>
      </c>
      <c r="AG3" s="259">
        <v>45</v>
      </c>
      <c r="AH3" s="259">
        <v>40</v>
      </c>
      <c r="AI3" s="259">
        <v>35</v>
      </c>
      <c r="AJ3" s="259">
        <v>25</v>
      </c>
      <c r="AK3" s="259">
        <v>20</v>
      </c>
    </row>
    <row r="4" spans="1:37" ht="13.8" thickBot="1" x14ac:dyDescent="0.3">
      <c r="A4" s="339">
        <v>45407</v>
      </c>
      <c r="B4" s="339"/>
      <c r="C4" s="339"/>
      <c r="D4" s="175"/>
      <c r="E4" s="176" t="s">
        <v>97</v>
      </c>
      <c r="F4" s="176"/>
      <c r="G4" s="176"/>
      <c r="H4" s="179"/>
      <c r="I4" s="176"/>
      <c r="J4" s="178"/>
      <c r="K4" s="179"/>
      <c r="L4" s="181">
        <f>Altalanos!$E$10</f>
        <v>0</v>
      </c>
      <c r="M4" s="179"/>
      <c r="N4" s="227"/>
      <c r="O4" s="228"/>
      <c r="P4" s="258" t="s">
        <v>59</v>
      </c>
      <c r="Q4" s="259" t="s">
        <v>68</v>
      </c>
      <c r="R4" s="259" t="s">
        <v>64</v>
      </c>
      <c r="S4" s="40"/>
      <c r="Y4" s="265"/>
      <c r="Z4" s="265"/>
      <c r="AA4" s="265" t="s">
        <v>76</v>
      </c>
      <c r="AB4" s="259">
        <v>90</v>
      </c>
      <c r="AC4" s="259">
        <v>60</v>
      </c>
      <c r="AD4" s="259">
        <v>45</v>
      </c>
      <c r="AE4" s="259">
        <v>34</v>
      </c>
      <c r="AF4" s="259">
        <v>27</v>
      </c>
      <c r="AG4" s="259">
        <v>22</v>
      </c>
      <c r="AH4" s="259">
        <v>18</v>
      </c>
      <c r="AI4" s="259">
        <v>15</v>
      </c>
      <c r="AJ4" s="259">
        <v>12</v>
      </c>
      <c r="AK4" s="259">
        <v>9</v>
      </c>
    </row>
    <row r="5" spans="1:37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P5" s="260" t="s">
        <v>66</v>
      </c>
      <c r="Q5" s="261" t="s">
        <v>62</v>
      </c>
      <c r="R5" s="261" t="s">
        <v>69</v>
      </c>
      <c r="S5" s="40"/>
      <c r="Y5" s="265">
        <f>IF(OR(Altalanos!$A$8="F1",Altalanos!$A$8="F2",Altalanos!$A$8="N1",Altalanos!$A$8="N2"),1,2)</f>
        <v>2</v>
      </c>
      <c r="Z5" s="265"/>
      <c r="AA5" s="265" t="s">
        <v>77</v>
      </c>
      <c r="AB5" s="259">
        <v>60</v>
      </c>
      <c r="AC5" s="259">
        <v>40</v>
      </c>
      <c r="AD5" s="259">
        <v>30</v>
      </c>
      <c r="AE5" s="259">
        <v>20</v>
      </c>
      <c r="AF5" s="259">
        <v>18</v>
      </c>
      <c r="AG5" s="259">
        <v>15</v>
      </c>
      <c r="AH5" s="259">
        <v>12</v>
      </c>
      <c r="AI5" s="259">
        <v>10</v>
      </c>
      <c r="AJ5" s="259">
        <v>8</v>
      </c>
      <c r="AK5" s="259">
        <v>6</v>
      </c>
    </row>
    <row r="6" spans="1:37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  <c r="P6" s="262" t="s">
        <v>67</v>
      </c>
      <c r="Q6" s="263" t="s">
        <v>70</v>
      </c>
      <c r="R6" s="263" t="s">
        <v>65</v>
      </c>
      <c r="S6" s="40"/>
      <c r="Y6" s="265"/>
      <c r="Z6" s="265"/>
      <c r="AA6" s="265" t="s">
        <v>78</v>
      </c>
      <c r="AB6" s="259">
        <v>40</v>
      </c>
      <c r="AC6" s="259">
        <v>25</v>
      </c>
      <c r="AD6" s="259">
        <v>18</v>
      </c>
      <c r="AE6" s="259">
        <v>13</v>
      </c>
      <c r="AF6" s="259">
        <v>10</v>
      </c>
      <c r="AG6" s="259">
        <v>8</v>
      </c>
      <c r="AH6" s="259">
        <v>6</v>
      </c>
      <c r="AI6" s="259">
        <v>5</v>
      </c>
      <c r="AJ6" s="259">
        <v>4</v>
      </c>
      <c r="AK6" s="259">
        <v>3</v>
      </c>
    </row>
    <row r="7" spans="1:37" x14ac:dyDescent="0.25">
      <c r="A7" s="229" t="s">
        <v>50</v>
      </c>
      <c r="B7" s="253"/>
      <c r="C7" s="255" t="str">
        <f>IF($B7="","",VLOOKUP($B7,#REF!,5))</f>
        <v/>
      </c>
      <c r="D7" s="255" t="str">
        <f>IF($B7="","",VLOOKUP($B7,#REF!,15))</f>
        <v/>
      </c>
      <c r="E7" s="334" t="s">
        <v>98</v>
      </c>
      <c r="F7" s="335"/>
      <c r="G7" s="334" t="s">
        <v>99</v>
      </c>
      <c r="H7" s="335"/>
      <c r="I7" s="298" t="s">
        <v>100</v>
      </c>
      <c r="J7" s="203"/>
      <c r="K7" s="272">
        <v>3</v>
      </c>
      <c r="L7" s="267" t="e">
        <f>IF(K7="","",CONCATENATE(VLOOKUP($Y$3,$AB$1:$AK$1,K7)," pont"))</f>
        <v>#N/A</v>
      </c>
      <c r="M7" s="273"/>
      <c r="P7" s="258" t="s">
        <v>73</v>
      </c>
      <c r="Q7" s="259" t="s">
        <v>61</v>
      </c>
      <c r="R7" s="259" t="s">
        <v>71</v>
      </c>
      <c r="Y7" s="265"/>
      <c r="Z7" s="265"/>
      <c r="AA7" s="265" t="s">
        <v>79</v>
      </c>
      <c r="AB7" s="259">
        <v>25</v>
      </c>
      <c r="AC7" s="259">
        <v>15</v>
      </c>
      <c r="AD7" s="259">
        <v>13</v>
      </c>
      <c r="AE7" s="259">
        <v>8</v>
      </c>
      <c r="AF7" s="259">
        <v>6</v>
      </c>
      <c r="AG7" s="259">
        <v>4</v>
      </c>
      <c r="AH7" s="259">
        <v>3</v>
      </c>
      <c r="AI7" s="259">
        <v>2</v>
      </c>
      <c r="AJ7" s="259">
        <v>1</v>
      </c>
      <c r="AK7" s="259">
        <v>0</v>
      </c>
    </row>
    <row r="8" spans="1:37" x14ac:dyDescent="0.25">
      <c r="A8" s="229"/>
      <c r="B8" s="254"/>
      <c r="C8" s="256"/>
      <c r="D8" s="256"/>
      <c r="E8" s="256"/>
      <c r="F8" s="256"/>
      <c r="G8" s="256"/>
      <c r="H8" s="256"/>
      <c r="I8" s="256"/>
      <c r="J8" s="203"/>
      <c r="K8" s="229"/>
      <c r="L8" s="229"/>
      <c r="M8" s="274"/>
      <c r="P8" s="260" t="s">
        <v>74</v>
      </c>
      <c r="Q8" s="261" t="s">
        <v>63</v>
      </c>
      <c r="R8" s="261" t="s">
        <v>72</v>
      </c>
      <c r="Y8" s="265"/>
      <c r="Z8" s="265"/>
      <c r="AA8" s="265" t="s">
        <v>80</v>
      </c>
      <c r="AB8" s="259">
        <v>15</v>
      </c>
      <c r="AC8" s="259">
        <v>10</v>
      </c>
      <c r="AD8" s="259">
        <v>7</v>
      </c>
      <c r="AE8" s="259">
        <v>5</v>
      </c>
      <c r="AF8" s="259">
        <v>4</v>
      </c>
      <c r="AG8" s="259">
        <v>3</v>
      </c>
      <c r="AH8" s="259">
        <v>2</v>
      </c>
      <c r="AI8" s="259">
        <v>1</v>
      </c>
      <c r="AJ8" s="259">
        <v>0</v>
      </c>
      <c r="AK8" s="259">
        <v>0</v>
      </c>
    </row>
    <row r="9" spans="1:37" x14ac:dyDescent="0.25">
      <c r="A9" s="229" t="s">
        <v>51</v>
      </c>
      <c r="B9" s="253"/>
      <c r="C9" s="255" t="str">
        <f>IF($B9="","",VLOOKUP($B9,#REF!,5))</f>
        <v/>
      </c>
      <c r="D9" s="255" t="str">
        <f>IF($B9="","",VLOOKUP($B9,#REF!,15))</f>
        <v/>
      </c>
      <c r="E9" s="334" t="s">
        <v>101</v>
      </c>
      <c r="F9" s="335"/>
      <c r="G9" s="334" t="s">
        <v>103</v>
      </c>
      <c r="H9" s="335"/>
      <c r="I9" s="298" t="s">
        <v>102</v>
      </c>
      <c r="J9" s="203"/>
      <c r="K9" s="272">
        <v>2</v>
      </c>
      <c r="L9" s="267" t="e">
        <f>IF(K9="","",CONCATENATE(VLOOKUP($Y$3,$AB$1:$AK$1,K9)," pont"))</f>
        <v>#N/A</v>
      </c>
      <c r="M9" s="273"/>
      <c r="Y9" s="265"/>
      <c r="Z9" s="265"/>
      <c r="AA9" s="265" t="s">
        <v>81</v>
      </c>
      <c r="AB9" s="259">
        <v>10</v>
      </c>
      <c r="AC9" s="259">
        <v>6</v>
      </c>
      <c r="AD9" s="259">
        <v>4</v>
      </c>
      <c r="AE9" s="259">
        <v>2</v>
      </c>
      <c r="AF9" s="259">
        <v>1</v>
      </c>
      <c r="AG9" s="259">
        <v>0</v>
      </c>
      <c r="AH9" s="259">
        <v>0</v>
      </c>
      <c r="AI9" s="259">
        <v>0</v>
      </c>
      <c r="AJ9" s="259">
        <v>0</v>
      </c>
      <c r="AK9" s="259">
        <v>0</v>
      </c>
    </row>
    <row r="10" spans="1:37" x14ac:dyDescent="0.25">
      <c r="A10" s="229"/>
      <c r="B10" s="254"/>
      <c r="C10" s="256"/>
      <c r="D10" s="256"/>
      <c r="E10" s="256"/>
      <c r="F10" s="256"/>
      <c r="G10" s="256"/>
      <c r="H10" s="256"/>
      <c r="I10" s="256"/>
      <c r="J10" s="203"/>
      <c r="K10" s="229"/>
      <c r="L10" s="229"/>
      <c r="M10" s="274"/>
      <c r="Y10" s="265"/>
      <c r="Z10" s="265"/>
      <c r="AA10" s="265" t="s">
        <v>82</v>
      </c>
      <c r="AB10" s="259">
        <v>6</v>
      </c>
      <c r="AC10" s="259">
        <v>3</v>
      </c>
      <c r="AD10" s="259">
        <v>2</v>
      </c>
      <c r="AE10" s="259">
        <v>1</v>
      </c>
      <c r="AF10" s="259">
        <v>0</v>
      </c>
      <c r="AG10" s="259">
        <v>0</v>
      </c>
      <c r="AH10" s="259">
        <v>0</v>
      </c>
      <c r="AI10" s="259">
        <v>0</v>
      </c>
      <c r="AJ10" s="259">
        <v>0</v>
      </c>
      <c r="AK10" s="259">
        <v>0</v>
      </c>
    </row>
    <row r="11" spans="1:37" ht="15" x14ac:dyDescent="0.25">
      <c r="A11" s="229" t="s">
        <v>52</v>
      </c>
      <c r="B11" s="253"/>
      <c r="C11" s="255" t="str">
        <f>IF($B11="","",VLOOKUP($B11,#REF!,5))</f>
        <v/>
      </c>
      <c r="D11" s="255" t="str">
        <f>IF($B11="","",VLOOKUP($B11,#REF!,15))</f>
        <v/>
      </c>
      <c r="E11" s="334" t="s">
        <v>104</v>
      </c>
      <c r="F11" s="335"/>
      <c r="G11" s="334" t="s">
        <v>105</v>
      </c>
      <c r="H11" s="335"/>
      <c r="I11" s="303" t="s">
        <v>106</v>
      </c>
      <c r="J11" s="203"/>
      <c r="K11" s="272">
        <v>1</v>
      </c>
      <c r="L11" s="267" t="e">
        <f>IF(K11="","",CONCATENATE(VLOOKUP($Y$3,$AB$1:$AK$1,K11)," pont"))</f>
        <v>#N/A</v>
      </c>
      <c r="M11" s="273"/>
      <c r="Y11" s="265"/>
      <c r="Z11" s="265"/>
      <c r="AA11" s="265" t="s">
        <v>87</v>
      </c>
      <c r="AB11" s="259">
        <v>3</v>
      </c>
      <c r="AC11" s="259">
        <v>2</v>
      </c>
      <c r="AD11" s="259">
        <v>1</v>
      </c>
      <c r="AE11" s="259">
        <v>0</v>
      </c>
      <c r="AF11" s="259">
        <v>0</v>
      </c>
      <c r="AG11" s="259">
        <v>0</v>
      </c>
      <c r="AH11" s="259">
        <v>0</v>
      </c>
      <c r="AI11" s="259">
        <v>0</v>
      </c>
      <c r="AJ11" s="259">
        <v>0</v>
      </c>
      <c r="AK11" s="259">
        <v>0</v>
      </c>
    </row>
    <row r="12" spans="1:37" x14ac:dyDescent="0.25">
      <c r="A12" s="229"/>
      <c r="B12" s="254"/>
      <c r="C12" s="256"/>
      <c r="D12" s="256"/>
      <c r="E12" s="256"/>
      <c r="F12" s="256"/>
      <c r="G12" s="256"/>
      <c r="H12" s="256"/>
      <c r="I12" s="256"/>
      <c r="J12" s="203"/>
      <c r="K12" s="251"/>
      <c r="L12" s="251"/>
      <c r="M12" s="274"/>
      <c r="Y12" s="265"/>
      <c r="Z12" s="265"/>
      <c r="AA12" s="265" t="s">
        <v>83</v>
      </c>
      <c r="AB12" s="270">
        <v>0</v>
      </c>
      <c r="AC12" s="270">
        <v>0</v>
      </c>
      <c r="AD12" s="270">
        <v>0</v>
      </c>
      <c r="AE12" s="270">
        <v>0</v>
      </c>
      <c r="AF12" s="270">
        <v>0</v>
      </c>
      <c r="AG12" s="270">
        <v>0</v>
      </c>
      <c r="AH12" s="270">
        <v>0</v>
      </c>
      <c r="AI12" s="270">
        <v>0</v>
      </c>
      <c r="AJ12" s="270">
        <v>0</v>
      </c>
      <c r="AK12" s="270">
        <v>0</v>
      </c>
    </row>
    <row r="13" spans="1:37" x14ac:dyDescent="0.25">
      <c r="A13" s="229" t="s">
        <v>57</v>
      </c>
      <c r="B13" s="253"/>
      <c r="C13" s="255" t="str">
        <f>IF($B13="","",VLOOKUP($B13,#REF!,5))</f>
        <v/>
      </c>
      <c r="D13" s="255" t="str">
        <f>IF($B13="","",VLOOKUP($B13,#REF!,15))</f>
        <v/>
      </c>
      <c r="E13" s="334" t="s">
        <v>107</v>
      </c>
      <c r="F13" s="335"/>
      <c r="G13" s="334" t="s">
        <v>108</v>
      </c>
      <c r="H13" s="335"/>
      <c r="I13" s="298" t="s">
        <v>109</v>
      </c>
      <c r="J13" s="203"/>
      <c r="K13" s="272">
        <v>4</v>
      </c>
      <c r="L13" s="267" t="e">
        <f>IF(K13="","",CONCATENATE(VLOOKUP($Y$3,$AB$1:$AK$1,K13)," pont"))</f>
        <v>#N/A</v>
      </c>
      <c r="M13" s="273"/>
      <c r="Y13" s="265"/>
      <c r="Z13" s="265"/>
      <c r="AA13" s="265" t="s">
        <v>84</v>
      </c>
      <c r="AB13" s="270">
        <v>0</v>
      </c>
      <c r="AC13" s="270">
        <v>0</v>
      </c>
      <c r="AD13" s="270">
        <v>0</v>
      </c>
      <c r="AE13" s="270">
        <v>0</v>
      </c>
      <c r="AF13" s="270">
        <v>0</v>
      </c>
      <c r="AG13" s="270">
        <v>0</v>
      </c>
      <c r="AH13" s="270">
        <v>0</v>
      </c>
      <c r="AI13" s="270">
        <v>0</v>
      </c>
      <c r="AJ13" s="270">
        <v>0</v>
      </c>
      <c r="AK13" s="270">
        <v>0</v>
      </c>
    </row>
    <row r="14" spans="1:37" x14ac:dyDescent="0.25">
      <c r="A14" s="229"/>
      <c r="B14" s="254"/>
      <c r="C14" s="256"/>
      <c r="D14" s="256"/>
      <c r="E14" s="256"/>
      <c r="F14" s="256"/>
      <c r="G14" s="256"/>
      <c r="H14" s="256"/>
      <c r="I14" s="256"/>
      <c r="J14" s="203"/>
      <c r="K14" s="229"/>
      <c r="L14" s="229"/>
      <c r="M14" s="274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</row>
    <row r="15" spans="1:37" x14ac:dyDescent="0.25">
      <c r="A15" s="229" t="s">
        <v>58</v>
      </c>
      <c r="B15" s="253"/>
      <c r="C15" s="255" t="str">
        <f>IF($B15="","",VLOOKUP($B15,#REF!,5))</f>
        <v/>
      </c>
      <c r="D15" s="255" t="str">
        <f>IF($B15="","",VLOOKUP($B15,#REF!,15))</f>
        <v/>
      </c>
      <c r="E15" s="334" t="s">
        <v>110</v>
      </c>
      <c r="F15" s="335"/>
      <c r="G15" s="334" t="s">
        <v>111</v>
      </c>
      <c r="H15" s="335"/>
      <c r="I15" s="298" t="s">
        <v>109</v>
      </c>
      <c r="J15" s="203"/>
      <c r="K15" s="272">
        <v>5</v>
      </c>
      <c r="L15" s="267" t="e">
        <f>IF(K15="","",CONCATENATE(VLOOKUP($Y$3,$AB$1:$AK$1,K15)," pont"))</f>
        <v>#N/A</v>
      </c>
      <c r="M15" s="273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</row>
    <row r="16" spans="1:37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Y16" s="265"/>
      <c r="Z16" s="265"/>
      <c r="AA16" s="265" t="s">
        <v>50</v>
      </c>
      <c r="AB16" s="265">
        <v>300</v>
      </c>
      <c r="AC16" s="265">
        <v>250</v>
      </c>
      <c r="AD16" s="265">
        <v>220</v>
      </c>
      <c r="AE16" s="265">
        <v>180</v>
      </c>
      <c r="AF16" s="265">
        <v>160</v>
      </c>
      <c r="AG16" s="265">
        <v>150</v>
      </c>
      <c r="AH16" s="265">
        <v>140</v>
      </c>
      <c r="AI16" s="265">
        <v>130</v>
      </c>
      <c r="AJ16" s="265">
        <v>120</v>
      </c>
      <c r="AK16" s="265">
        <v>110</v>
      </c>
    </row>
    <row r="17" spans="1:37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Y17" s="265"/>
      <c r="Z17" s="265"/>
      <c r="AA17" s="265" t="s">
        <v>75</v>
      </c>
      <c r="AB17" s="265">
        <v>250</v>
      </c>
      <c r="AC17" s="265">
        <v>200</v>
      </c>
      <c r="AD17" s="265">
        <v>160</v>
      </c>
      <c r="AE17" s="265">
        <v>140</v>
      </c>
      <c r="AF17" s="265">
        <v>120</v>
      </c>
      <c r="AG17" s="265">
        <v>110</v>
      </c>
      <c r="AH17" s="265">
        <v>100</v>
      </c>
      <c r="AI17" s="265">
        <v>90</v>
      </c>
      <c r="AJ17" s="265">
        <v>80</v>
      </c>
      <c r="AK17" s="265">
        <v>70</v>
      </c>
    </row>
    <row r="18" spans="1:37" ht="18.75" customHeight="1" x14ac:dyDescent="0.25">
      <c r="A18" s="203"/>
      <c r="B18" s="337"/>
      <c r="C18" s="337"/>
      <c r="D18" s="326" t="str">
        <f>E7</f>
        <v>KOVÁCS</v>
      </c>
      <c r="E18" s="326"/>
      <c r="F18" s="326" t="str">
        <f>E9</f>
        <v>BARANYAI</v>
      </c>
      <c r="G18" s="326"/>
      <c r="H18" s="326" t="str">
        <f>E11</f>
        <v>KUNOS</v>
      </c>
      <c r="I18" s="326"/>
      <c r="J18" s="326" t="str">
        <f>E13</f>
        <v>CSÖRGŐ</v>
      </c>
      <c r="K18" s="326"/>
      <c r="L18" s="326" t="str">
        <f>E15</f>
        <v>PALÓKA</v>
      </c>
      <c r="M18" s="326"/>
      <c r="Y18" s="265"/>
      <c r="Z18" s="265"/>
      <c r="AA18" s="265" t="s">
        <v>76</v>
      </c>
      <c r="AB18" s="265">
        <v>200</v>
      </c>
      <c r="AC18" s="265">
        <v>150</v>
      </c>
      <c r="AD18" s="265">
        <v>130</v>
      </c>
      <c r="AE18" s="265">
        <v>110</v>
      </c>
      <c r="AF18" s="265">
        <v>95</v>
      </c>
      <c r="AG18" s="265">
        <v>80</v>
      </c>
      <c r="AH18" s="265">
        <v>70</v>
      </c>
      <c r="AI18" s="265">
        <v>60</v>
      </c>
      <c r="AJ18" s="265">
        <v>55</v>
      </c>
      <c r="AK18" s="265">
        <v>50</v>
      </c>
    </row>
    <row r="19" spans="1:37" ht="18.75" customHeight="1" x14ac:dyDescent="0.25">
      <c r="A19" s="257" t="s">
        <v>50</v>
      </c>
      <c r="B19" s="332" t="str">
        <f>E7</f>
        <v>KOVÁCS</v>
      </c>
      <c r="C19" s="332"/>
      <c r="D19" s="327"/>
      <c r="E19" s="327"/>
      <c r="F19" s="330" t="s">
        <v>174</v>
      </c>
      <c r="G19" s="331"/>
      <c r="H19" s="330" t="s">
        <v>174</v>
      </c>
      <c r="I19" s="331"/>
      <c r="J19" s="328" t="s">
        <v>175</v>
      </c>
      <c r="K19" s="329"/>
      <c r="L19" s="328" t="s">
        <v>176</v>
      </c>
      <c r="M19" s="329"/>
      <c r="Y19" s="265"/>
      <c r="Z19" s="265"/>
      <c r="AA19" s="265" t="s">
        <v>77</v>
      </c>
      <c r="AB19" s="265">
        <v>150</v>
      </c>
      <c r="AC19" s="265">
        <v>120</v>
      </c>
      <c r="AD19" s="265">
        <v>100</v>
      </c>
      <c r="AE19" s="265">
        <v>80</v>
      </c>
      <c r="AF19" s="265">
        <v>70</v>
      </c>
      <c r="AG19" s="265">
        <v>60</v>
      </c>
      <c r="AH19" s="265">
        <v>55</v>
      </c>
      <c r="AI19" s="265">
        <v>50</v>
      </c>
      <c r="AJ19" s="265">
        <v>45</v>
      </c>
      <c r="AK19" s="265">
        <v>40</v>
      </c>
    </row>
    <row r="20" spans="1:37" ht="18.75" customHeight="1" x14ac:dyDescent="0.25">
      <c r="A20" s="257" t="s">
        <v>51</v>
      </c>
      <c r="B20" s="332" t="str">
        <f>E9</f>
        <v>BARANYAI</v>
      </c>
      <c r="C20" s="332"/>
      <c r="D20" s="330" t="s">
        <v>175</v>
      </c>
      <c r="E20" s="331"/>
      <c r="F20" s="327"/>
      <c r="G20" s="327"/>
      <c r="H20" s="330" t="s">
        <v>174</v>
      </c>
      <c r="I20" s="331"/>
      <c r="J20" s="330" t="s">
        <v>177</v>
      </c>
      <c r="K20" s="331"/>
      <c r="L20" s="328" t="s">
        <v>176</v>
      </c>
      <c r="M20" s="329"/>
      <c r="Y20" s="265"/>
      <c r="Z20" s="265"/>
      <c r="AA20" s="265" t="s">
        <v>78</v>
      </c>
      <c r="AB20" s="265">
        <v>120</v>
      </c>
      <c r="AC20" s="265">
        <v>90</v>
      </c>
      <c r="AD20" s="265">
        <v>65</v>
      </c>
      <c r="AE20" s="265">
        <v>55</v>
      </c>
      <c r="AF20" s="265">
        <v>50</v>
      </c>
      <c r="AG20" s="265">
        <v>45</v>
      </c>
      <c r="AH20" s="265">
        <v>40</v>
      </c>
      <c r="AI20" s="265">
        <v>35</v>
      </c>
      <c r="AJ20" s="265">
        <v>25</v>
      </c>
      <c r="AK20" s="265">
        <v>20</v>
      </c>
    </row>
    <row r="21" spans="1:37" ht="18.75" customHeight="1" x14ac:dyDescent="0.25">
      <c r="A21" s="257" t="s">
        <v>52</v>
      </c>
      <c r="B21" s="332" t="str">
        <f>E11</f>
        <v>KUNOS</v>
      </c>
      <c r="C21" s="332"/>
      <c r="D21" s="330" t="s">
        <v>175</v>
      </c>
      <c r="E21" s="331"/>
      <c r="F21" s="330" t="s">
        <v>175</v>
      </c>
      <c r="G21" s="331"/>
      <c r="H21" s="327"/>
      <c r="I21" s="327"/>
      <c r="J21" s="330" t="s">
        <v>178</v>
      </c>
      <c r="K21" s="331"/>
      <c r="L21" s="330" t="s">
        <v>176</v>
      </c>
      <c r="M21" s="331"/>
      <c r="Y21" s="265"/>
      <c r="Z21" s="265"/>
      <c r="AA21" s="265" t="s">
        <v>79</v>
      </c>
      <c r="AB21" s="265">
        <v>90</v>
      </c>
      <c r="AC21" s="265">
        <v>60</v>
      </c>
      <c r="AD21" s="265">
        <v>45</v>
      </c>
      <c r="AE21" s="265">
        <v>34</v>
      </c>
      <c r="AF21" s="265">
        <v>27</v>
      </c>
      <c r="AG21" s="265">
        <v>22</v>
      </c>
      <c r="AH21" s="265">
        <v>18</v>
      </c>
      <c r="AI21" s="265">
        <v>15</v>
      </c>
      <c r="AJ21" s="265">
        <v>12</v>
      </c>
      <c r="AK21" s="265">
        <v>9</v>
      </c>
    </row>
    <row r="22" spans="1:37" ht="18.75" customHeight="1" x14ac:dyDescent="0.25">
      <c r="A22" s="257" t="s">
        <v>57</v>
      </c>
      <c r="B22" s="332" t="str">
        <f>E13</f>
        <v>CSÖRGŐ</v>
      </c>
      <c r="C22" s="332"/>
      <c r="D22" s="330" t="s">
        <v>174</v>
      </c>
      <c r="E22" s="331"/>
      <c r="F22" s="330" t="s">
        <v>179</v>
      </c>
      <c r="G22" s="331"/>
      <c r="H22" s="328" t="s">
        <v>180</v>
      </c>
      <c r="I22" s="329"/>
      <c r="J22" s="327"/>
      <c r="K22" s="327"/>
      <c r="L22" s="330" t="s">
        <v>176</v>
      </c>
      <c r="M22" s="331"/>
      <c r="Y22" s="265"/>
      <c r="Z22" s="265"/>
      <c r="AA22" s="265" t="s">
        <v>80</v>
      </c>
      <c r="AB22" s="265">
        <v>60</v>
      </c>
      <c r="AC22" s="265">
        <v>40</v>
      </c>
      <c r="AD22" s="265">
        <v>30</v>
      </c>
      <c r="AE22" s="265">
        <v>20</v>
      </c>
      <c r="AF22" s="265">
        <v>18</v>
      </c>
      <c r="AG22" s="265">
        <v>15</v>
      </c>
      <c r="AH22" s="265">
        <v>12</v>
      </c>
      <c r="AI22" s="265">
        <v>10</v>
      </c>
      <c r="AJ22" s="265">
        <v>8</v>
      </c>
      <c r="AK22" s="265">
        <v>6</v>
      </c>
    </row>
    <row r="23" spans="1:37" ht="18.75" customHeight="1" x14ac:dyDescent="0.25">
      <c r="A23" s="257" t="s">
        <v>58</v>
      </c>
      <c r="B23" s="332" t="str">
        <f>E15</f>
        <v>PALÓKA</v>
      </c>
      <c r="C23" s="332"/>
      <c r="D23" s="330" t="s">
        <v>181</v>
      </c>
      <c r="E23" s="331"/>
      <c r="F23" s="330" t="s">
        <v>181</v>
      </c>
      <c r="G23" s="331"/>
      <c r="H23" s="328" t="s">
        <v>181</v>
      </c>
      <c r="I23" s="329"/>
      <c r="J23" s="328" t="s">
        <v>181</v>
      </c>
      <c r="K23" s="329"/>
      <c r="L23" s="327"/>
      <c r="M23" s="327"/>
      <c r="Y23" s="265"/>
      <c r="Z23" s="265"/>
      <c r="AA23" s="265" t="s">
        <v>81</v>
      </c>
      <c r="AB23" s="265">
        <v>40</v>
      </c>
      <c r="AC23" s="265">
        <v>25</v>
      </c>
      <c r="AD23" s="265">
        <v>18</v>
      </c>
      <c r="AE23" s="265">
        <v>13</v>
      </c>
      <c r="AF23" s="265">
        <v>8</v>
      </c>
      <c r="AG23" s="265">
        <v>7</v>
      </c>
      <c r="AH23" s="265">
        <v>6</v>
      </c>
      <c r="AI23" s="265">
        <v>5</v>
      </c>
      <c r="AJ23" s="265">
        <v>4</v>
      </c>
      <c r="AK23" s="265">
        <v>3</v>
      </c>
    </row>
    <row r="24" spans="1:37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Y24" s="265"/>
      <c r="Z24" s="265"/>
      <c r="AA24" s="265" t="s">
        <v>82</v>
      </c>
      <c r="AB24" s="265">
        <v>25</v>
      </c>
      <c r="AC24" s="265">
        <v>15</v>
      </c>
      <c r="AD24" s="265">
        <v>13</v>
      </c>
      <c r="AE24" s="265">
        <v>7</v>
      </c>
      <c r="AF24" s="265">
        <v>6</v>
      </c>
      <c r="AG24" s="265">
        <v>5</v>
      </c>
      <c r="AH24" s="265">
        <v>4</v>
      </c>
      <c r="AI24" s="265">
        <v>3</v>
      </c>
      <c r="AJ24" s="265">
        <v>2</v>
      </c>
      <c r="AK24" s="265">
        <v>1</v>
      </c>
    </row>
    <row r="25" spans="1:37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Y25" s="265"/>
      <c r="Z25" s="265"/>
      <c r="AA25" s="265" t="s">
        <v>87</v>
      </c>
      <c r="AB25" s="265">
        <v>15</v>
      </c>
      <c r="AC25" s="265">
        <v>10</v>
      </c>
      <c r="AD25" s="265">
        <v>8</v>
      </c>
      <c r="AE25" s="265">
        <v>4</v>
      </c>
      <c r="AF25" s="265">
        <v>3</v>
      </c>
      <c r="AG25" s="265">
        <v>2</v>
      </c>
      <c r="AH25" s="265">
        <v>1</v>
      </c>
      <c r="AI25" s="265">
        <v>0</v>
      </c>
      <c r="AJ25" s="265">
        <v>0</v>
      </c>
      <c r="AK25" s="265">
        <v>0</v>
      </c>
    </row>
    <row r="26" spans="1:37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Y26" s="265"/>
      <c r="Z26" s="265"/>
      <c r="AA26" s="265" t="s">
        <v>83</v>
      </c>
      <c r="AB26" s="265">
        <v>10</v>
      </c>
      <c r="AC26" s="265">
        <v>6</v>
      </c>
      <c r="AD26" s="265">
        <v>4</v>
      </c>
      <c r="AE26" s="265">
        <v>2</v>
      </c>
      <c r="AF26" s="265">
        <v>1</v>
      </c>
      <c r="AG26" s="265">
        <v>0</v>
      </c>
      <c r="AH26" s="265">
        <v>0</v>
      </c>
      <c r="AI26" s="265">
        <v>0</v>
      </c>
      <c r="AJ26" s="265">
        <v>0</v>
      </c>
      <c r="AK26" s="265">
        <v>0</v>
      </c>
    </row>
    <row r="27" spans="1:37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Y27" s="265"/>
      <c r="Z27" s="265"/>
      <c r="AA27" s="265" t="s">
        <v>84</v>
      </c>
      <c r="AB27" s="265">
        <v>3</v>
      </c>
      <c r="AC27" s="265">
        <v>2</v>
      </c>
      <c r="AD27" s="265">
        <v>1</v>
      </c>
      <c r="AE27" s="265">
        <v>0</v>
      </c>
      <c r="AF27" s="265">
        <v>0</v>
      </c>
      <c r="AG27" s="265">
        <v>0</v>
      </c>
      <c r="AH27" s="265">
        <v>0</v>
      </c>
      <c r="AI27" s="265">
        <v>0</v>
      </c>
      <c r="AJ27" s="265">
        <v>0</v>
      </c>
      <c r="AK27" s="265">
        <v>0</v>
      </c>
    </row>
    <row r="28" spans="1:37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37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37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37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37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203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49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38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L4</f>
        <v>0</v>
      </c>
      <c r="L41" s="187"/>
      <c r="M41" s="242"/>
      <c r="P41" s="123"/>
      <c r="Q41" s="121"/>
      <c r="R41" s="233"/>
    </row>
  </sheetData>
  <mergeCells count="50">
    <mergeCell ref="E9:F9"/>
    <mergeCell ref="G9:H9"/>
    <mergeCell ref="E11:F11"/>
    <mergeCell ref="G11:H11"/>
    <mergeCell ref="A1:F1"/>
    <mergeCell ref="A4:C4"/>
    <mergeCell ref="E7:F7"/>
    <mergeCell ref="G7:H7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B21:C21"/>
    <mergeCell ref="D21:E21"/>
    <mergeCell ref="F21:G21"/>
    <mergeCell ref="H21:I21"/>
    <mergeCell ref="B20:C20"/>
    <mergeCell ref="D20:E20"/>
    <mergeCell ref="F20:G20"/>
    <mergeCell ref="H20:I20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3:C23"/>
    <mergeCell ref="D23:E23"/>
    <mergeCell ref="F23:G23"/>
    <mergeCell ref="H23:I23"/>
    <mergeCell ref="J22:K22"/>
    <mergeCell ref="B22:C22"/>
    <mergeCell ref="H22:I22"/>
    <mergeCell ref="L18:M18"/>
    <mergeCell ref="L23:M23"/>
    <mergeCell ref="L19:M19"/>
    <mergeCell ref="L20:M20"/>
    <mergeCell ref="L21:M21"/>
    <mergeCell ref="L22:M22"/>
  </mergeCells>
  <phoneticPr fontId="55" type="noConversion"/>
  <conditionalFormatting sqref="E7 E9 E11 E13 E15">
    <cfRule type="cellIs" dxfId="34" priority="1" stopIfTrue="1" operator="equal">
      <formula>"Bye"</formula>
    </cfRule>
  </conditionalFormatting>
  <conditionalFormatting sqref="R41">
    <cfRule type="expression" dxfId="33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6A68-C84E-489F-9818-CA6881AC84C8}">
  <dimension ref="A1:R41"/>
  <sheetViews>
    <sheetView workbookViewId="0">
      <selection activeCell="K11" sqref="K11"/>
    </sheetView>
  </sheetViews>
  <sheetFormatPr defaultRowHeight="13.2" x14ac:dyDescent="0.25"/>
  <cols>
    <col min="10" max="10" width="18" customWidth="1"/>
  </cols>
  <sheetData>
    <row r="1" spans="1:18" ht="24.6" x14ac:dyDescent="0.25">
      <c r="A1" s="338" t="s">
        <v>95</v>
      </c>
      <c r="B1" s="338"/>
      <c r="C1" s="338"/>
      <c r="D1" s="338"/>
      <c r="E1" s="338"/>
      <c r="F1" s="338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</row>
    <row r="2" spans="1:18" x14ac:dyDescent="0.25">
      <c r="A2" s="170" t="s">
        <v>37</v>
      </c>
      <c r="B2" s="171"/>
      <c r="C2" s="171"/>
      <c r="D2" s="171"/>
      <c r="E2" s="171" t="s">
        <v>182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</row>
    <row r="3" spans="1:18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 t="s">
        <v>25</v>
      </c>
      <c r="M3" s="50"/>
      <c r="N3" s="225"/>
      <c r="O3" s="224"/>
      <c r="P3" s="225"/>
      <c r="Q3" s="224"/>
      <c r="R3" s="226"/>
    </row>
    <row r="4" spans="1:18" ht="13.8" thickBot="1" x14ac:dyDescent="0.3">
      <c r="A4" s="339">
        <v>45407</v>
      </c>
      <c r="B4" s="339"/>
      <c r="C4" s="339"/>
      <c r="D4" s="175"/>
      <c r="E4" s="176" t="s">
        <v>97</v>
      </c>
      <c r="F4" s="176"/>
      <c r="G4" s="176"/>
      <c r="H4" s="179"/>
      <c r="I4" s="176"/>
      <c r="J4" s="178"/>
      <c r="K4" s="179"/>
      <c r="L4" s="181">
        <f>Altalanos!$E$10</f>
        <v>0</v>
      </c>
      <c r="M4" s="179"/>
      <c r="N4" s="227"/>
      <c r="O4" s="228"/>
      <c r="P4" s="258" t="s">
        <v>59</v>
      </c>
      <c r="Q4" s="259" t="s">
        <v>68</v>
      </c>
      <c r="R4" s="259" t="s">
        <v>64</v>
      </c>
    </row>
    <row r="5" spans="1:18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P5" s="260" t="s">
        <v>66</v>
      </c>
      <c r="Q5" s="261" t="s">
        <v>62</v>
      </c>
      <c r="R5" s="261" t="s">
        <v>69</v>
      </c>
    </row>
    <row r="6" spans="1:18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  <c r="P6" s="262" t="s">
        <v>67</v>
      </c>
      <c r="Q6" s="263" t="s">
        <v>70</v>
      </c>
      <c r="R6" s="263" t="s">
        <v>65</v>
      </c>
    </row>
    <row r="7" spans="1:18" x14ac:dyDescent="0.25">
      <c r="A7" s="229" t="s">
        <v>50</v>
      </c>
      <c r="B7" s="253"/>
      <c r="C7" s="255" t="str">
        <f>IF($B7="","",VLOOKUP($B7,#REF!,5))</f>
        <v/>
      </c>
      <c r="D7" s="301" t="str">
        <f>IF($B7="","",VLOOKUP($B7,#REF!,15))</f>
        <v/>
      </c>
      <c r="E7" s="299" t="s">
        <v>112</v>
      </c>
      <c r="F7" s="302"/>
      <c r="G7" s="299" t="s">
        <v>113</v>
      </c>
      <c r="H7" s="302"/>
      <c r="I7" s="299" t="s">
        <v>158</v>
      </c>
      <c r="J7" s="203"/>
      <c r="K7" s="272">
        <v>1</v>
      </c>
      <c r="L7" s="267" t="e">
        <f>IF(K7="","",CONCATENATE(VLOOKUP($Y$3,$AB$1:$AK$1,K7)," pont"))</f>
        <v>#N/A</v>
      </c>
      <c r="M7" s="273"/>
      <c r="P7" s="258" t="s">
        <v>73</v>
      </c>
      <c r="Q7" s="259" t="s">
        <v>61</v>
      </c>
      <c r="R7" s="259" t="s">
        <v>71</v>
      </c>
    </row>
    <row r="8" spans="1:18" x14ac:dyDescent="0.25">
      <c r="A8" s="229"/>
      <c r="B8" s="254"/>
      <c r="C8" s="256"/>
      <c r="D8" s="256"/>
      <c r="E8" s="256"/>
      <c r="F8" s="256"/>
      <c r="G8" s="256"/>
      <c r="H8" s="256"/>
      <c r="I8" s="256"/>
      <c r="J8" s="203"/>
      <c r="K8" s="229"/>
      <c r="L8" s="229"/>
      <c r="M8" s="274"/>
      <c r="P8" s="260" t="s">
        <v>74</v>
      </c>
      <c r="Q8" s="261" t="s">
        <v>63</v>
      </c>
      <c r="R8" s="261" t="s">
        <v>72</v>
      </c>
    </row>
    <row r="9" spans="1:18" x14ac:dyDescent="0.25">
      <c r="A9" s="229" t="s">
        <v>51</v>
      </c>
      <c r="B9" s="253"/>
      <c r="C9" s="255" t="str">
        <f>IF($B9="","",VLOOKUP($B9,#REF!,5))</f>
        <v/>
      </c>
      <c r="D9" s="301" t="str">
        <f>IF($B9="","",VLOOKUP($B9,#REF!,15))</f>
        <v/>
      </c>
      <c r="E9" s="299" t="s">
        <v>141</v>
      </c>
      <c r="F9" s="302"/>
      <c r="G9" s="299" t="s">
        <v>121</v>
      </c>
      <c r="H9" s="302"/>
      <c r="I9" s="299" t="s">
        <v>142</v>
      </c>
      <c r="J9" s="203"/>
      <c r="K9" s="272">
        <v>3</v>
      </c>
      <c r="L9" s="267" t="e">
        <f>IF(K9="","",CONCATENATE(VLOOKUP($Y$3,$AB$1:$AK$1,K9)," pont"))</f>
        <v>#N/A</v>
      </c>
      <c r="M9" s="273"/>
    </row>
    <row r="10" spans="1:18" x14ac:dyDescent="0.25">
      <c r="A10" s="229"/>
      <c r="B10" s="254"/>
      <c r="C10" s="256"/>
      <c r="D10" s="256"/>
      <c r="E10" s="256"/>
      <c r="F10" s="256"/>
      <c r="G10" s="256"/>
      <c r="H10" s="256"/>
      <c r="I10" s="256"/>
      <c r="J10" s="203"/>
      <c r="K10" s="229"/>
      <c r="L10" s="229"/>
      <c r="M10" s="274"/>
    </row>
    <row r="11" spans="1:18" x14ac:dyDescent="0.25">
      <c r="A11" s="229" t="s">
        <v>52</v>
      </c>
      <c r="B11" s="253"/>
      <c r="C11" s="255" t="str">
        <f>IF($B11="","",VLOOKUP($B11,#REF!,5))</f>
        <v/>
      </c>
      <c r="D11" s="301" t="str">
        <f>IF($B11="","",VLOOKUP($B11,#REF!,15))</f>
        <v/>
      </c>
      <c r="E11" s="299" t="s">
        <v>114</v>
      </c>
      <c r="F11" s="302"/>
      <c r="G11" s="299" t="s">
        <v>115</v>
      </c>
      <c r="H11" s="302"/>
      <c r="I11" s="299" t="s">
        <v>100</v>
      </c>
      <c r="J11" s="203"/>
      <c r="K11" s="272">
        <v>4</v>
      </c>
      <c r="L11" s="267" t="e">
        <f>IF(K11="","",CONCATENATE(VLOOKUP($Y$3,$AB$1:$AK$1,K11)," pont"))</f>
        <v>#N/A</v>
      </c>
      <c r="M11" s="273"/>
    </row>
    <row r="12" spans="1:18" x14ac:dyDescent="0.25">
      <c r="A12" s="229"/>
      <c r="B12" s="254"/>
      <c r="C12" s="256"/>
      <c r="D12" s="256"/>
      <c r="E12" s="256"/>
      <c r="F12" s="256"/>
      <c r="G12" s="256"/>
      <c r="H12" s="256"/>
      <c r="I12" s="256"/>
      <c r="J12" s="203"/>
      <c r="K12" s="251"/>
      <c r="L12" s="251"/>
      <c r="M12" s="274"/>
    </row>
    <row r="13" spans="1:18" x14ac:dyDescent="0.25">
      <c r="A13" s="229" t="s">
        <v>57</v>
      </c>
      <c r="B13" s="253"/>
      <c r="C13" s="255" t="str">
        <f>IF($B13="","",VLOOKUP($B13,#REF!,5))</f>
        <v/>
      </c>
      <c r="D13" s="301" t="str">
        <f>IF($B13="","",VLOOKUP($B13,#REF!,15))</f>
        <v/>
      </c>
      <c r="E13" s="299" t="s">
        <v>167</v>
      </c>
      <c r="F13" s="302"/>
      <c r="G13" s="299" t="s">
        <v>147</v>
      </c>
      <c r="H13" s="302"/>
      <c r="I13" s="299" t="s">
        <v>100</v>
      </c>
      <c r="J13" s="203"/>
      <c r="K13" s="272">
        <v>2</v>
      </c>
      <c r="L13" s="267" t="e">
        <f>IF(K13="","",CONCATENATE(VLOOKUP($Y$3,$AB$1:$AK$1,K13)," pont"))</f>
        <v>#N/A</v>
      </c>
      <c r="M13" s="273"/>
    </row>
    <row r="14" spans="1:18" x14ac:dyDescent="0.25">
      <c r="A14" s="229"/>
      <c r="B14" s="254"/>
      <c r="C14" s="256"/>
      <c r="D14" s="256"/>
      <c r="E14" s="256"/>
      <c r="F14" s="256"/>
      <c r="G14" s="256"/>
      <c r="H14" s="256"/>
      <c r="I14" s="256"/>
      <c r="J14" s="203"/>
      <c r="K14" s="229"/>
      <c r="L14" s="229"/>
      <c r="M14" s="274"/>
    </row>
    <row r="15" spans="1:18" x14ac:dyDescent="0.25">
      <c r="A15" s="229" t="s">
        <v>58</v>
      </c>
      <c r="B15" s="253"/>
      <c r="C15" s="255" t="str">
        <f>IF($B15="","",VLOOKUP($B15,#REF!,5))</f>
        <v/>
      </c>
      <c r="D15" s="301" t="str">
        <f>IF($B15="","",VLOOKUP($B15,#REF!,15))</f>
        <v/>
      </c>
      <c r="E15" s="299" t="s">
        <v>117</v>
      </c>
      <c r="F15" s="302"/>
      <c r="G15" s="299" t="s">
        <v>118</v>
      </c>
      <c r="H15" s="302"/>
      <c r="I15" s="299" t="s">
        <v>166</v>
      </c>
      <c r="J15" s="203"/>
      <c r="K15" s="272">
        <v>5</v>
      </c>
      <c r="L15" s="267" t="e">
        <f>IF(K15="","",CONCATENATE(VLOOKUP($Y$3,$AB$1:$AK$1,K15)," pont"))</f>
        <v>#N/A</v>
      </c>
      <c r="M15" s="273"/>
    </row>
    <row r="16" spans="1:18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13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1:13" x14ac:dyDescent="0.25">
      <c r="A18" s="203"/>
      <c r="B18" s="337"/>
      <c r="C18" s="337"/>
      <c r="D18" s="326" t="str">
        <f>E7</f>
        <v>MOLNÁR</v>
      </c>
      <c r="E18" s="326"/>
      <c r="F18" s="326" t="str">
        <f>E9</f>
        <v>HORVÁTH</v>
      </c>
      <c r="G18" s="326"/>
      <c r="H18" s="326" t="str">
        <f>E11</f>
        <v>SMAKAJ</v>
      </c>
      <c r="I18" s="326"/>
      <c r="J18" s="326" t="str">
        <f>E13</f>
        <v>T. NAGY</v>
      </c>
      <c r="K18" s="326"/>
      <c r="L18" s="326" t="str">
        <f>E15</f>
        <v>BOLLA</v>
      </c>
      <c r="M18" s="326"/>
    </row>
    <row r="19" spans="1:13" x14ac:dyDescent="0.25">
      <c r="A19" s="257" t="s">
        <v>50</v>
      </c>
      <c r="B19" s="332" t="str">
        <f>E7</f>
        <v>MOLNÁR</v>
      </c>
      <c r="C19" s="332"/>
      <c r="D19" s="327"/>
      <c r="E19" s="327"/>
      <c r="F19" s="330" t="s">
        <v>175</v>
      </c>
      <c r="G19" s="331"/>
      <c r="H19" s="330" t="s">
        <v>177</v>
      </c>
      <c r="I19" s="331"/>
      <c r="J19" s="328" t="s">
        <v>175</v>
      </c>
      <c r="K19" s="329"/>
      <c r="L19" s="328" t="s">
        <v>177</v>
      </c>
      <c r="M19" s="329"/>
    </row>
    <row r="20" spans="1:13" x14ac:dyDescent="0.25">
      <c r="A20" s="257" t="s">
        <v>51</v>
      </c>
      <c r="B20" s="332" t="str">
        <f>E9</f>
        <v>HORVÁTH</v>
      </c>
      <c r="C20" s="332"/>
      <c r="D20" s="330" t="s">
        <v>174</v>
      </c>
      <c r="E20" s="331"/>
      <c r="F20" s="327"/>
      <c r="G20" s="327"/>
      <c r="H20" s="330" t="s">
        <v>183</v>
      </c>
      <c r="I20" s="331"/>
      <c r="J20" s="330" t="s">
        <v>184</v>
      </c>
      <c r="K20" s="331"/>
      <c r="L20" s="328" t="s">
        <v>183</v>
      </c>
      <c r="M20" s="329"/>
    </row>
    <row r="21" spans="1:13" x14ac:dyDescent="0.25">
      <c r="A21" s="257" t="s">
        <v>52</v>
      </c>
      <c r="B21" s="332" t="str">
        <f>E11</f>
        <v>SMAKAJ</v>
      </c>
      <c r="C21" s="332"/>
      <c r="D21" s="330" t="s">
        <v>179</v>
      </c>
      <c r="E21" s="331"/>
      <c r="F21" s="330" t="s">
        <v>185</v>
      </c>
      <c r="G21" s="331"/>
      <c r="H21" s="327"/>
      <c r="I21" s="327"/>
      <c r="J21" s="330" t="s">
        <v>179</v>
      </c>
      <c r="K21" s="331"/>
      <c r="L21" s="330" t="s">
        <v>178</v>
      </c>
      <c r="M21" s="331"/>
    </row>
    <row r="22" spans="1:13" x14ac:dyDescent="0.25">
      <c r="A22" s="257" t="s">
        <v>57</v>
      </c>
      <c r="B22" s="332" t="str">
        <f>E13</f>
        <v>T. NAGY</v>
      </c>
      <c r="C22" s="332"/>
      <c r="D22" s="330" t="s">
        <v>174</v>
      </c>
      <c r="E22" s="331"/>
      <c r="F22" s="330" t="s">
        <v>186</v>
      </c>
      <c r="G22" s="331"/>
      <c r="H22" s="328" t="s">
        <v>177</v>
      </c>
      <c r="I22" s="329"/>
      <c r="J22" s="327"/>
      <c r="K22" s="327"/>
      <c r="L22" s="330" t="s">
        <v>177</v>
      </c>
      <c r="M22" s="331"/>
    </row>
    <row r="23" spans="1:13" x14ac:dyDescent="0.25">
      <c r="A23" s="257" t="s">
        <v>58</v>
      </c>
      <c r="B23" s="332" t="str">
        <f>E15</f>
        <v>BOLLA</v>
      </c>
      <c r="C23" s="332"/>
      <c r="D23" s="330" t="s">
        <v>179</v>
      </c>
      <c r="E23" s="331"/>
      <c r="F23" s="330" t="s">
        <v>185</v>
      </c>
      <c r="G23" s="331"/>
      <c r="H23" s="328" t="s">
        <v>180</v>
      </c>
      <c r="I23" s="329"/>
      <c r="J23" s="328" t="s">
        <v>179</v>
      </c>
      <c r="K23" s="329"/>
      <c r="L23" s="327"/>
      <c r="M23" s="327"/>
    </row>
    <row r="24" spans="1:13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13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3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3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13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13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13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203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49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38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L4</f>
        <v>0</v>
      </c>
      <c r="L41" s="187"/>
      <c r="M41" s="242"/>
      <c r="P41" s="123"/>
      <c r="Q41" s="121"/>
      <c r="R41" s="233"/>
    </row>
  </sheetData>
  <mergeCells count="40">
    <mergeCell ref="A1:F1"/>
    <mergeCell ref="A4:C4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">
    <cfRule type="cellIs" dxfId="32" priority="5" stopIfTrue="1" operator="equal">
      <formula>"Bye"</formula>
    </cfRule>
  </conditionalFormatting>
  <conditionalFormatting sqref="E9">
    <cfRule type="cellIs" dxfId="31" priority="4" stopIfTrue="1" operator="equal">
      <formula>"Bye"</formula>
    </cfRule>
  </conditionalFormatting>
  <conditionalFormatting sqref="E11">
    <cfRule type="cellIs" dxfId="30" priority="3" stopIfTrue="1" operator="equal">
      <formula>"Bye"</formula>
    </cfRule>
  </conditionalFormatting>
  <conditionalFormatting sqref="E13">
    <cfRule type="cellIs" dxfId="29" priority="2" stopIfTrue="1" operator="equal">
      <formula>"Bye"</formula>
    </cfRule>
  </conditionalFormatting>
  <conditionalFormatting sqref="E15">
    <cfRule type="cellIs" dxfId="28" priority="1" stopIfTrue="1" operator="equal">
      <formula>"Bye"</formula>
    </cfRule>
  </conditionalFormatting>
  <conditionalFormatting sqref="R41">
    <cfRule type="expression" dxfId="27" priority="7" stopIfTrue="1">
      <formula>$O$1="CU"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1D83E-175F-4AD2-B0BC-6DE622F85C76}">
  <dimension ref="A1:R41"/>
  <sheetViews>
    <sheetView workbookViewId="0">
      <selection activeCell="H22" sqref="H22:I22"/>
    </sheetView>
  </sheetViews>
  <sheetFormatPr defaultRowHeight="13.2" x14ac:dyDescent="0.25"/>
  <cols>
    <col min="9" max="9" width="15.5546875" customWidth="1"/>
  </cols>
  <sheetData>
    <row r="1" spans="1:18" ht="24.6" x14ac:dyDescent="0.25">
      <c r="A1" s="338" t="s">
        <v>95</v>
      </c>
      <c r="B1" s="338"/>
      <c r="C1" s="338"/>
      <c r="D1" s="338"/>
      <c r="E1" s="338"/>
      <c r="F1" s="338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</row>
    <row r="2" spans="1:18" x14ac:dyDescent="0.25">
      <c r="A2" s="170" t="s">
        <v>37</v>
      </c>
      <c r="B2" s="171"/>
      <c r="C2" s="171"/>
      <c r="D2" s="171"/>
      <c r="E2" s="171" t="s">
        <v>168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</row>
    <row r="3" spans="1:18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/>
      <c r="M3" s="51" t="s">
        <v>25</v>
      </c>
      <c r="N3" s="225"/>
      <c r="O3" s="224"/>
      <c r="P3" s="225"/>
      <c r="Q3" s="258" t="s">
        <v>59</v>
      </c>
      <c r="R3" s="259" t="s">
        <v>65</v>
      </c>
    </row>
    <row r="4" spans="1:18" ht="13.8" thickBot="1" x14ac:dyDescent="0.3">
      <c r="A4" s="339">
        <v>45407</v>
      </c>
      <c r="B4" s="339"/>
      <c r="C4" s="339"/>
      <c r="D4" s="175"/>
      <c r="E4" s="176" t="s">
        <v>97</v>
      </c>
      <c r="F4" s="176"/>
      <c r="G4" s="176"/>
      <c r="H4" s="179"/>
      <c r="I4" s="176"/>
      <c r="J4" s="178"/>
      <c r="K4" s="179"/>
      <c r="L4" s="268"/>
      <c r="M4" s="181">
        <f>Altalanos!$E$10</f>
        <v>0</v>
      </c>
      <c r="N4" s="227"/>
      <c r="O4" s="228"/>
      <c r="P4" s="227"/>
      <c r="Q4" s="260" t="s">
        <v>66</v>
      </c>
      <c r="R4" s="261" t="s">
        <v>61</v>
      </c>
    </row>
    <row r="5" spans="1:18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Q5" s="262" t="s">
        <v>67</v>
      </c>
      <c r="R5" s="263" t="s">
        <v>63</v>
      </c>
    </row>
    <row r="6" spans="1:18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</row>
    <row r="7" spans="1:18" x14ac:dyDescent="0.25">
      <c r="A7" s="229" t="s">
        <v>50</v>
      </c>
      <c r="B7" s="253"/>
      <c r="C7" s="255" t="str">
        <f>IF($B7="","",VLOOKUP($B7,#REF!,5))</f>
        <v/>
      </c>
      <c r="D7" s="255" t="str">
        <f>IF($B7="","",VLOOKUP($B7,#REF!,15))</f>
        <v/>
      </c>
      <c r="E7" s="334" t="s">
        <v>143</v>
      </c>
      <c r="F7" s="335"/>
      <c r="G7" s="334" t="s">
        <v>144</v>
      </c>
      <c r="H7" s="335"/>
      <c r="I7" s="298" t="s">
        <v>133</v>
      </c>
      <c r="J7" s="203"/>
      <c r="K7" s="272"/>
      <c r="L7" s="267" t="str">
        <f>IF(K7="","",CONCATENATE(VLOOKUP($Y$3,$AB$1:$AK$1,K7)," pont"))</f>
        <v/>
      </c>
      <c r="M7" s="273"/>
    </row>
    <row r="8" spans="1:18" x14ac:dyDescent="0.25">
      <c r="A8" s="229"/>
      <c r="B8" s="254"/>
      <c r="C8" s="256"/>
      <c r="D8" s="256"/>
      <c r="E8" s="256"/>
      <c r="F8" s="256"/>
      <c r="G8" s="256"/>
      <c r="H8" s="256"/>
      <c r="I8" s="256"/>
      <c r="J8" s="203"/>
      <c r="K8" s="229"/>
      <c r="L8" s="229"/>
      <c r="M8" s="274"/>
    </row>
    <row r="9" spans="1:18" x14ac:dyDescent="0.25">
      <c r="A9" s="229" t="s">
        <v>51</v>
      </c>
      <c r="B9" s="253"/>
      <c r="C9" s="255" t="str">
        <f>IF($B9="","",VLOOKUP($B9,#REF!,5))</f>
        <v/>
      </c>
      <c r="D9" s="255" t="str">
        <f>IF($B9="","",VLOOKUP($B9,#REF!,15))</f>
        <v/>
      </c>
      <c r="E9" s="334" t="s">
        <v>145</v>
      </c>
      <c r="F9" s="335"/>
      <c r="G9" s="334" t="s">
        <v>146</v>
      </c>
      <c r="H9" s="335"/>
      <c r="I9" s="298" t="s">
        <v>169</v>
      </c>
      <c r="J9" s="203"/>
      <c r="K9" s="272"/>
      <c r="L9" s="267" t="str">
        <f>IF(K9="","",CONCATENATE(VLOOKUP($Y$3,$AB$1:$AK$1,K9)," pont"))</f>
        <v/>
      </c>
      <c r="M9" s="273"/>
    </row>
    <row r="10" spans="1:18" x14ac:dyDescent="0.25">
      <c r="A10" s="229"/>
      <c r="B10" s="254"/>
      <c r="C10" s="256"/>
      <c r="D10" s="256"/>
      <c r="E10" s="256"/>
      <c r="F10" s="256"/>
      <c r="G10" s="256"/>
      <c r="H10" s="256"/>
      <c r="I10" s="256"/>
      <c r="J10" s="203"/>
      <c r="K10" s="229"/>
      <c r="L10" s="229"/>
      <c r="M10" s="274"/>
    </row>
    <row r="11" spans="1:18" x14ac:dyDescent="0.25">
      <c r="A11" s="229" t="s">
        <v>52</v>
      </c>
      <c r="B11" s="253"/>
      <c r="C11" s="255" t="str">
        <f>IF($B11="","",VLOOKUP($B11,#REF!,5))</f>
        <v/>
      </c>
      <c r="D11" s="255" t="str">
        <f>IF($B11="","",VLOOKUP($B11,#REF!,15))</f>
        <v/>
      </c>
      <c r="E11" s="334" t="s">
        <v>148</v>
      </c>
      <c r="F11" s="335"/>
      <c r="G11" s="334" t="s">
        <v>146</v>
      </c>
      <c r="H11" s="335"/>
      <c r="I11" s="298" t="s">
        <v>154</v>
      </c>
      <c r="J11" s="203"/>
      <c r="K11" s="272"/>
      <c r="L11" s="267" t="str">
        <f>IF(K11="","",CONCATENATE(VLOOKUP($Y$3,$AB$1:$AK$1,K11)," pont"))</f>
        <v/>
      </c>
      <c r="M11" s="273"/>
    </row>
    <row r="12" spans="1:18" x14ac:dyDescent="0.25">
      <c r="A12" s="229"/>
      <c r="B12" s="254"/>
      <c r="C12" s="256"/>
      <c r="D12" s="256"/>
      <c r="E12" s="256"/>
      <c r="F12" s="256"/>
      <c r="G12" s="256"/>
      <c r="H12" s="256"/>
      <c r="I12" s="256"/>
      <c r="J12" s="203"/>
      <c r="K12" s="251"/>
      <c r="L12" s="251"/>
      <c r="M12" s="274"/>
    </row>
    <row r="13" spans="1:18" x14ac:dyDescent="0.25">
      <c r="A13" s="229" t="s">
        <v>57</v>
      </c>
      <c r="B13" s="253"/>
      <c r="C13" s="255" t="str">
        <f>IF($B13="","",VLOOKUP($B13,#REF!,5))</f>
        <v/>
      </c>
      <c r="D13" s="255" t="str">
        <f>IF($B13="","",VLOOKUP($B13,#REF!,15))</f>
        <v/>
      </c>
      <c r="E13" s="334" t="s">
        <v>150</v>
      </c>
      <c r="F13" s="335"/>
      <c r="G13" s="334" t="s">
        <v>153</v>
      </c>
      <c r="H13" s="335"/>
      <c r="I13" s="298" t="s">
        <v>154</v>
      </c>
      <c r="J13" s="203"/>
      <c r="K13" s="272"/>
      <c r="L13" s="267" t="str">
        <f>IF(K13="","",CONCATENATE(VLOOKUP($Y$3,$AB$1:$AK$1,K13)," pont"))</f>
        <v/>
      </c>
      <c r="M13" s="273"/>
    </row>
    <row r="14" spans="1:18" x14ac:dyDescent="0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 x14ac:dyDescent="0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8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13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1:13" x14ac:dyDescent="0.25">
      <c r="A18" s="203"/>
      <c r="B18" s="337"/>
      <c r="C18" s="337"/>
      <c r="D18" s="326" t="str">
        <f>E7</f>
        <v>ANTAL</v>
      </c>
      <c r="E18" s="326"/>
      <c r="F18" s="326" t="str">
        <f>E9</f>
        <v>RÓZSA</v>
      </c>
      <c r="G18" s="326"/>
      <c r="H18" s="326" t="str">
        <f>E11</f>
        <v>RÉGER</v>
      </c>
      <c r="I18" s="326"/>
      <c r="J18" s="326" t="str">
        <f>E13</f>
        <v>LÁSZLÓ</v>
      </c>
      <c r="K18" s="326"/>
      <c r="L18" s="203"/>
      <c r="M18" s="203"/>
    </row>
    <row r="19" spans="1:13" x14ac:dyDescent="0.25">
      <c r="A19" s="257" t="s">
        <v>50</v>
      </c>
      <c r="B19" s="332" t="str">
        <f>E7</f>
        <v>ANTAL</v>
      </c>
      <c r="C19" s="332"/>
      <c r="D19" s="327"/>
      <c r="E19" s="327"/>
      <c r="F19" s="330" t="s">
        <v>179</v>
      </c>
      <c r="G19" s="331"/>
      <c r="H19" s="330" t="s">
        <v>183</v>
      </c>
      <c r="I19" s="331"/>
      <c r="J19" s="328" t="s">
        <v>187</v>
      </c>
      <c r="K19" s="329"/>
      <c r="L19" s="203"/>
      <c r="M19" s="203"/>
    </row>
    <row r="20" spans="1:13" x14ac:dyDescent="0.25">
      <c r="A20" s="257" t="s">
        <v>51</v>
      </c>
      <c r="B20" s="332" t="str">
        <f>E9</f>
        <v>RÓZSA</v>
      </c>
      <c r="C20" s="332"/>
      <c r="D20" s="330" t="s">
        <v>177</v>
      </c>
      <c r="E20" s="331"/>
      <c r="F20" s="327"/>
      <c r="G20" s="327"/>
      <c r="H20" s="330" t="s">
        <v>177</v>
      </c>
      <c r="I20" s="331"/>
      <c r="J20" s="330" t="s">
        <v>177</v>
      </c>
      <c r="K20" s="331"/>
      <c r="L20" s="203"/>
      <c r="M20" s="203"/>
    </row>
    <row r="21" spans="1:13" x14ac:dyDescent="0.25">
      <c r="A21" s="257" t="s">
        <v>52</v>
      </c>
      <c r="B21" s="332" t="str">
        <f>E11</f>
        <v>RÉGER</v>
      </c>
      <c r="C21" s="332"/>
      <c r="D21" s="330" t="s">
        <v>185</v>
      </c>
      <c r="E21" s="331"/>
      <c r="F21" s="330" t="s">
        <v>179</v>
      </c>
      <c r="G21" s="331"/>
      <c r="H21" s="327"/>
      <c r="I21" s="327"/>
      <c r="J21" s="330" t="s">
        <v>178</v>
      </c>
      <c r="K21" s="331"/>
      <c r="L21" s="203"/>
      <c r="M21" s="203"/>
    </row>
    <row r="22" spans="1:13" x14ac:dyDescent="0.25">
      <c r="A22" s="257" t="s">
        <v>57</v>
      </c>
      <c r="B22" s="332" t="str">
        <f>E13</f>
        <v>LÁSZLÓ</v>
      </c>
      <c r="C22" s="332"/>
      <c r="D22" s="330" t="s">
        <v>188</v>
      </c>
      <c r="E22" s="331"/>
      <c r="F22" s="330" t="s">
        <v>179</v>
      </c>
      <c r="G22" s="331"/>
      <c r="H22" s="328" t="s">
        <v>180</v>
      </c>
      <c r="I22" s="329"/>
      <c r="J22" s="327"/>
      <c r="K22" s="327"/>
      <c r="L22" s="203"/>
      <c r="M22" s="203"/>
    </row>
    <row r="23" spans="1:13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1:13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13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3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3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13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13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13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203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49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38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M4</f>
        <v>0</v>
      </c>
      <c r="L41" s="187"/>
      <c r="M41" s="242"/>
      <c r="P41" s="123"/>
      <c r="Q41" s="121"/>
      <c r="R41" s="233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6" priority="1" stopIfTrue="1" operator="equal">
      <formula>"Bye"</formula>
    </cfRule>
  </conditionalFormatting>
  <conditionalFormatting sqref="R41">
    <cfRule type="expression" dxfId="25" priority="2" stopIfTrue="1">
      <formula>$O$1="CU"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836F-7039-4688-B7E1-CE78C0664F19}">
  <dimension ref="A1:R41"/>
  <sheetViews>
    <sheetView workbookViewId="0">
      <selection activeCell="H22" sqref="H22:I22"/>
    </sheetView>
  </sheetViews>
  <sheetFormatPr defaultRowHeight="13.2" x14ac:dyDescent="0.25"/>
  <cols>
    <col min="9" max="9" width="14" customWidth="1"/>
  </cols>
  <sheetData>
    <row r="1" spans="1:18" ht="24.6" x14ac:dyDescent="0.25">
      <c r="A1" s="338" t="s">
        <v>95</v>
      </c>
      <c r="B1" s="338"/>
      <c r="C1" s="338"/>
      <c r="D1" s="338"/>
      <c r="E1" s="338"/>
      <c r="F1" s="338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</row>
    <row r="2" spans="1:18" x14ac:dyDescent="0.25">
      <c r="A2" s="170" t="s">
        <v>37</v>
      </c>
      <c r="B2" s="171"/>
      <c r="C2" s="171"/>
      <c r="D2" s="171"/>
      <c r="E2" s="171" t="s">
        <v>173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</row>
    <row r="3" spans="1:18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/>
      <c r="M3" s="51" t="s">
        <v>25</v>
      </c>
      <c r="N3" s="225"/>
      <c r="O3" s="224"/>
      <c r="P3" s="225"/>
      <c r="Q3" s="258" t="s">
        <v>59</v>
      </c>
      <c r="R3" s="259" t="s">
        <v>65</v>
      </c>
    </row>
    <row r="4" spans="1:18" ht="13.8" thickBot="1" x14ac:dyDescent="0.3">
      <c r="A4" s="339">
        <v>45407</v>
      </c>
      <c r="B4" s="339"/>
      <c r="C4" s="339"/>
      <c r="D4" s="175"/>
      <c r="E4" s="176" t="s">
        <v>97</v>
      </c>
      <c r="F4" s="176"/>
      <c r="G4" s="176"/>
      <c r="H4" s="179"/>
      <c r="I4" s="176"/>
      <c r="J4" s="178"/>
      <c r="K4" s="179"/>
      <c r="L4" s="268"/>
      <c r="M4" s="181">
        <f>Altalanos!$E$10</f>
        <v>0</v>
      </c>
      <c r="N4" s="227"/>
      <c r="O4" s="228"/>
      <c r="P4" s="227"/>
      <c r="Q4" s="260" t="s">
        <v>66</v>
      </c>
      <c r="R4" s="261" t="s">
        <v>61</v>
      </c>
    </row>
    <row r="5" spans="1:18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Q5" s="262" t="s">
        <v>67</v>
      </c>
      <c r="R5" s="263" t="s">
        <v>63</v>
      </c>
    </row>
    <row r="6" spans="1:18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</row>
    <row r="7" spans="1:18" x14ac:dyDescent="0.25">
      <c r="A7" s="229" t="s">
        <v>50</v>
      </c>
      <c r="B7" s="253"/>
      <c r="C7" s="255" t="str">
        <f>IF($B7="","",VLOOKUP($B7,#REF!,5))</f>
        <v/>
      </c>
      <c r="D7" s="255" t="str">
        <f>IF($B7="","",VLOOKUP($B7,#REF!,15))</f>
        <v/>
      </c>
      <c r="E7" s="334" t="s">
        <v>151</v>
      </c>
      <c r="F7" s="335"/>
      <c r="G7" s="334" t="s">
        <v>152</v>
      </c>
      <c r="H7" s="335"/>
      <c r="I7" s="298" t="s">
        <v>158</v>
      </c>
      <c r="J7" s="203"/>
      <c r="K7" s="272"/>
      <c r="L7" s="267" t="str">
        <f>IF(K7="","",CONCATENATE(VLOOKUP($Y$3,$AB$1:$AK$1,K7)," pont"))</f>
        <v/>
      </c>
      <c r="M7" s="273"/>
    </row>
    <row r="8" spans="1:18" x14ac:dyDescent="0.25">
      <c r="A8" s="229"/>
      <c r="B8" s="254"/>
      <c r="C8" s="256"/>
      <c r="D8" s="256"/>
      <c r="E8" s="256"/>
      <c r="F8" s="256"/>
      <c r="G8" s="256"/>
      <c r="H8" s="256"/>
      <c r="I8" s="256"/>
      <c r="J8" s="203"/>
      <c r="K8" s="229"/>
      <c r="L8" s="229"/>
      <c r="M8" s="274"/>
    </row>
    <row r="9" spans="1:18" x14ac:dyDescent="0.25">
      <c r="A9" s="229" t="s">
        <v>51</v>
      </c>
      <c r="B9" s="253"/>
      <c r="C9" s="255" t="str">
        <f>IF($B9="","",VLOOKUP($B9,#REF!,5))</f>
        <v/>
      </c>
      <c r="D9" s="255" t="str">
        <f>IF($B9="","",VLOOKUP($B9,#REF!,15))</f>
        <v/>
      </c>
      <c r="E9" s="334" t="s">
        <v>149</v>
      </c>
      <c r="F9" s="335"/>
      <c r="G9" s="334" t="s">
        <v>144</v>
      </c>
      <c r="H9" s="335"/>
      <c r="I9" s="298" t="s">
        <v>171</v>
      </c>
      <c r="J9" s="203"/>
      <c r="K9" s="272"/>
      <c r="L9" s="267" t="str">
        <f>IF(K9="","",CONCATENATE(VLOOKUP($Y$3,$AB$1:$AK$1,K9)," pont"))</f>
        <v/>
      </c>
      <c r="M9" s="273"/>
    </row>
    <row r="10" spans="1:18" x14ac:dyDescent="0.25">
      <c r="A10" s="229"/>
      <c r="B10" s="254"/>
      <c r="C10" s="256"/>
      <c r="D10" s="256"/>
      <c r="E10" s="256"/>
      <c r="F10" s="256"/>
      <c r="G10" s="256"/>
      <c r="H10" s="256"/>
      <c r="I10" s="256"/>
      <c r="J10" s="203"/>
      <c r="K10" s="229"/>
      <c r="L10" s="229"/>
      <c r="M10" s="274"/>
    </row>
    <row r="11" spans="1:18" x14ac:dyDescent="0.25">
      <c r="A11" s="229" t="s">
        <v>52</v>
      </c>
      <c r="B11" s="253"/>
      <c r="C11" s="255" t="str">
        <f>IF($B11="","",VLOOKUP($B11,#REF!,5))</f>
        <v/>
      </c>
      <c r="D11" s="255" t="str">
        <f>IF($B11="","",VLOOKUP($B11,#REF!,15))</f>
        <v/>
      </c>
      <c r="E11" s="334" t="s">
        <v>148</v>
      </c>
      <c r="F11" s="335"/>
      <c r="G11" s="334" t="s">
        <v>170</v>
      </c>
      <c r="H11" s="335"/>
      <c r="I11" s="298" t="s">
        <v>172</v>
      </c>
      <c r="J11" s="203"/>
      <c r="K11" s="272"/>
      <c r="L11" s="267" t="str">
        <f>IF(K11="","",CONCATENATE(VLOOKUP($Y$3,$AB$1:$AK$1,K11)," pont"))</f>
        <v/>
      </c>
      <c r="M11" s="273"/>
    </row>
    <row r="12" spans="1:18" x14ac:dyDescent="0.25">
      <c r="A12" s="229"/>
      <c r="B12" s="254"/>
      <c r="C12" s="256"/>
      <c r="D12" s="256"/>
      <c r="E12" s="256"/>
      <c r="F12" s="256"/>
      <c r="G12" s="256"/>
      <c r="H12" s="256"/>
      <c r="I12" s="256"/>
      <c r="J12" s="203"/>
      <c r="K12" s="251"/>
      <c r="L12" s="251"/>
      <c r="M12" s="274"/>
    </row>
    <row r="13" spans="1:18" x14ac:dyDescent="0.25">
      <c r="A13" s="229" t="s">
        <v>57</v>
      </c>
      <c r="B13" s="253"/>
      <c r="C13" s="255" t="str">
        <f>IF($B13="","",VLOOKUP($B13,#REF!,5))</f>
        <v/>
      </c>
      <c r="D13" s="255" t="str">
        <f>IF($B13="","",VLOOKUP($B13,#REF!,15))</f>
        <v/>
      </c>
      <c r="E13" s="334" t="s">
        <v>155</v>
      </c>
      <c r="F13" s="335"/>
      <c r="G13" s="334" t="s">
        <v>156</v>
      </c>
      <c r="H13" s="335"/>
      <c r="I13" s="298" t="s">
        <v>157</v>
      </c>
      <c r="J13" s="203"/>
      <c r="K13" s="272"/>
      <c r="L13" s="267" t="str">
        <f>IF(K13="","",CONCATENATE(VLOOKUP($Y$3,$AB$1:$AK$1,K13)," pont"))</f>
        <v/>
      </c>
      <c r="M13" s="273"/>
    </row>
    <row r="14" spans="1:18" x14ac:dyDescent="0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 x14ac:dyDescent="0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8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13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1:13" x14ac:dyDescent="0.25">
      <c r="A18" s="203"/>
      <c r="B18" s="337"/>
      <c r="C18" s="337"/>
      <c r="D18" s="326" t="str">
        <f>E7</f>
        <v>NAVRASICS</v>
      </c>
      <c r="E18" s="326"/>
      <c r="F18" s="326" t="str">
        <f>E9</f>
        <v>WILHELM</v>
      </c>
      <c r="G18" s="326"/>
      <c r="H18" s="326" t="str">
        <f>E11</f>
        <v>RÉGER</v>
      </c>
      <c r="I18" s="326"/>
      <c r="J18" s="326" t="str">
        <f>E13</f>
        <v>VÁNYI</v>
      </c>
      <c r="K18" s="326"/>
      <c r="L18" s="203"/>
      <c r="M18" s="203"/>
    </row>
    <row r="19" spans="1:13" x14ac:dyDescent="0.25">
      <c r="A19" s="257" t="s">
        <v>50</v>
      </c>
      <c r="B19" s="332" t="str">
        <f>E7</f>
        <v>NAVRASICS</v>
      </c>
      <c r="C19" s="332"/>
      <c r="D19" s="327"/>
      <c r="E19" s="327"/>
      <c r="F19" s="330" t="s">
        <v>183</v>
      </c>
      <c r="G19" s="331"/>
      <c r="H19" s="330" t="s">
        <v>178</v>
      </c>
      <c r="I19" s="331"/>
      <c r="J19" s="328" t="s">
        <v>174</v>
      </c>
      <c r="K19" s="329"/>
      <c r="L19" s="203"/>
      <c r="M19" s="203"/>
    </row>
    <row r="20" spans="1:13" x14ac:dyDescent="0.25">
      <c r="A20" s="257" t="s">
        <v>51</v>
      </c>
      <c r="B20" s="332" t="str">
        <f>E9</f>
        <v>WILHELM</v>
      </c>
      <c r="C20" s="332"/>
      <c r="D20" s="330" t="s">
        <v>185</v>
      </c>
      <c r="E20" s="331"/>
      <c r="F20" s="327"/>
      <c r="G20" s="327"/>
      <c r="H20" s="330" t="s">
        <v>185</v>
      </c>
      <c r="I20" s="331"/>
      <c r="J20" s="330" t="s">
        <v>180</v>
      </c>
      <c r="K20" s="331"/>
      <c r="L20" s="203"/>
      <c r="M20" s="203"/>
    </row>
    <row r="21" spans="1:13" x14ac:dyDescent="0.25">
      <c r="A21" s="257" t="s">
        <v>52</v>
      </c>
      <c r="B21" s="332" t="str">
        <f>E11</f>
        <v>RÉGER</v>
      </c>
      <c r="C21" s="332"/>
      <c r="D21" s="330" t="s">
        <v>180</v>
      </c>
      <c r="E21" s="331"/>
      <c r="F21" s="330" t="s">
        <v>183</v>
      </c>
      <c r="G21" s="331"/>
      <c r="H21" s="327"/>
      <c r="I21" s="327"/>
      <c r="J21" s="330" t="s">
        <v>175</v>
      </c>
      <c r="K21" s="331"/>
      <c r="L21" s="203"/>
      <c r="M21" s="203"/>
    </row>
    <row r="22" spans="1:13" x14ac:dyDescent="0.25">
      <c r="A22" s="257" t="s">
        <v>57</v>
      </c>
      <c r="B22" s="332" t="str">
        <f>E13</f>
        <v>VÁNYI</v>
      </c>
      <c r="C22" s="332"/>
      <c r="D22" s="330" t="s">
        <v>175</v>
      </c>
      <c r="E22" s="331"/>
      <c r="F22" s="330" t="s">
        <v>178</v>
      </c>
      <c r="G22" s="331"/>
      <c r="H22" s="328" t="s">
        <v>174</v>
      </c>
      <c r="I22" s="329"/>
      <c r="J22" s="327"/>
      <c r="K22" s="327"/>
      <c r="L22" s="203"/>
      <c r="M22" s="203"/>
    </row>
    <row r="23" spans="1:13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1:13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13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3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3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13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13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13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203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49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38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M4</f>
        <v>0</v>
      </c>
      <c r="L41" s="187"/>
      <c r="M41" s="242"/>
      <c r="P41" s="123"/>
      <c r="Q41" s="121"/>
      <c r="R41" s="233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4" priority="1" stopIfTrue="1" operator="equal">
      <formula>"Bye"</formula>
    </cfRule>
  </conditionalFormatting>
  <conditionalFormatting sqref="R41">
    <cfRule type="expression" dxfId="23" priority="2" stopIfTrue="1">
      <formula>$O$1="CU"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Munka28">
    <tabColor indexed="11"/>
  </sheetPr>
  <dimension ref="A1:AS140"/>
  <sheetViews>
    <sheetView workbookViewId="0">
      <selection activeCell="O15" sqref="O15"/>
    </sheetView>
  </sheetViews>
  <sheetFormatPr defaultRowHeight="13.2" x14ac:dyDescent="0.25"/>
  <cols>
    <col min="1" max="2" width="3.33203125" customWidth="1"/>
    <col min="3" max="3" width="4.6640625" customWidth="1"/>
    <col min="4" max="4" width="6.88671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78" customWidth="1"/>
  </cols>
  <sheetData>
    <row r="1" spans="1:45" s="87" customFormat="1" ht="21.75" customHeight="1" x14ac:dyDescent="0.25">
      <c r="A1" s="163" t="str">
        <f>Altalanos!$A$6</f>
        <v>OB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04"/>
      <c r="U1" s="204"/>
      <c r="V1" s="204"/>
      <c r="W1" s="204"/>
      <c r="X1" s="204"/>
      <c r="Y1" s="204"/>
      <c r="Z1" s="204"/>
      <c r="AA1" s="204"/>
      <c r="AB1" s="271" t="e">
        <f>IF($Y$5=1,CONCATENATE(VLOOKUP($Y$3,$AA$2:$AH$14,2)),CONCATENATE(VLOOKUP($Y$3,$AA$16:$AH$25,2)))</f>
        <v>#N/A</v>
      </c>
      <c r="AC1" s="271" t="e">
        <f>IF($Y$5=1,CONCATENATE(VLOOKUP($Y$3,$AA$2:$AH$14,3)),CONCATENATE(VLOOKUP($Y$3,$AA$16:$AH$25,3)))</f>
        <v>#N/A</v>
      </c>
      <c r="AD1" s="271" t="e">
        <f>IF($Y$5=1,CONCATENATE(VLOOKUP($Y$3,$AA$2:$AH$14,4)),CONCATENATE(VLOOKUP($Y$3,$AA$16:$AH$25,4)))</f>
        <v>#N/A</v>
      </c>
      <c r="AE1" s="271" t="e">
        <f>IF($Y$5=1,CONCATENATE(VLOOKUP($Y$3,$AA$2:$AH$14,5)),CONCATENATE(VLOOKUP($Y$3,$AA$16:$AH$25,5)))</f>
        <v>#N/A</v>
      </c>
      <c r="AF1" s="271" t="e">
        <f>IF($Y$5=1,CONCATENATE(VLOOKUP($Y$3,$AA$2:$AH$14,6)),CONCATENATE(VLOOKUP($Y$3,$AA$16:$AH$25,6)))</f>
        <v>#N/A</v>
      </c>
      <c r="AG1" s="271" t="e">
        <f>IF($Y$5=1,CONCATENATE(VLOOKUP($Y$3,$AA$2:$AH$14,7)),CONCATENATE(VLOOKUP($Y$3,$AA$16:$AH$25,7)))</f>
        <v>#N/A</v>
      </c>
      <c r="AH1" s="271" t="e">
        <f>IF($Y$5=1,CONCATENATE(VLOOKUP($Y$3,$AA$2:$AH$14,8)),CONCATENATE(VLOOKUP($Y$3,$AA$16:$AH$25,8)))</f>
        <v>#N/A</v>
      </c>
      <c r="AI1" s="275"/>
      <c r="AJ1" s="275"/>
      <c r="AK1" s="275"/>
    </row>
    <row r="2" spans="1:45" s="83" customFormat="1" x14ac:dyDescent="0.25">
      <c r="A2" s="170" t="s">
        <v>37</v>
      </c>
      <c r="B2" s="171"/>
      <c r="C2" s="171"/>
      <c r="D2" s="171"/>
      <c r="E2" s="285">
        <f>Altalanos!$C$8</f>
        <v>0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197"/>
      <c r="U2" s="197"/>
      <c r="V2" s="197"/>
      <c r="W2" s="197"/>
      <c r="X2" s="197"/>
      <c r="Y2" s="266"/>
      <c r="Z2" s="265"/>
      <c r="AA2" s="265" t="s">
        <v>50</v>
      </c>
      <c r="AB2" s="259">
        <v>300</v>
      </c>
      <c r="AC2" s="259">
        <v>250</v>
      </c>
      <c r="AD2" s="259">
        <v>200</v>
      </c>
      <c r="AE2" s="259">
        <v>150</v>
      </c>
      <c r="AF2" s="259">
        <v>120</v>
      </c>
      <c r="AG2" s="259">
        <v>90</v>
      </c>
      <c r="AH2" s="259">
        <v>40</v>
      </c>
      <c r="AI2" s="251"/>
      <c r="AJ2" s="251"/>
      <c r="AK2" s="251"/>
      <c r="AL2" s="197"/>
      <c r="AM2" s="197"/>
      <c r="AN2" s="197"/>
      <c r="AO2" s="197"/>
      <c r="AP2" s="197"/>
      <c r="AQ2" s="197"/>
      <c r="AR2" s="197"/>
      <c r="AS2" s="197"/>
    </row>
    <row r="3" spans="1:45" s="19" customFormat="1" ht="11.25" customHeight="1" x14ac:dyDescent="0.25">
      <c r="A3" s="50" t="s">
        <v>19</v>
      </c>
      <c r="B3" s="50"/>
      <c r="C3" s="50"/>
      <c r="D3" s="50"/>
      <c r="E3" s="49"/>
      <c r="F3" s="50"/>
      <c r="G3" s="50" t="s">
        <v>16</v>
      </c>
      <c r="H3" s="50"/>
      <c r="I3" s="50"/>
      <c r="J3" s="91"/>
      <c r="K3" s="50" t="s">
        <v>24</v>
      </c>
      <c r="L3" s="91"/>
      <c r="M3" s="50"/>
      <c r="N3" s="91"/>
      <c r="O3" s="50"/>
      <c r="P3" s="91"/>
      <c r="Q3" s="50"/>
      <c r="R3" s="51" t="s">
        <v>25</v>
      </c>
      <c r="T3" s="198"/>
      <c r="U3" s="198"/>
      <c r="V3" s="198"/>
      <c r="W3" s="198"/>
      <c r="X3" s="198"/>
      <c r="Y3" s="265" t="str">
        <f>IF(K4="OB","A",IF(K4="IX","W",IF(K4="","",K4)))</f>
        <v/>
      </c>
      <c r="Z3" s="265"/>
      <c r="AA3" s="265" t="s">
        <v>51</v>
      </c>
      <c r="AB3" s="259">
        <v>280</v>
      </c>
      <c r="AC3" s="259">
        <v>230</v>
      </c>
      <c r="AD3" s="259">
        <v>180</v>
      </c>
      <c r="AE3" s="259">
        <v>140</v>
      </c>
      <c r="AF3" s="259">
        <v>80</v>
      </c>
      <c r="AG3" s="259">
        <v>0</v>
      </c>
      <c r="AH3" s="259">
        <v>0</v>
      </c>
      <c r="AI3" s="251"/>
      <c r="AJ3" s="251"/>
      <c r="AK3" s="251"/>
      <c r="AL3" s="198"/>
      <c r="AM3" s="198"/>
      <c r="AN3" s="198"/>
      <c r="AO3" s="198"/>
      <c r="AP3" s="198"/>
      <c r="AQ3" s="198"/>
      <c r="AR3" s="198"/>
      <c r="AS3" s="198"/>
    </row>
    <row r="4" spans="1:45" s="28" customFormat="1" ht="11.25" customHeight="1" thickBot="1" x14ac:dyDescent="0.3">
      <c r="A4" s="339">
        <f>Altalanos!$A$10</f>
        <v>0</v>
      </c>
      <c r="B4" s="339"/>
      <c r="C4" s="339"/>
      <c r="D4" s="175"/>
      <c r="E4" s="176"/>
      <c r="F4" s="176"/>
      <c r="G4" s="176">
        <f>Altalanos!$C$10</f>
        <v>0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>
        <f>Altalanos!$E$10</f>
        <v>0</v>
      </c>
      <c r="T4" s="199"/>
      <c r="U4" s="199"/>
      <c r="V4" s="199"/>
      <c r="W4" s="199"/>
      <c r="X4" s="199"/>
      <c r="Y4" s="265"/>
      <c r="Z4" s="265"/>
      <c r="AA4" s="265" t="s">
        <v>75</v>
      </c>
      <c r="AB4" s="259">
        <v>250</v>
      </c>
      <c r="AC4" s="259">
        <v>200</v>
      </c>
      <c r="AD4" s="259">
        <v>150</v>
      </c>
      <c r="AE4" s="259">
        <v>120</v>
      </c>
      <c r="AF4" s="259">
        <v>90</v>
      </c>
      <c r="AG4" s="259">
        <v>60</v>
      </c>
      <c r="AH4" s="259">
        <v>25</v>
      </c>
      <c r="AI4" s="251"/>
      <c r="AJ4" s="251"/>
      <c r="AK4" s="251"/>
      <c r="AL4" s="199"/>
      <c r="AM4" s="199"/>
      <c r="AN4" s="199"/>
      <c r="AO4" s="199"/>
      <c r="AP4" s="199"/>
      <c r="AQ4" s="199"/>
      <c r="AR4" s="199"/>
      <c r="AS4" s="199"/>
    </row>
    <row r="5" spans="1:45" s="19" customFormat="1" x14ac:dyDescent="0.25">
      <c r="A5" s="92"/>
      <c r="B5" s="93" t="s">
        <v>1</v>
      </c>
      <c r="C5" s="159" t="s">
        <v>31</v>
      </c>
      <c r="D5" s="93" t="s">
        <v>30</v>
      </c>
      <c r="E5" s="93" t="s">
        <v>28</v>
      </c>
      <c r="F5" s="94" t="s">
        <v>22</v>
      </c>
      <c r="G5" s="94" t="s">
        <v>23</v>
      </c>
      <c r="H5" s="94"/>
      <c r="I5" s="94" t="s">
        <v>26</v>
      </c>
      <c r="J5" s="94"/>
      <c r="K5" s="93" t="s">
        <v>29</v>
      </c>
      <c r="L5" s="95"/>
      <c r="M5" s="93" t="s">
        <v>44</v>
      </c>
      <c r="N5" s="95"/>
      <c r="O5" s="93" t="s">
        <v>43</v>
      </c>
      <c r="P5" s="95"/>
      <c r="Q5" s="93"/>
      <c r="R5" s="96"/>
      <c r="T5" s="198"/>
      <c r="U5" s="198"/>
      <c r="V5" s="198"/>
      <c r="W5" s="198"/>
      <c r="X5" s="198"/>
      <c r="Y5" s="265">
        <f>IF(OR(Altalanos!$A$8="F1",Altalanos!$A$8="F2",Altalanos!$A$8="N1",Altalanos!$A$8="N2"),1,2)</f>
        <v>2</v>
      </c>
      <c r="Z5" s="265"/>
      <c r="AA5" s="265" t="s">
        <v>76</v>
      </c>
      <c r="AB5" s="259">
        <v>200</v>
      </c>
      <c r="AC5" s="259">
        <v>150</v>
      </c>
      <c r="AD5" s="259">
        <v>120</v>
      </c>
      <c r="AE5" s="259">
        <v>90</v>
      </c>
      <c r="AF5" s="259">
        <v>60</v>
      </c>
      <c r="AG5" s="259">
        <v>40</v>
      </c>
      <c r="AH5" s="259">
        <v>15</v>
      </c>
      <c r="AI5" s="251"/>
      <c r="AJ5" s="251"/>
      <c r="AK5" s="251"/>
      <c r="AL5" s="198"/>
      <c r="AM5" s="198"/>
      <c r="AN5" s="198"/>
      <c r="AO5" s="198"/>
      <c r="AP5" s="198"/>
      <c r="AQ5" s="198"/>
      <c r="AR5" s="198"/>
      <c r="AS5" s="198"/>
    </row>
    <row r="6" spans="1:45" s="287" customFormat="1" ht="11.1" customHeight="1" thickBot="1" x14ac:dyDescent="0.3">
      <c r="A6" s="288"/>
      <c r="B6" s="289"/>
      <c r="C6" s="289"/>
      <c r="D6" s="289"/>
      <c r="E6" s="289"/>
      <c r="F6" s="288" t="str">
        <f>IF(Y3="","",CONCATENATE(VLOOKUP(Y3,AB1:AH1,4)," pont"))</f>
        <v/>
      </c>
      <c r="G6" s="290"/>
      <c r="H6" s="291"/>
      <c r="I6" s="290"/>
      <c r="J6" s="292"/>
      <c r="K6" s="289" t="str">
        <f>IF(Y3="","",CONCATENATE(VLOOKUP(Y3,AB1:AH1,3)," pont"))</f>
        <v/>
      </c>
      <c r="L6" s="292"/>
      <c r="M6" s="289" t="str">
        <f>IF(Y3="","",CONCATENATE(VLOOKUP(Y3,AB1:AH1,2)," pont"))</f>
        <v/>
      </c>
      <c r="N6" s="292"/>
      <c r="O6" s="289" t="str">
        <f>IF(Y3="","",CONCATENATE(VLOOKUP(Y3,AB1:AH1,1)," pont"))</f>
        <v/>
      </c>
      <c r="P6" s="292"/>
      <c r="Q6" s="289"/>
      <c r="R6" s="293"/>
      <c r="T6" s="294"/>
      <c r="U6" s="294"/>
      <c r="V6" s="294"/>
      <c r="W6" s="294"/>
      <c r="X6" s="294"/>
      <c r="Y6" s="295"/>
      <c r="Z6" s="295"/>
      <c r="AA6" s="295" t="s">
        <v>77</v>
      </c>
      <c r="AB6" s="296">
        <v>150</v>
      </c>
      <c r="AC6" s="296">
        <v>120</v>
      </c>
      <c r="AD6" s="296">
        <v>90</v>
      </c>
      <c r="AE6" s="296">
        <v>60</v>
      </c>
      <c r="AF6" s="296">
        <v>40</v>
      </c>
      <c r="AG6" s="296">
        <v>25</v>
      </c>
      <c r="AH6" s="296">
        <v>10</v>
      </c>
      <c r="AI6" s="297"/>
      <c r="AJ6" s="297"/>
      <c r="AK6" s="297"/>
      <c r="AL6" s="294"/>
      <c r="AM6" s="294"/>
      <c r="AN6" s="294"/>
      <c r="AO6" s="294"/>
      <c r="AP6" s="294"/>
      <c r="AQ6" s="294"/>
      <c r="AR6" s="294"/>
      <c r="AS6" s="294"/>
    </row>
    <row r="7" spans="1:45" s="34" customFormat="1" ht="12.9" customHeight="1" x14ac:dyDescent="0.25">
      <c r="A7" s="97">
        <v>1</v>
      </c>
      <c r="B7" s="182" t="str">
        <f>IF($E7="","",VLOOKUP($E7,#REF!,14))</f>
        <v/>
      </c>
      <c r="C7" s="183" t="str">
        <f>IF($E7="","",VLOOKUP($E7,#REF!,15))</f>
        <v/>
      </c>
      <c r="D7" s="304" t="str">
        <f>IF($E7="","",VLOOKUP($E7,#REF!,5))</f>
        <v/>
      </c>
      <c r="E7" s="305"/>
      <c r="F7" s="306" t="str">
        <f>UPPER(IF($E7="","",VLOOKUP($E7,#REF!,2)))</f>
        <v/>
      </c>
      <c r="G7" s="306" t="str">
        <f>IF($E7="","",VLOOKUP($E7,#REF!,3))</f>
        <v/>
      </c>
      <c r="H7" s="306"/>
      <c r="I7" s="306" t="str">
        <f>IF($E7="","",VLOOKUP($E7,#REF!,4))</f>
        <v/>
      </c>
      <c r="J7" s="307"/>
      <c r="K7" s="190"/>
      <c r="L7" s="190"/>
      <c r="M7" s="190"/>
      <c r="N7" s="190"/>
      <c r="O7" s="100"/>
      <c r="P7" s="99"/>
      <c r="Q7" s="100"/>
      <c r="R7" s="101"/>
      <c r="S7" s="102"/>
      <c r="T7" s="102"/>
      <c r="U7" s="200" t="str">
        <f>Birók!P21</f>
        <v>Bíró</v>
      </c>
      <c r="V7" s="102"/>
      <c r="W7" s="102"/>
      <c r="X7" s="102"/>
      <c r="Y7" s="265"/>
      <c r="Z7" s="265"/>
      <c r="AA7" s="265" t="s">
        <v>78</v>
      </c>
      <c r="AB7" s="259">
        <v>120</v>
      </c>
      <c r="AC7" s="259">
        <v>90</v>
      </c>
      <c r="AD7" s="259">
        <v>60</v>
      </c>
      <c r="AE7" s="259">
        <v>40</v>
      </c>
      <c r="AF7" s="259">
        <v>25</v>
      </c>
      <c r="AG7" s="259">
        <v>10</v>
      </c>
      <c r="AH7" s="259">
        <v>5</v>
      </c>
      <c r="AI7" s="251"/>
      <c r="AJ7" s="251"/>
      <c r="AK7" s="251"/>
      <c r="AL7" s="102"/>
      <c r="AM7" s="102"/>
      <c r="AN7" s="102"/>
      <c r="AO7" s="102"/>
      <c r="AP7" s="102"/>
      <c r="AQ7" s="102"/>
      <c r="AR7" s="102"/>
      <c r="AS7" s="102"/>
    </row>
    <row r="8" spans="1:45" s="34" customFormat="1" ht="12.9" customHeight="1" x14ac:dyDescent="0.25">
      <c r="A8" s="103"/>
      <c r="B8" s="185"/>
      <c r="C8" s="186"/>
      <c r="D8" s="308"/>
      <c r="E8" s="132"/>
      <c r="F8" s="309"/>
      <c r="G8" s="309"/>
      <c r="H8" s="310"/>
      <c r="I8" s="311" t="s">
        <v>0</v>
      </c>
      <c r="J8" s="312"/>
      <c r="K8" s="189" t="s">
        <v>189</v>
      </c>
      <c r="L8" s="189"/>
      <c r="M8" s="190"/>
      <c r="N8" s="190"/>
      <c r="O8" s="100"/>
      <c r="P8" s="99"/>
      <c r="Q8" s="100"/>
      <c r="R8" s="101"/>
      <c r="S8" s="102"/>
      <c r="T8" s="102"/>
      <c r="U8" s="201" t="str">
        <f>Birók!P22</f>
        <v xml:space="preserve"> </v>
      </c>
      <c r="V8" s="102"/>
      <c r="W8" s="102"/>
      <c r="X8" s="102"/>
      <c r="Y8" s="265"/>
      <c r="Z8" s="265"/>
      <c r="AA8" s="265" t="s">
        <v>79</v>
      </c>
      <c r="AB8" s="259">
        <v>90</v>
      </c>
      <c r="AC8" s="259">
        <v>60</v>
      </c>
      <c r="AD8" s="259">
        <v>40</v>
      </c>
      <c r="AE8" s="259">
        <v>25</v>
      </c>
      <c r="AF8" s="259">
        <v>10</v>
      </c>
      <c r="AG8" s="259">
        <v>5</v>
      </c>
      <c r="AH8" s="259">
        <v>2</v>
      </c>
      <c r="AI8" s="251"/>
      <c r="AJ8" s="251"/>
      <c r="AK8" s="251"/>
      <c r="AL8" s="102"/>
      <c r="AM8" s="102"/>
      <c r="AN8" s="102"/>
      <c r="AO8" s="102"/>
      <c r="AP8" s="102"/>
      <c r="AQ8" s="102"/>
      <c r="AR8" s="102"/>
      <c r="AS8" s="102"/>
    </row>
    <row r="9" spans="1:45" s="34" customFormat="1" ht="12.9" customHeight="1" x14ac:dyDescent="0.25">
      <c r="A9" s="103">
        <v>2</v>
      </c>
      <c r="B9" s="182" t="str">
        <f>IF($E9="","",VLOOKUP($E9,#REF!,14))</f>
        <v/>
      </c>
      <c r="C9" s="183" t="str">
        <f>IF($E9="","",VLOOKUP($E9,#REF!,15))</f>
        <v/>
      </c>
      <c r="D9" s="304" t="str">
        <f>IF($E9="","",VLOOKUP($E9,#REF!,5))</f>
        <v/>
      </c>
      <c r="E9" s="313"/>
      <c r="F9" s="314" t="str">
        <f>UPPER(IF($E9="","",VLOOKUP($E9,#REF!,2)))</f>
        <v/>
      </c>
      <c r="G9" s="314" t="str">
        <f>IF($E9="","",VLOOKUP($E9,#REF!,3))</f>
        <v/>
      </c>
      <c r="H9" s="314"/>
      <c r="I9" s="314" t="str">
        <f>IF($E9="","",VLOOKUP($E9,#REF!,4))</f>
        <v/>
      </c>
      <c r="J9" s="315"/>
      <c r="K9" s="190"/>
      <c r="L9" s="316"/>
      <c r="M9" s="190"/>
      <c r="N9" s="190"/>
      <c r="O9" s="100"/>
      <c r="P9" s="99"/>
      <c r="Q9" s="100"/>
      <c r="R9" s="101"/>
      <c r="S9" s="102"/>
      <c r="T9" s="102"/>
      <c r="U9" s="201" t="str">
        <f>Birók!P23</f>
        <v xml:space="preserve"> </v>
      </c>
      <c r="V9" s="102"/>
      <c r="W9" s="102"/>
      <c r="X9" s="102"/>
      <c r="Y9" s="265"/>
      <c r="Z9" s="265"/>
      <c r="AA9" s="265" t="s">
        <v>80</v>
      </c>
      <c r="AB9" s="259">
        <v>60</v>
      </c>
      <c r="AC9" s="259">
        <v>40</v>
      </c>
      <c r="AD9" s="259">
        <v>25</v>
      </c>
      <c r="AE9" s="259">
        <v>10</v>
      </c>
      <c r="AF9" s="259">
        <v>5</v>
      </c>
      <c r="AG9" s="259">
        <v>2</v>
      </c>
      <c r="AH9" s="259">
        <v>1</v>
      </c>
      <c r="AI9" s="251"/>
      <c r="AJ9" s="251"/>
      <c r="AK9" s="251"/>
      <c r="AL9" s="102"/>
      <c r="AM9" s="102"/>
      <c r="AN9" s="102"/>
      <c r="AO9" s="102"/>
      <c r="AP9" s="102"/>
      <c r="AQ9" s="102"/>
      <c r="AR9" s="102"/>
      <c r="AS9" s="102"/>
    </row>
    <row r="10" spans="1:45" s="34" customFormat="1" ht="12.9" customHeight="1" x14ac:dyDescent="0.25">
      <c r="A10" s="103"/>
      <c r="B10" s="185"/>
      <c r="C10" s="186"/>
      <c r="D10" s="308"/>
      <c r="E10" s="317"/>
      <c r="F10" s="318"/>
      <c r="G10" s="318"/>
      <c r="H10" s="319"/>
      <c r="I10" s="318"/>
      <c r="J10" s="320"/>
      <c r="K10" s="311" t="s">
        <v>0</v>
      </c>
      <c r="L10" s="321"/>
      <c r="M10" s="189" t="s">
        <v>145</v>
      </c>
      <c r="N10" s="189"/>
      <c r="O10" s="190"/>
      <c r="P10" s="190"/>
      <c r="Q10" s="100"/>
      <c r="R10" s="101"/>
      <c r="S10" s="102"/>
      <c r="T10" s="102"/>
      <c r="U10" s="201" t="str">
        <f>Birók!P24</f>
        <v xml:space="preserve"> </v>
      </c>
      <c r="V10" s="102"/>
      <c r="W10" s="102"/>
      <c r="X10" s="102"/>
      <c r="Y10" s="265"/>
      <c r="Z10" s="265"/>
      <c r="AA10" s="265" t="s">
        <v>81</v>
      </c>
      <c r="AB10" s="259">
        <v>40</v>
      </c>
      <c r="AC10" s="259">
        <v>25</v>
      </c>
      <c r="AD10" s="259">
        <v>15</v>
      </c>
      <c r="AE10" s="259">
        <v>7</v>
      </c>
      <c r="AF10" s="259">
        <v>4</v>
      </c>
      <c r="AG10" s="259">
        <v>1</v>
      </c>
      <c r="AH10" s="259">
        <v>0</v>
      </c>
      <c r="AI10" s="251"/>
      <c r="AJ10" s="251"/>
      <c r="AK10" s="251"/>
      <c r="AL10" s="102"/>
      <c r="AM10" s="102"/>
      <c r="AN10" s="102"/>
      <c r="AO10" s="102"/>
      <c r="AP10" s="102"/>
      <c r="AQ10" s="102"/>
      <c r="AR10" s="102"/>
      <c r="AS10" s="102"/>
    </row>
    <row r="11" spans="1:45" s="34" customFormat="1" ht="12.9" customHeight="1" x14ac:dyDescent="0.25">
      <c r="A11" s="103">
        <v>3</v>
      </c>
      <c r="B11" s="182" t="str">
        <f>IF($E11="","",VLOOKUP($E11,#REF!,14))</f>
        <v/>
      </c>
      <c r="C11" s="183" t="str">
        <f>IF($E11="","",VLOOKUP($E11,#REF!,15))</f>
        <v/>
      </c>
      <c r="D11" s="304" t="str">
        <f>IF($E11="","",VLOOKUP($E11,#REF!,5))</f>
        <v/>
      </c>
      <c r="E11" s="313"/>
      <c r="F11" s="314" t="str">
        <f>UPPER(IF($E11="","",VLOOKUP($E11,#REF!,2)))</f>
        <v/>
      </c>
      <c r="G11" s="314" t="str">
        <f>IF($E11="","",VLOOKUP($E11,#REF!,3))</f>
        <v/>
      </c>
      <c r="H11" s="314"/>
      <c r="I11" s="314" t="str">
        <f>IF($E11="","",VLOOKUP($E11,#REF!,4))</f>
        <v/>
      </c>
      <c r="J11" s="307"/>
      <c r="K11" s="190"/>
      <c r="L11" s="191"/>
      <c r="M11" s="190" t="s">
        <v>178</v>
      </c>
      <c r="N11" s="191"/>
      <c r="O11" s="190"/>
      <c r="P11" s="190"/>
      <c r="Q11" s="100"/>
      <c r="R11" s="101"/>
      <c r="S11" s="102"/>
      <c r="T11" s="102"/>
      <c r="U11" s="201" t="str">
        <f>Birók!P25</f>
        <v xml:space="preserve"> </v>
      </c>
      <c r="V11" s="102"/>
      <c r="W11" s="102"/>
      <c r="X11" s="102"/>
      <c r="Y11" s="265"/>
      <c r="Z11" s="265"/>
      <c r="AA11" s="265" t="s">
        <v>82</v>
      </c>
      <c r="AB11" s="259">
        <v>25</v>
      </c>
      <c r="AC11" s="259">
        <v>15</v>
      </c>
      <c r="AD11" s="259">
        <v>10</v>
      </c>
      <c r="AE11" s="259">
        <v>6</v>
      </c>
      <c r="AF11" s="259">
        <v>3</v>
      </c>
      <c r="AG11" s="259">
        <v>1</v>
      </c>
      <c r="AH11" s="259">
        <v>0</v>
      </c>
      <c r="AI11" s="251"/>
      <c r="AJ11" s="251"/>
      <c r="AK11" s="251"/>
      <c r="AL11" s="102"/>
      <c r="AM11" s="102"/>
      <c r="AN11" s="102"/>
      <c r="AO11" s="102"/>
      <c r="AP11" s="102"/>
      <c r="AQ11" s="102"/>
      <c r="AR11" s="102"/>
      <c r="AS11" s="102"/>
    </row>
    <row r="12" spans="1:45" s="34" customFormat="1" ht="12.9" customHeight="1" x14ac:dyDescent="0.25">
      <c r="A12" s="103"/>
      <c r="B12" s="185"/>
      <c r="C12" s="186"/>
      <c r="D12" s="308"/>
      <c r="E12" s="317"/>
      <c r="F12" s="318"/>
      <c r="G12" s="318"/>
      <c r="H12" s="319"/>
      <c r="I12" s="311" t="s">
        <v>0</v>
      </c>
      <c r="J12" s="312"/>
      <c r="K12" s="189" t="s">
        <v>190</v>
      </c>
      <c r="L12" s="193"/>
      <c r="M12" s="190"/>
      <c r="N12" s="191"/>
      <c r="O12" s="190"/>
      <c r="P12" s="190"/>
      <c r="Q12" s="100"/>
      <c r="R12" s="101"/>
      <c r="S12" s="102"/>
      <c r="T12" s="102"/>
      <c r="U12" s="201" t="str">
        <f>Birók!P26</f>
        <v xml:space="preserve"> </v>
      </c>
      <c r="V12" s="102"/>
      <c r="W12" s="102"/>
      <c r="X12" s="102"/>
      <c r="Y12" s="265"/>
      <c r="Z12" s="265"/>
      <c r="AA12" s="265" t="s">
        <v>87</v>
      </c>
      <c r="AB12" s="259">
        <v>15</v>
      </c>
      <c r="AC12" s="259">
        <v>10</v>
      </c>
      <c r="AD12" s="259">
        <v>6</v>
      </c>
      <c r="AE12" s="259">
        <v>3</v>
      </c>
      <c r="AF12" s="259">
        <v>1</v>
      </c>
      <c r="AG12" s="259">
        <v>0</v>
      </c>
      <c r="AH12" s="259">
        <v>0</v>
      </c>
      <c r="AI12" s="251"/>
      <c r="AJ12" s="251"/>
      <c r="AK12" s="251"/>
      <c r="AL12" s="102"/>
      <c r="AM12" s="102"/>
      <c r="AN12" s="102"/>
      <c r="AO12" s="102"/>
      <c r="AP12" s="102"/>
      <c r="AQ12" s="102"/>
      <c r="AR12" s="102"/>
      <c r="AS12" s="102"/>
    </row>
    <row r="13" spans="1:45" s="34" customFormat="1" ht="12.9" customHeight="1" x14ac:dyDescent="0.25">
      <c r="A13" s="103">
        <v>4</v>
      </c>
      <c r="B13" s="182" t="str">
        <f>IF($E13="","",VLOOKUP($E13,#REF!,14))</f>
        <v/>
      </c>
      <c r="C13" s="183" t="str">
        <f>IF($E13="","",VLOOKUP($E13,#REF!,15))</f>
        <v/>
      </c>
      <c r="D13" s="304" t="str">
        <f>IF($E13="","",VLOOKUP($E13,#REF!,5))</f>
        <v/>
      </c>
      <c r="E13" s="313"/>
      <c r="F13" s="314" t="str">
        <f>UPPER(IF($E13="","",VLOOKUP($E13,#REF!,2)))</f>
        <v/>
      </c>
      <c r="G13" s="314" t="str">
        <f>IF($E13="","",VLOOKUP($E13,#REF!,3))</f>
        <v/>
      </c>
      <c r="H13" s="314"/>
      <c r="I13" s="314" t="str">
        <f>IF($E13="","",VLOOKUP($E13,#REF!,4))</f>
        <v/>
      </c>
      <c r="J13" s="322"/>
      <c r="K13" s="190"/>
      <c r="L13" s="190"/>
      <c r="M13" s="190"/>
      <c r="N13" s="191"/>
      <c r="O13" s="190"/>
      <c r="P13" s="190"/>
      <c r="Q13" s="100"/>
      <c r="R13" s="101"/>
      <c r="S13" s="102"/>
      <c r="T13" s="102"/>
      <c r="U13" s="201" t="str">
        <f>Birók!P27</f>
        <v xml:space="preserve"> </v>
      </c>
      <c r="V13" s="102"/>
      <c r="W13" s="102"/>
      <c r="X13" s="102"/>
      <c r="Y13" s="265"/>
      <c r="Z13" s="265"/>
      <c r="AA13" s="265" t="s">
        <v>83</v>
      </c>
      <c r="AB13" s="259">
        <v>10</v>
      </c>
      <c r="AC13" s="259">
        <v>6</v>
      </c>
      <c r="AD13" s="259">
        <v>3</v>
      </c>
      <c r="AE13" s="259">
        <v>1</v>
      </c>
      <c r="AF13" s="259">
        <v>0</v>
      </c>
      <c r="AG13" s="259">
        <v>0</v>
      </c>
      <c r="AH13" s="259">
        <v>0</v>
      </c>
      <c r="AI13" s="251"/>
      <c r="AJ13" s="251"/>
      <c r="AK13" s="251"/>
      <c r="AL13" s="102"/>
      <c r="AM13" s="102"/>
      <c r="AN13" s="102"/>
      <c r="AO13" s="102"/>
      <c r="AP13" s="102"/>
      <c r="AQ13" s="102"/>
      <c r="AR13" s="102"/>
      <c r="AS13" s="102"/>
    </row>
    <row r="14" spans="1:45" s="34" customFormat="1" ht="12.9" customHeight="1" x14ac:dyDescent="0.25">
      <c r="A14" s="103"/>
      <c r="B14" s="185"/>
      <c r="C14" s="186"/>
      <c r="D14" s="308"/>
      <c r="E14" s="317"/>
      <c r="F14" s="318"/>
      <c r="G14" s="318"/>
      <c r="H14" s="319"/>
      <c r="I14" s="318"/>
      <c r="J14" s="320"/>
      <c r="K14" s="190"/>
      <c r="L14" s="190"/>
      <c r="M14" s="311" t="s">
        <v>0</v>
      </c>
      <c r="N14" s="321"/>
      <c r="O14" s="189" t="s">
        <v>145</v>
      </c>
      <c r="P14" s="189"/>
      <c r="Q14" s="100"/>
      <c r="R14" s="101"/>
      <c r="S14" s="102"/>
      <c r="T14" s="102"/>
      <c r="U14" s="201" t="str">
        <f>Birók!P28</f>
        <v xml:space="preserve"> </v>
      </c>
      <c r="V14" s="102"/>
      <c r="W14" s="102"/>
      <c r="X14" s="102"/>
      <c r="Y14" s="265"/>
      <c r="Z14" s="265"/>
      <c r="AA14" s="265" t="s">
        <v>84</v>
      </c>
      <c r="AB14" s="259">
        <v>3</v>
      </c>
      <c r="AC14" s="259">
        <v>2</v>
      </c>
      <c r="AD14" s="259">
        <v>1</v>
      </c>
      <c r="AE14" s="259">
        <v>0</v>
      </c>
      <c r="AF14" s="259">
        <v>0</v>
      </c>
      <c r="AG14" s="259">
        <v>0</v>
      </c>
      <c r="AH14" s="259">
        <v>0</v>
      </c>
      <c r="AI14" s="251"/>
      <c r="AJ14" s="251"/>
      <c r="AK14" s="251"/>
      <c r="AL14" s="102"/>
      <c r="AM14" s="102"/>
      <c r="AN14" s="102"/>
      <c r="AO14" s="102"/>
      <c r="AP14" s="102"/>
      <c r="AQ14" s="102"/>
      <c r="AR14" s="102"/>
      <c r="AS14" s="102"/>
    </row>
    <row r="15" spans="1:45" s="34" customFormat="1" ht="12.9" customHeight="1" x14ac:dyDescent="0.25">
      <c r="A15" s="221">
        <v>5</v>
      </c>
      <c r="B15" s="182" t="str">
        <f>IF($E15="","",VLOOKUP($E15,#REF!,14))</f>
        <v/>
      </c>
      <c r="C15" s="183" t="str">
        <f>IF($E15="","",VLOOKUP($E15,#REF!,15))</f>
        <v/>
      </c>
      <c r="D15" s="304" t="str">
        <f>IF($E15="","",VLOOKUP($E15,#REF!,5))</f>
        <v/>
      </c>
      <c r="E15" s="313"/>
      <c r="F15" s="314" t="str">
        <f>UPPER(IF($E15="","",VLOOKUP($E15,#REF!,2)))</f>
        <v/>
      </c>
      <c r="G15" s="314" t="str">
        <f>IF($E15="","",VLOOKUP($E15,#REF!,3))</f>
        <v/>
      </c>
      <c r="H15" s="314"/>
      <c r="I15" s="314" t="str">
        <f>IF($E15="","",VLOOKUP($E15,#REF!,4))</f>
        <v/>
      </c>
      <c r="J15" s="323"/>
      <c r="K15" s="190"/>
      <c r="L15" s="190"/>
      <c r="M15" s="190"/>
      <c r="N15" s="191"/>
      <c r="O15" s="190" t="s">
        <v>177</v>
      </c>
      <c r="P15" s="190"/>
      <c r="Q15" s="100"/>
      <c r="R15" s="101"/>
      <c r="S15" s="102"/>
      <c r="T15" s="102"/>
      <c r="U15" s="201" t="str">
        <f>Birók!P29</f>
        <v xml:space="preserve"> </v>
      </c>
      <c r="V15" s="102"/>
      <c r="W15" s="102"/>
      <c r="X15" s="102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51"/>
      <c r="AJ15" s="251"/>
      <c r="AK15" s="251"/>
      <c r="AL15" s="102"/>
      <c r="AM15" s="102"/>
      <c r="AN15" s="102"/>
      <c r="AO15" s="102"/>
      <c r="AP15" s="102"/>
      <c r="AQ15" s="102"/>
      <c r="AR15" s="102"/>
      <c r="AS15" s="102"/>
    </row>
    <row r="16" spans="1:45" s="34" customFormat="1" ht="12.9" customHeight="1" thickBot="1" x14ac:dyDescent="0.3">
      <c r="A16" s="103"/>
      <c r="B16" s="185"/>
      <c r="C16" s="186"/>
      <c r="D16" s="308"/>
      <c r="E16" s="317"/>
      <c r="F16" s="318"/>
      <c r="G16" s="318"/>
      <c r="H16" s="319"/>
      <c r="I16" s="311" t="s">
        <v>0</v>
      </c>
      <c r="J16" s="312"/>
      <c r="K16" s="189" t="s">
        <v>191</v>
      </c>
      <c r="L16" s="189"/>
      <c r="M16" s="190"/>
      <c r="N16" s="191"/>
      <c r="O16" s="311"/>
      <c r="P16" s="190"/>
      <c r="Q16" s="100"/>
      <c r="R16" s="101"/>
      <c r="S16" s="102"/>
      <c r="T16" s="102"/>
      <c r="U16" s="202" t="str">
        <f>Birók!P30</f>
        <v>Egyik sem</v>
      </c>
      <c r="V16" s="102"/>
      <c r="W16" s="102"/>
      <c r="X16" s="102"/>
      <c r="Y16" s="265"/>
      <c r="Z16" s="265"/>
      <c r="AA16" s="265" t="s">
        <v>50</v>
      </c>
      <c r="AB16" s="259">
        <v>150</v>
      </c>
      <c r="AC16" s="259">
        <v>120</v>
      </c>
      <c r="AD16" s="259">
        <v>90</v>
      </c>
      <c r="AE16" s="259">
        <v>60</v>
      </c>
      <c r="AF16" s="259">
        <v>40</v>
      </c>
      <c r="AG16" s="259">
        <v>25</v>
      </c>
      <c r="AH16" s="259">
        <v>15</v>
      </c>
      <c r="AI16" s="251"/>
      <c r="AJ16" s="251"/>
      <c r="AK16" s="251"/>
      <c r="AL16" s="102"/>
      <c r="AM16" s="102"/>
      <c r="AN16" s="102"/>
      <c r="AO16" s="102"/>
      <c r="AP16" s="102"/>
      <c r="AQ16" s="102"/>
      <c r="AR16" s="102"/>
      <c r="AS16" s="102"/>
    </row>
    <row r="17" spans="1:45" s="34" customFormat="1" ht="12.9" customHeight="1" x14ac:dyDescent="0.25">
      <c r="A17" s="103">
        <v>6</v>
      </c>
      <c r="B17" s="182" t="str">
        <f>IF($E17="","",VLOOKUP($E17,#REF!,14))</f>
        <v/>
      </c>
      <c r="C17" s="183" t="str">
        <f>IF($E17="","",VLOOKUP($E17,#REF!,15))</f>
        <v/>
      </c>
      <c r="D17" s="304" t="str">
        <f>IF($E17="","",VLOOKUP($E17,#REF!,5))</f>
        <v/>
      </c>
      <c r="E17" s="313"/>
      <c r="F17" s="314" t="str">
        <f>UPPER(IF($E17="","",VLOOKUP($E17,#REF!,2)))</f>
        <v/>
      </c>
      <c r="G17" s="314" t="str">
        <f>IF($E17="","",VLOOKUP($E17,#REF!,3))</f>
        <v/>
      </c>
      <c r="H17" s="314"/>
      <c r="I17" s="314" t="str">
        <f>IF($E17="","",VLOOKUP($E17,#REF!,4))</f>
        <v/>
      </c>
      <c r="J17" s="315"/>
      <c r="K17" s="190"/>
      <c r="L17" s="316"/>
      <c r="M17" s="190"/>
      <c r="N17" s="191"/>
      <c r="O17" s="190"/>
      <c r="P17" s="190"/>
      <c r="Q17" s="100"/>
      <c r="R17" s="101"/>
      <c r="S17" s="102"/>
      <c r="T17" s="102"/>
      <c r="U17" s="102"/>
      <c r="V17" s="102"/>
      <c r="W17" s="102"/>
      <c r="X17" s="102"/>
      <c r="Y17" s="265"/>
      <c r="Z17" s="265"/>
      <c r="AA17" s="265" t="s">
        <v>75</v>
      </c>
      <c r="AB17" s="259">
        <v>120</v>
      </c>
      <c r="AC17" s="259">
        <v>90</v>
      </c>
      <c r="AD17" s="259">
        <v>60</v>
      </c>
      <c r="AE17" s="259">
        <v>40</v>
      </c>
      <c r="AF17" s="259">
        <v>25</v>
      </c>
      <c r="AG17" s="259">
        <v>15</v>
      </c>
      <c r="AH17" s="259">
        <v>8</v>
      </c>
      <c r="AI17" s="251"/>
      <c r="AJ17" s="251"/>
      <c r="AK17" s="251"/>
      <c r="AL17" s="102"/>
      <c r="AM17" s="102"/>
      <c r="AN17" s="102"/>
      <c r="AO17" s="102"/>
      <c r="AP17" s="102"/>
      <c r="AQ17" s="102"/>
      <c r="AR17" s="102"/>
      <c r="AS17" s="102"/>
    </row>
    <row r="18" spans="1:45" s="34" customFormat="1" ht="12.9" customHeight="1" x14ac:dyDescent="0.25">
      <c r="A18" s="103"/>
      <c r="B18" s="185"/>
      <c r="C18" s="186"/>
      <c r="D18" s="308"/>
      <c r="E18" s="317"/>
      <c r="F18" s="318"/>
      <c r="G18" s="318"/>
      <c r="H18" s="319"/>
      <c r="I18" s="318"/>
      <c r="J18" s="320"/>
      <c r="K18" s="311" t="s">
        <v>0</v>
      </c>
      <c r="L18" s="321"/>
      <c r="M18" s="189" t="s">
        <v>143</v>
      </c>
      <c r="N18" s="193"/>
      <c r="O18" s="190"/>
      <c r="P18" s="190"/>
      <c r="Q18" s="100"/>
      <c r="R18" s="101"/>
      <c r="S18" s="102"/>
      <c r="T18" s="102"/>
      <c r="U18" s="102"/>
      <c r="V18" s="102"/>
      <c r="W18" s="102"/>
      <c r="X18" s="102"/>
      <c r="Y18" s="265"/>
      <c r="Z18" s="265"/>
      <c r="AA18" s="265" t="s">
        <v>76</v>
      </c>
      <c r="AB18" s="259">
        <v>90</v>
      </c>
      <c r="AC18" s="259">
        <v>60</v>
      </c>
      <c r="AD18" s="259">
        <v>40</v>
      </c>
      <c r="AE18" s="259">
        <v>25</v>
      </c>
      <c r="AF18" s="259">
        <v>15</v>
      </c>
      <c r="AG18" s="259">
        <v>8</v>
      </c>
      <c r="AH18" s="259">
        <v>4</v>
      </c>
      <c r="AI18" s="251"/>
      <c r="AJ18" s="251"/>
      <c r="AK18" s="251"/>
      <c r="AL18" s="102"/>
      <c r="AM18" s="102"/>
      <c r="AN18" s="102"/>
      <c r="AO18" s="102"/>
      <c r="AP18" s="102"/>
      <c r="AQ18" s="102"/>
      <c r="AR18" s="102"/>
      <c r="AS18" s="102"/>
    </row>
    <row r="19" spans="1:45" s="34" customFormat="1" ht="12.9" customHeight="1" x14ac:dyDescent="0.25">
      <c r="A19" s="103">
        <v>7</v>
      </c>
      <c r="B19" s="182" t="str">
        <f>IF($E19="","",VLOOKUP($E19,#REF!,14))</f>
        <v/>
      </c>
      <c r="C19" s="183" t="str">
        <f>IF($E19="","",VLOOKUP($E19,#REF!,15))</f>
        <v/>
      </c>
      <c r="D19" s="304" t="str">
        <f>IF($E19="","",VLOOKUP($E19,#REF!,5))</f>
        <v/>
      </c>
      <c r="E19" s="313"/>
      <c r="F19" s="314" t="str">
        <f>UPPER(IF($E19="","",VLOOKUP($E19,#REF!,2)))</f>
        <v/>
      </c>
      <c r="G19" s="314" t="str">
        <f>IF($E19="","",VLOOKUP($E19,#REF!,3))</f>
        <v/>
      </c>
      <c r="H19" s="314"/>
      <c r="I19" s="314" t="str">
        <f>IF($E19="","",VLOOKUP($E19,#REF!,4))</f>
        <v/>
      </c>
      <c r="J19" s="307"/>
      <c r="K19" s="190"/>
      <c r="L19" s="191"/>
      <c r="M19" s="190" t="s">
        <v>187</v>
      </c>
      <c r="N19" s="190"/>
      <c r="O19" s="190"/>
      <c r="P19" s="190"/>
      <c r="Q19" s="100"/>
      <c r="R19" s="101"/>
      <c r="S19" s="102"/>
      <c r="T19" s="102"/>
      <c r="U19" s="102"/>
      <c r="V19" s="102"/>
      <c r="W19" s="102"/>
      <c r="X19" s="102"/>
      <c r="Y19" s="265"/>
      <c r="Z19" s="265"/>
      <c r="AA19" s="265" t="s">
        <v>77</v>
      </c>
      <c r="AB19" s="259">
        <v>60</v>
      </c>
      <c r="AC19" s="259">
        <v>40</v>
      </c>
      <c r="AD19" s="259">
        <v>25</v>
      </c>
      <c r="AE19" s="259">
        <v>15</v>
      </c>
      <c r="AF19" s="259">
        <v>8</v>
      </c>
      <c r="AG19" s="259">
        <v>4</v>
      </c>
      <c r="AH19" s="259">
        <v>2</v>
      </c>
      <c r="AI19" s="251"/>
      <c r="AJ19" s="251"/>
      <c r="AK19" s="251"/>
      <c r="AL19" s="102"/>
      <c r="AM19" s="102"/>
      <c r="AN19" s="102"/>
      <c r="AO19" s="102"/>
      <c r="AP19" s="102"/>
      <c r="AQ19" s="102"/>
      <c r="AR19" s="102"/>
      <c r="AS19" s="102"/>
    </row>
    <row r="20" spans="1:45" s="34" customFormat="1" ht="12.9" customHeight="1" x14ac:dyDescent="0.25">
      <c r="A20" s="103"/>
      <c r="B20" s="185"/>
      <c r="C20" s="186"/>
      <c r="D20" s="308"/>
      <c r="E20" s="132"/>
      <c r="F20" s="309"/>
      <c r="G20" s="309"/>
      <c r="H20" s="310"/>
      <c r="I20" s="311" t="s">
        <v>0</v>
      </c>
      <c r="J20" s="312"/>
      <c r="K20" s="189" t="s">
        <v>192</v>
      </c>
      <c r="L20" s="193"/>
      <c r="M20" s="190"/>
      <c r="N20" s="190"/>
      <c r="O20" s="190"/>
      <c r="P20" s="190"/>
      <c r="Q20" s="100"/>
      <c r="R20" s="101"/>
      <c r="S20" s="102"/>
      <c r="T20" s="102"/>
      <c r="U20" s="102"/>
      <c r="V20" s="102"/>
      <c r="W20" s="102"/>
      <c r="X20" s="102"/>
      <c r="Y20" s="265"/>
      <c r="Z20" s="265"/>
      <c r="AA20" s="265" t="s">
        <v>78</v>
      </c>
      <c r="AB20" s="259">
        <v>40</v>
      </c>
      <c r="AC20" s="259">
        <v>25</v>
      </c>
      <c r="AD20" s="259">
        <v>15</v>
      </c>
      <c r="AE20" s="259">
        <v>8</v>
      </c>
      <c r="AF20" s="259">
        <v>4</v>
      </c>
      <c r="AG20" s="259">
        <v>2</v>
      </c>
      <c r="AH20" s="259">
        <v>1</v>
      </c>
      <c r="AI20" s="251"/>
      <c r="AJ20" s="251"/>
      <c r="AK20" s="251"/>
      <c r="AL20" s="102"/>
      <c r="AM20" s="102"/>
      <c r="AN20" s="102"/>
      <c r="AO20" s="102"/>
      <c r="AP20" s="102"/>
      <c r="AQ20" s="102"/>
      <c r="AR20" s="102"/>
      <c r="AS20" s="102"/>
    </row>
    <row r="21" spans="1:45" s="34" customFormat="1" ht="12.9" customHeight="1" x14ac:dyDescent="0.25">
      <c r="A21" s="222">
        <v>8</v>
      </c>
      <c r="B21" s="182" t="str">
        <f>IF($E21="","",VLOOKUP($E21,#REF!,14))</f>
        <v/>
      </c>
      <c r="C21" s="183" t="str">
        <f>IF($E21="","",VLOOKUP($E21,#REF!,15))</f>
        <v/>
      </c>
      <c r="D21" s="304" t="str">
        <f>IF($E21="","",VLOOKUP($E21,#REF!,5))</f>
        <v/>
      </c>
      <c r="E21" s="305"/>
      <c r="F21" s="324" t="str">
        <f>UPPER(IF($E21="","",VLOOKUP($E21,#REF!,2)))</f>
        <v/>
      </c>
      <c r="G21" s="324" t="str">
        <f>IF($E21="","",VLOOKUP($E21,#REF!,3))</f>
        <v/>
      </c>
      <c r="H21" s="324"/>
      <c r="I21" s="324" t="str">
        <f>IF($E21="","",VLOOKUP($E21,#REF!,4))</f>
        <v/>
      </c>
      <c r="J21" s="322"/>
      <c r="K21" s="190"/>
      <c r="L21" s="190"/>
      <c r="M21" s="190"/>
      <c r="N21" s="190"/>
      <c r="O21" s="190"/>
      <c r="P21" s="190"/>
      <c r="Q21" s="100"/>
      <c r="R21" s="101"/>
      <c r="S21" s="102"/>
      <c r="T21" s="102"/>
      <c r="U21" s="102"/>
      <c r="V21" s="102"/>
      <c r="W21" s="102"/>
      <c r="X21" s="102"/>
      <c r="Y21" s="265"/>
      <c r="Z21" s="265"/>
      <c r="AA21" s="265" t="s">
        <v>79</v>
      </c>
      <c r="AB21" s="259">
        <v>25</v>
      </c>
      <c r="AC21" s="259">
        <v>15</v>
      </c>
      <c r="AD21" s="259">
        <v>10</v>
      </c>
      <c r="AE21" s="259">
        <v>6</v>
      </c>
      <c r="AF21" s="259">
        <v>3</v>
      </c>
      <c r="AG21" s="259">
        <v>1</v>
      </c>
      <c r="AH21" s="259">
        <v>0</v>
      </c>
      <c r="AI21" s="251"/>
      <c r="AJ21" s="251"/>
      <c r="AK21" s="251"/>
      <c r="AL21" s="102"/>
      <c r="AM21" s="102"/>
      <c r="AN21" s="102"/>
      <c r="AO21" s="102"/>
      <c r="AP21" s="102"/>
      <c r="AQ21" s="102"/>
      <c r="AR21" s="102"/>
      <c r="AS21" s="102"/>
    </row>
    <row r="22" spans="1:45" s="34" customFormat="1" ht="9.6" customHeight="1" x14ac:dyDescent="0.25">
      <c r="A22" s="205"/>
      <c r="B22" s="98"/>
      <c r="C22" s="98"/>
      <c r="D22" s="98"/>
      <c r="E22" s="131"/>
      <c r="F22" s="98"/>
      <c r="G22" s="98"/>
      <c r="H22" s="98"/>
      <c r="I22" s="98"/>
      <c r="J22" s="131"/>
      <c r="K22" s="98"/>
      <c r="L22" s="98"/>
      <c r="M22" s="98"/>
      <c r="N22" s="100"/>
      <c r="O22" s="100"/>
      <c r="P22" s="100"/>
      <c r="Q22" s="100"/>
      <c r="R22" s="101"/>
      <c r="S22" s="102"/>
      <c r="T22" s="102"/>
      <c r="U22" s="102"/>
      <c r="V22" s="102"/>
      <c r="W22" s="102"/>
      <c r="X22" s="102"/>
      <c r="Y22" s="265"/>
      <c r="Z22" s="265"/>
      <c r="AA22" s="265" t="s">
        <v>80</v>
      </c>
      <c r="AB22" s="259">
        <v>15</v>
      </c>
      <c r="AC22" s="259">
        <v>10</v>
      </c>
      <c r="AD22" s="259">
        <v>6</v>
      </c>
      <c r="AE22" s="259">
        <v>3</v>
      </c>
      <c r="AF22" s="259">
        <v>1</v>
      </c>
      <c r="AG22" s="259">
        <v>0</v>
      </c>
      <c r="AH22" s="259">
        <v>0</v>
      </c>
      <c r="AI22" s="251"/>
      <c r="AJ22" s="251"/>
      <c r="AK22" s="251"/>
      <c r="AL22" s="102"/>
      <c r="AM22" s="102"/>
      <c r="AN22" s="102"/>
      <c r="AO22" s="102"/>
      <c r="AP22" s="102"/>
      <c r="AQ22" s="102"/>
      <c r="AR22" s="102"/>
      <c r="AS22" s="102"/>
    </row>
    <row r="23" spans="1:45" s="34" customFormat="1" ht="9.6" customHeight="1" x14ac:dyDescent="0.25">
      <c r="A23" s="132"/>
      <c r="B23" s="131"/>
      <c r="C23" s="131"/>
      <c r="D23" s="131"/>
      <c r="E23" s="131"/>
      <c r="F23" s="98"/>
      <c r="G23" s="98"/>
      <c r="H23" s="102"/>
      <c r="I23" s="195"/>
      <c r="J23" s="131"/>
      <c r="K23" s="98"/>
      <c r="L23" s="98"/>
      <c r="M23" s="98"/>
      <c r="N23" s="100"/>
      <c r="O23" s="100"/>
      <c r="P23" s="100"/>
      <c r="Q23" s="100"/>
      <c r="R23" s="101"/>
      <c r="S23" s="102"/>
      <c r="T23" s="102"/>
      <c r="U23" s="102"/>
      <c r="V23" s="102"/>
      <c r="W23" s="102"/>
      <c r="X23" s="102"/>
      <c r="Y23" s="265"/>
      <c r="Z23" s="265"/>
      <c r="AA23" s="265" t="s">
        <v>81</v>
      </c>
      <c r="AB23" s="259">
        <v>10</v>
      </c>
      <c r="AC23" s="259">
        <v>6</v>
      </c>
      <c r="AD23" s="259">
        <v>3</v>
      </c>
      <c r="AE23" s="259">
        <v>1</v>
      </c>
      <c r="AF23" s="259">
        <v>0</v>
      </c>
      <c r="AG23" s="259">
        <v>0</v>
      </c>
      <c r="AH23" s="259">
        <v>0</v>
      </c>
      <c r="AI23" s="251"/>
      <c r="AJ23" s="251"/>
      <c r="AK23" s="251"/>
      <c r="AL23" s="102"/>
      <c r="AM23" s="102"/>
      <c r="AN23" s="102"/>
      <c r="AO23" s="102"/>
      <c r="AP23" s="102"/>
      <c r="AQ23" s="102"/>
      <c r="AR23" s="102"/>
      <c r="AS23" s="102"/>
    </row>
    <row r="24" spans="1:45" s="34" customFormat="1" ht="9.6" customHeight="1" x14ac:dyDescent="0.25">
      <c r="A24" s="132"/>
      <c r="B24" s="98"/>
      <c r="C24" s="98"/>
      <c r="D24" s="98"/>
      <c r="E24" s="131"/>
      <c r="F24" s="98"/>
      <c r="G24" s="98"/>
      <c r="H24" s="98"/>
      <c r="I24" s="98"/>
      <c r="J24" s="131"/>
      <c r="K24" s="98"/>
      <c r="L24" s="196"/>
      <c r="M24" s="98"/>
      <c r="N24" s="100"/>
      <c r="O24" s="100"/>
      <c r="P24" s="100"/>
      <c r="Q24" s="100"/>
      <c r="R24" s="101"/>
      <c r="S24" s="102"/>
      <c r="T24" s="102"/>
      <c r="U24" s="102"/>
      <c r="V24" s="102"/>
      <c r="W24" s="102"/>
      <c r="X24" s="102"/>
      <c r="Y24" s="265"/>
      <c r="Z24" s="265"/>
      <c r="AA24" s="265" t="s">
        <v>82</v>
      </c>
      <c r="AB24" s="259">
        <v>6</v>
      </c>
      <c r="AC24" s="259">
        <v>3</v>
      </c>
      <c r="AD24" s="259">
        <v>1</v>
      </c>
      <c r="AE24" s="259">
        <v>0</v>
      </c>
      <c r="AF24" s="259">
        <v>0</v>
      </c>
      <c r="AG24" s="259">
        <v>0</v>
      </c>
      <c r="AH24" s="259">
        <v>0</v>
      </c>
      <c r="AI24" s="251"/>
      <c r="AJ24" s="251"/>
      <c r="AK24" s="251"/>
      <c r="AL24" s="102"/>
      <c r="AM24" s="102"/>
      <c r="AN24" s="102"/>
      <c r="AO24" s="102"/>
      <c r="AP24" s="102"/>
      <c r="AQ24" s="102"/>
      <c r="AR24" s="102"/>
      <c r="AS24" s="102"/>
    </row>
    <row r="25" spans="1:45" s="34" customFormat="1" ht="9.6" customHeight="1" x14ac:dyDescent="0.25">
      <c r="A25" s="132"/>
      <c r="B25" s="131"/>
      <c r="C25" s="131"/>
      <c r="D25" s="131"/>
      <c r="E25" s="131"/>
      <c r="F25" s="98"/>
      <c r="G25" s="98"/>
      <c r="H25" s="102"/>
      <c r="I25" s="98"/>
      <c r="J25" s="131"/>
      <c r="K25" s="195"/>
      <c r="L25" s="131"/>
      <c r="M25" s="98"/>
      <c r="N25" s="100"/>
      <c r="O25" s="100"/>
      <c r="P25" s="100"/>
      <c r="Q25" s="100"/>
      <c r="R25" s="101"/>
      <c r="S25" s="102"/>
      <c r="T25" s="102"/>
      <c r="U25" s="102"/>
      <c r="V25" s="102"/>
      <c r="W25" s="102"/>
      <c r="X25" s="102"/>
      <c r="Y25" s="265"/>
      <c r="Z25" s="265"/>
      <c r="AA25" s="265" t="s">
        <v>87</v>
      </c>
      <c r="AB25" s="259">
        <v>3</v>
      </c>
      <c r="AC25" s="259">
        <v>2</v>
      </c>
      <c r="AD25" s="259">
        <v>1</v>
      </c>
      <c r="AE25" s="259">
        <v>0</v>
      </c>
      <c r="AF25" s="259">
        <v>0</v>
      </c>
      <c r="AG25" s="259">
        <v>0</v>
      </c>
      <c r="AH25" s="259">
        <v>0</v>
      </c>
      <c r="AI25" s="251"/>
      <c r="AJ25" s="251"/>
      <c r="AK25" s="251"/>
      <c r="AL25" s="102"/>
      <c r="AM25" s="102"/>
      <c r="AN25" s="102"/>
      <c r="AO25" s="102"/>
      <c r="AP25" s="102"/>
      <c r="AQ25" s="102"/>
      <c r="AR25" s="102"/>
      <c r="AS25" s="102"/>
    </row>
    <row r="26" spans="1:45" s="34" customFormat="1" ht="9.6" customHeight="1" x14ac:dyDescent="0.25">
      <c r="A26" s="132"/>
      <c r="B26" s="98"/>
      <c r="C26" s="98"/>
      <c r="D26" s="98"/>
      <c r="E26" s="131"/>
      <c r="F26" s="98"/>
      <c r="G26" s="98"/>
      <c r="H26" s="98"/>
      <c r="I26" s="98"/>
      <c r="J26" s="131"/>
      <c r="K26" s="98"/>
      <c r="L26" s="98"/>
      <c r="M26" s="98"/>
      <c r="N26" s="100"/>
      <c r="O26" s="100"/>
      <c r="P26" s="100"/>
      <c r="Q26" s="100"/>
      <c r="R26" s="101"/>
      <c r="S26" s="104"/>
      <c r="T26" s="102"/>
      <c r="U26" s="102"/>
      <c r="V26" s="102"/>
      <c r="W26" s="102"/>
      <c r="X26" s="102"/>
      <c r="Y26"/>
      <c r="Z26"/>
      <c r="AA26"/>
      <c r="AB26"/>
      <c r="AC26"/>
      <c r="AD26"/>
      <c r="AE26"/>
      <c r="AF26"/>
      <c r="AG26"/>
      <c r="AH26"/>
      <c r="AI26" s="251"/>
      <c r="AJ26" s="251"/>
      <c r="AK26" s="251"/>
      <c r="AL26" s="102"/>
      <c r="AM26" s="102"/>
      <c r="AN26" s="102"/>
      <c r="AO26" s="102"/>
      <c r="AP26" s="102"/>
      <c r="AQ26" s="102"/>
      <c r="AR26" s="102"/>
      <c r="AS26" s="102"/>
    </row>
    <row r="27" spans="1:45" s="34" customFormat="1" ht="9.6" customHeight="1" x14ac:dyDescent="0.25">
      <c r="A27" s="132"/>
      <c r="B27" s="131"/>
      <c r="C27" s="131"/>
      <c r="D27" s="131"/>
      <c r="E27" s="131"/>
      <c r="F27" s="98"/>
      <c r="G27" s="98"/>
      <c r="H27" s="102"/>
      <c r="I27" s="195"/>
      <c r="J27" s="131"/>
      <c r="K27" s="98"/>
      <c r="L27" s="98"/>
      <c r="M27" s="98"/>
      <c r="N27" s="100"/>
      <c r="O27" s="100"/>
      <c r="P27" s="100"/>
      <c r="Q27" s="100"/>
      <c r="R27" s="101"/>
      <c r="S27" s="102"/>
      <c r="T27" s="102"/>
      <c r="U27" s="102"/>
      <c r="V27" s="102"/>
      <c r="W27" s="102"/>
      <c r="X27" s="102"/>
      <c r="Y27"/>
      <c r="Z27"/>
      <c r="AA27"/>
      <c r="AB27"/>
      <c r="AC27"/>
      <c r="AD27"/>
      <c r="AE27"/>
      <c r="AF27"/>
      <c r="AG27"/>
      <c r="AH27"/>
      <c r="AI27" s="251"/>
      <c r="AJ27" s="251"/>
      <c r="AK27" s="251"/>
      <c r="AL27" s="102"/>
      <c r="AM27" s="102"/>
      <c r="AN27" s="102"/>
      <c r="AO27" s="102"/>
      <c r="AP27" s="102"/>
      <c r="AQ27" s="102"/>
      <c r="AR27" s="102"/>
      <c r="AS27" s="102"/>
    </row>
    <row r="28" spans="1:45" s="34" customFormat="1" ht="9.6" customHeight="1" x14ac:dyDescent="0.25">
      <c r="A28" s="132"/>
      <c r="B28" s="98"/>
      <c r="C28" s="98"/>
      <c r="D28" s="98"/>
      <c r="E28" s="131"/>
      <c r="F28" s="98"/>
      <c r="G28" s="98"/>
      <c r="H28" s="98"/>
      <c r="I28" s="98"/>
      <c r="J28" s="131"/>
      <c r="K28" s="98"/>
      <c r="L28" s="98"/>
      <c r="M28" s="98"/>
      <c r="N28" s="100"/>
      <c r="O28" s="100"/>
      <c r="P28" s="100"/>
      <c r="Q28" s="100"/>
      <c r="R28" s="101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276"/>
      <c r="AJ28" s="276"/>
      <c r="AK28" s="276"/>
      <c r="AL28" s="102"/>
      <c r="AM28" s="102"/>
      <c r="AN28" s="102"/>
      <c r="AO28" s="102"/>
      <c r="AP28" s="102"/>
      <c r="AQ28" s="102"/>
      <c r="AR28" s="102"/>
      <c r="AS28" s="102"/>
    </row>
    <row r="29" spans="1:45" s="34" customFormat="1" ht="9.6" customHeight="1" x14ac:dyDescent="0.25">
      <c r="A29" s="132"/>
      <c r="B29" s="131"/>
      <c r="C29" s="131"/>
      <c r="D29" s="131"/>
      <c r="E29" s="131"/>
      <c r="F29" s="98"/>
      <c r="G29" s="98"/>
      <c r="H29" s="102"/>
      <c r="I29" s="98"/>
      <c r="J29" s="131"/>
      <c r="K29" s="98"/>
      <c r="L29" s="98"/>
      <c r="M29" s="195"/>
      <c r="N29" s="131"/>
      <c r="O29" s="98"/>
      <c r="P29" s="100"/>
      <c r="Q29" s="100"/>
      <c r="R29" s="101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276"/>
      <c r="AJ29" s="276"/>
      <c r="AK29" s="276"/>
      <c r="AL29" s="102"/>
      <c r="AM29" s="102"/>
      <c r="AN29" s="102"/>
      <c r="AO29" s="102"/>
      <c r="AP29" s="102"/>
      <c r="AQ29" s="102"/>
      <c r="AR29" s="102"/>
      <c r="AS29" s="102"/>
    </row>
    <row r="30" spans="1:45" s="34" customFormat="1" ht="9.6" customHeight="1" x14ac:dyDescent="0.25">
      <c r="A30" s="132"/>
      <c r="B30" s="98"/>
      <c r="C30" s="98"/>
      <c r="D30" s="98"/>
      <c r="E30" s="131"/>
      <c r="F30" s="98"/>
      <c r="G30" s="98"/>
      <c r="H30" s="98"/>
      <c r="I30" s="98"/>
      <c r="J30" s="131"/>
      <c r="K30" s="98"/>
      <c r="L30" s="98"/>
      <c r="M30" s="98"/>
      <c r="N30" s="100"/>
      <c r="O30" s="98"/>
      <c r="P30" s="100"/>
      <c r="Q30" s="100"/>
      <c r="R30" s="101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276"/>
      <c r="AJ30" s="276"/>
      <c r="AK30" s="276"/>
      <c r="AL30" s="102"/>
      <c r="AM30" s="102"/>
      <c r="AN30" s="102"/>
      <c r="AO30" s="102"/>
      <c r="AP30" s="102"/>
      <c r="AQ30" s="102"/>
      <c r="AR30" s="102"/>
      <c r="AS30" s="102"/>
    </row>
    <row r="31" spans="1:45" s="34" customFormat="1" ht="9.6" customHeight="1" x14ac:dyDescent="0.25">
      <c r="A31" s="132"/>
      <c r="B31" s="131"/>
      <c r="C31" s="131"/>
      <c r="D31" s="131"/>
      <c r="E31" s="131"/>
      <c r="F31" s="98"/>
      <c r="G31" s="98"/>
      <c r="H31" s="102"/>
      <c r="I31" s="195"/>
      <c r="J31" s="131"/>
      <c r="K31" s="98"/>
      <c r="L31" s="98"/>
      <c r="M31" s="98"/>
      <c r="N31" s="100"/>
      <c r="O31" s="100"/>
      <c r="P31" s="100"/>
      <c r="Q31" s="100"/>
      <c r="R31" s="101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276"/>
      <c r="AJ31" s="276"/>
      <c r="AK31" s="276"/>
      <c r="AL31" s="102"/>
      <c r="AM31" s="102"/>
      <c r="AN31" s="102"/>
      <c r="AO31" s="102"/>
      <c r="AP31" s="102"/>
      <c r="AQ31" s="102"/>
      <c r="AR31" s="102"/>
      <c r="AS31" s="102"/>
    </row>
    <row r="32" spans="1:45" s="34" customFormat="1" ht="9.6" customHeight="1" x14ac:dyDescent="0.25">
      <c r="A32" s="132"/>
      <c r="B32" s="98"/>
      <c r="C32" s="98"/>
      <c r="D32" s="98"/>
      <c r="E32" s="131"/>
      <c r="F32" s="98"/>
      <c r="G32" s="98"/>
      <c r="H32" s="98"/>
      <c r="I32" s="98"/>
      <c r="J32" s="131"/>
      <c r="K32" s="98"/>
      <c r="L32" s="196"/>
      <c r="M32" s="98"/>
      <c r="N32" s="100"/>
      <c r="O32" s="100"/>
      <c r="P32" s="100"/>
      <c r="Q32" s="100"/>
      <c r="R32" s="101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276"/>
      <c r="AJ32" s="276"/>
      <c r="AK32" s="276"/>
      <c r="AL32" s="102"/>
      <c r="AM32" s="102"/>
      <c r="AN32" s="102"/>
      <c r="AO32" s="102"/>
      <c r="AP32" s="102"/>
      <c r="AQ32" s="102"/>
      <c r="AR32" s="102"/>
      <c r="AS32" s="102"/>
    </row>
    <row r="33" spans="1:45" s="34" customFormat="1" ht="9.6" customHeight="1" x14ac:dyDescent="0.25">
      <c r="A33" s="132"/>
      <c r="B33" s="131"/>
      <c r="C33" s="131"/>
      <c r="D33" s="131"/>
      <c r="E33" s="131"/>
      <c r="F33" s="98"/>
      <c r="G33" s="98"/>
      <c r="H33" s="102"/>
      <c r="I33" s="98"/>
      <c r="J33" s="131"/>
      <c r="K33" s="195"/>
      <c r="L33" s="131"/>
      <c r="M33" s="98"/>
      <c r="N33" s="100"/>
      <c r="O33" s="100"/>
      <c r="P33" s="100"/>
      <c r="Q33" s="100"/>
      <c r="R33" s="101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276"/>
      <c r="AJ33" s="276"/>
      <c r="AK33" s="276"/>
      <c r="AL33" s="102"/>
      <c r="AM33" s="102"/>
      <c r="AN33" s="102"/>
      <c r="AO33" s="102"/>
      <c r="AP33" s="102"/>
      <c r="AQ33" s="102"/>
      <c r="AR33" s="102"/>
      <c r="AS33" s="102"/>
    </row>
    <row r="34" spans="1:45" s="34" customFormat="1" ht="9.6" customHeight="1" x14ac:dyDescent="0.25">
      <c r="A34" s="132"/>
      <c r="B34" s="98"/>
      <c r="C34" s="98"/>
      <c r="D34" s="98"/>
      <c r="E34" s="131"/>
      <c r="F34" s="98"/>
      <c r="G34" s="98"/>
      <c r="H34" s="98"/>
      <c r="I34" s="98"/>
      <c r="J34" s="131"/>
      <c r="K34" s="98"/>
      <c r="L34" s="98"/>
      <c r="M34" s="98"/>
      <c r="N34" s="100"/>
      <c r="O34" s="100"/>
      <c r="P34" s="100"/>
      <c r="Q34" s="100"/>
      <c r="R34" s="1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276"/>
      <c r="AJ34" s="276"/>
      <c r="AK34" s="276"/>
      <c r="AL34" s="102"/>
      <c r="AM34" s="102"/>
      <c r="AN34" s="102"/>
      <c r="AO34" s="102"/>
      <c r="AP34" s="102"/>
      <c r="AQ34" s="102"/>
      <c r="AR34" s="102"/>
      <c r="AS34" s="102"/>
    </row>
    <row r="35" spans="1:45" s="34" customFormat="1" ht="9.6" customHeight="1" x14ac:dyDescent="0.25">
      <c r="A35" s="132"/>
      <c r="B35" s="131"/>
      <c r="C35" s="131"/>
      <c r="D35" s="131"/>
      <c r="E35" s="131"/>
      <c r="F35" s="98"/>
      <c r="G35" s="98"/>
      <c r="H35" s="102"/>
      <c r="I35" s="195"/>
      <c r="J35" s="131"/>
      <c r="K35" s="98"/>
      <c r="L35" s="98"/>
      <c r="M35" s="98"/>
      <c r="N35" s="100"/>
      <c r="O35" s="100"/>
      <c r="P35" s="100"/>
      <c r="Q35" s="100"/>
      <c r="R35" s="101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276"/>
      <c r="AJ35" s="276"/>
      <c r="AK35" s="276"/>
      <c r="AL35" s="102"/>
      <c r="AM35" s="102"/>
      <c r="AN35" s="102"/>
      <c r="AO35" s="102"/>
      <c r="AP35" s="102"/>
      <c r="AQ35" s="102"/>
      <c r="AR35" s="102"/>
      <c r="AS35" s="102"/>
    </row>
    <row r="36" spans="1:45" s="34" customFormat="1" ht="9.6" customHeight="1" x14ac:dyDescent="0.25">
      <c r="A36" s="205"/>
      <c r="B36" s="98"/>
      <c r="C36" s="98"/>
      <c r="D36" s="98"/>
      <c r="E36" s="131"/>
      <c r="F36" s="98"/>
      <c r="G36" s="98"/>
      <c r="H36" s="98"/>
      <c r="I36" s="98"/>
      <c r="J36" s="131"/>
      <c r="K36" s="98"/>
      <c r="L36" s="98"/>
      <c r="M36" s="98"/>
      <c r="N36" s="98"/>
      <c r="O36" s="98"/>
      <c r="P36" s="98"/>
      <c r="Q36" s="100"/>
      <c r="R36" s="101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276"/>
      <c r="AJ36" s="276"/>
      <c r="AK36" s="276"/>
      <c r="AL36" s="102"/>
      <c r="AM36" s="102"/>
      <c r="AN36" s="102"/>
      <c r="AO36" s="102"/>
      <c r="AP36" s="102"/>
      <c r="AQ36" s="102"/>
      <c r="AR36" s="102"/>
      <c r="AS36" s="102"/>
    </row>
    <row r="37" spans="1:45" s="34" customFormat="1" ht="9.6" customHeight="1" x14ac:dyDescent="0.25">
      <c r="A37" s="132"/>
      <c r="B37" s="131"/>
      <c r="C37" s="131"/>
      <c r="D37" s="131"/>
      <c r="E37" s="131"/>
      <c r="F37" s="192"/>
      <c r="G37" s="192"/>
      <c r="H37" s="194"/>
      <c r="I37" s="184"/>
      <c r="J37" s="188"/>
      <c r="K37" s="184"/>
      <c r="L37" s="184"/>
      <c r="M37" s="184"/>
      <c r="N37" s="190"/>
      <c r="O37" s="190"/>
      <c r="P37" s="190"/>
      <c r="Q37" s="100"/>
      <c r="R37" s="101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276"/>
      <c r="AJ37" s="276"/>
      <c r="AK37" s="276"/>
      <c r="AL37" s="102"/>
      <c r="AM37" s="102"/>
      <c r="AN37" s="102"/>
      <c r="AO37" s="102"/>
      <c r="AP37" s="102"/>
      <c r="AQ37" s="102"/>
      <c r="AR37" s="102"/>
      <c r="AS37" s="102"/>
    </row>
    <row r="38" spans="1:45" s="34" customFormat="1" ht="9.6" customHeight="1" x14ac:dyDescent="0.25">
      <c r="A38" s="205"/>
      <c r="B38" s="98"/>
      <c r="C38" s="98"/>
      <c r="D38" s="98"/>
      <c r="E38" s="131"/>
      <c r="F38" s="98"/>
      <c r="G38" s="98"/>
      <c r="H38" s="98"/>
      <c r="I38" s="98"/>
      <c r="J38" s="131"/>
      <c r="K38" s="98"/>
      <c r="L38" s="98"/>
      <c r="M38" s="98"/>
      <c r="N38" s="100"/>
      <c r="O38" s="100"/>
      <c r="P38" s="100"/>
      <c r="Q38" s="100"/>
      <c r="R38" s="101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276"/>
      <c r="AJ38" s="276"/>
      <c r="AK38" s="276"/>
      <c r="AL38" s="102"/>
      <c r="AM38" s="102"/>
      <c r="AN38" s="102"/>
      <c r="AO38" s="102"/>
      <c r="AP38" s="102"/>
      <c r="AQ38" s="102"/>
      <c r="AR38" s="102"/>
      <c r="AS38" s="102"/>
    </row>
    <row r="39" spans="1:45" s="34" customFormat="1" ht="9.6" customHeight="1" x14ac:dyDescent="0.25">
      <c r="A39" s="132"/>
      <c r="B39" s="131"/>
      <c r="C39" s="131"/>
      <c r="D39" s="131"/>
      <c r="E39" s="131"/>
      <c r="F39" s="98"/>
      <c r="G39" s="98"/>
      <c r="H39" s="102"/>
      <c r="I39" s="195"/>
      <c r="J39" s="131"/>
      <c r="K39" s="98"/>
      <c r="L39" s="98"/>
      <c r="M39" s="98"/>
      <c r="N39" s="100"/>
      <c r="O39" s="100"/>
      <c r="P39" s="100"/>
      <c r="Q39" s="100"/>
      <c r="R39" s="101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276"/>
      <c r="AJ39" s="276"/>
      <c r="AK39" s="276"/>
      <c r="AL39" s="102"/>
      <c r="AM39" s="102"/>
      <c r="AN39" s="102"/>
      <c r="AO39" s="102"/>
      <c r="AP39" s="102"/>
      <c r="AQ39" s="102"/>
      <c r="AR39" s="102"/>
      <c r="AS39" s="102"/>
    </row>
    <row r="40" spans="1:45" s="34" customFormat="1" ht="9.6" customHeight="1" x14ac:dyDescent="0.25">
      <c r="A40" s="132"/>
      <c r="B40" s="98"/>
      <c r="C40" s="98"/>
      <c r="D40" s="98"/>
      <c r="E40" s="131"/>
      <c r="F40" s="98"/>
      <c r="G40" s="98"/>
      <c r="H40" s="98"/>
      <c r="I40" s="98"/>
      <c r="J40" s="131"/>
      <c r="K40" s="98"/>
      <c r="L40" s="196"/>
      <c r="M40" s="98"/>
      <c r="N40" s="100"/>
      <c r="O40" s="100"/>
      <c r="P40" s="100"/>
      <c r="Q40" s="100"/>
      <c r="R40" s="101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276"/>
      <c r="AJ40" s="276"/>
      <c r="AK40" s="276"/>
      <c r="AL40" s="102"/>
      <c r="AM40" s="102"/>
      <c r="AN40" s="102"/>
      <c r="AO40" s="102"/>
      <c r="AP40" s="102"/>
      <c r="AQ40" s="102"/>
      <c r="AR40" s="102"/>
      <c r="AS40" s="102"/>
    </row>
    <row r="41" spans="1:45" s="34" customFormat="1" ht="9.6" customHeight="1" x14ac:dyDescent="0.25">
      <c r="A41" s="132"/>
      <c r="B41" s="131"/>
      <c r="C41" s="131"/>
      <c r="D41" s="131"/>
      <c r="E41" s="131"/>
      <c r="F41" s="98"/>
      <c r="G41" s="98"/>
      <c r="H41" s="102"/>
      <c r="I41" s="98"/>
      <c r="J41" s="131"/>
      <c r="K41" s="195"/>
      <c r="L41" s="131"/>
      <c r="M41" s="98"/>
      <c r="N41" s="100"/>
      <c r="O41" s="100"/>
      <c r="P41" s="100"/>
      <c r="Q41" s="100"/>
      <c r="R41" s="101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276"/>
      <c r="AJ41" s="276"/>
      <c r="AK41" s="276"/>
      <c r="AL41" s="102"/>
      <c r="AM41" s="102"/>
      <c r="AN41" s="102"/>
      <c r="AO41" s="102"/>
      <c r="AP41" s="102"/>
      <c r="AQ41" s="102"/>
      <c r="AR41" s="102"/>
      <c r="AS41" s="102"/>
    </row>
    <row r="42" spans="1:45" s="34" customFormat="1" ht="9.6" customHeight="1" x14ac:dyDescent="0.25">
      <c r="A42" s="132"/>
      <c r="B42" s="98"/>
      <c r="C42" s="98"/>
      <c r="D42" s="98"/>
      <c r="E42" s="131"/>
      <c r="F42" s="98"/>
      <c r="G42" s="98"/>
      <c r="H42" s="98"/>
      <c r="I42" s="98"/>
      <c r="J42" s="131"/>
      <c r="K42" s="98"/>
      <c r="L42" s="98"/>
      <c r="M42" s="98"/>
      <c r="N42" s="100"/>
      <c r="O42" s="100"/>
      <c r="P42" s="100"/>
      <c r="Q42" s="100"/>
      <c r="R42" s="101"/>
      <c r="S42" s="104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276"/>
      <c r="AJ42" s="276"/>
      <c r="AK42" s="276"/>
      <c r="AL42" s="102"/>
      <c r="AM42" s="102"/>
      <c r="AN42" s="102"/>
      <c r="AO42" s="102"/>
      <c r="AP42" s="102"/>
      <c r="AQ42" s="102"/>
      <c r="AR42" s="102"/>
      <c r="AS42" s="102"/>
    </row>
    <row r="43" spans="1:45" s="34" customFormat="1" ht="9.6" customHeight="1" x14ac:dyDescent="0.25">
      <c r="A43" s="132"/>
      <c r="B43" s="131"/>
      <c r="C43" s="131"/>
      <c r="D43" s="131"/>
      <c r="E43" s="131"/>
      <c r="F43" s="98"/>
      <c r="G43" s="98"/>
      <c r="H43" s="102"/>
      <c r="I43" s="195"/>
      <c r="J43" s="131"/>
      <c r="K43" s="98"/>
      <c r="L43" s="98"/>
      <c r="M43" s="98"/>
      <c r="N43" s="100"/>
      <c r="O43" s="100"/>
      <c r="P43" s="100"/>
      <c r="Q43" s="100"/>
      <c r="R43" s="101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276"/>
      <c r="AJ43" s="276"/>
      <c r="AK43" s="276"/>
      <c r="AL43" s="102"/>
      <c r="AM43" s="102"/>
      <c r="AN43" s="102"/>
      <c r="AO43" s="102"/>
      <c r="AP43" s="102"/>
      <c r="AQ43" s="102"/>
      <c r="AR43" s="102"/>
      <c r="AS43" s="102"/>
    </row>
    <row r="44" spans="1:45" s="34" customFormat="1" ht="9.6" customHeight="1" x14ac:dyDescent="0.25">
      <c r="A44" s="132"/>
      <c r="B44" s="98"/>
      <c r="C44" s="98"/>
      <c r="D44" s="98"/>
      <c r="E44" s="131"/>
      <c r="F44" s="98"/>
      <c r="G44" s="98"/>
      <c r="H44" s="98"/>
      <c r="I44" s="98"/>
      <c r="J44" s="131"/>
      <c r="K44" s="98"/>
      <c r="L44" s="98"/>
      <c r="M44" s="98"/>
      <c r="N44" s="100"/>
      <c r="O44" s="100"/>
      <c r="P44" s="100"/>
      <c r="Q44" s="100"/>
      <c r="R44" s="101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276"/>
      <c r="AJ44" s="276"/>
      <c r="AK44" s="276"/>
      <c r="AL44" s="102"/>
      <c r="AM44" s="102"/>
      <c r="AN44" s="102"/>
      <c r="AO44" s="102"/>
      <c r="AP44" s="102"/>
      <c r="AQ44" s="102"/>
      <c r="AR44" s="102"/>
      <c r="AS44" s="102"/>
    </row>
    <row r="45" spans="1:45" s="34" customFormat="1" ht="9.6" customHeight="1" x14ac:dyDescent="0.25">
      <c r="A45" s="132"/>
      <c r="B45" s="131"/>
      <c r="C45" s="131"/>
      <c r="D45" s="131"/>
      <c r="E45" s="131"/>
      <c r="F45" s="98"/>
      <c r="G45" s="98"/>
      <c r="H45" s="102"/>
      <c r="I45" s="98"/>
      <c r="J45" s="131"/>
      <c r="K45" s="98"/>
      <c r="L45" s="98"/>
      <c r="M45" s="195"/>
      <c r="N45" s="131"/>
      <c r="O45" s="98"/>
      <c r="P45" s="100"/>
      <c r="Q45" s="100"/>
      <c r="R45" s="101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276"/>
      <c r="AJ45" s="276"/>
      <c r="AK45" s="276"/>
      <c r="AL45" s="102"/>
      <c r="AM45" s="102"/>
      <c r="AN45" s="102"/>
      <c r="AO45" s="102"/>
      <c r="AP45" s="102"/>
      <c r="AQ45" s="102"/>
      <c r="AR45" s="102"/>
      <c r="AS45" s="102"/>
    </row>
    <row r="46" spans="1:45" s="34" customFormat="1" ht="9.6" customHeight="1" x14ac:dyDescent="0.25">
      <c r="A46" s="132"/>
      <c r="B46" s="98"/>
      <c r="C46" s="98"/>
      <c r="D46" s="98"/>
      <c r="E46" s="131"/>
      <c r="F46" s="98"/>
      <c r="G46" s="98"/>
      <c r="H46" s="98"/>
      <c r="I46" s="98"/>
      <c r="J46" s="131"/>
      <c r="K46" s="98"/>
      <c r="L46" s="98"/>
      <c r="M46" s="98"/>
      <c r="N46" s="100"/>
      <c r="O46" s="98"/>
      <c r="P46" s="100"/>
      <c r="Q46" s="100"/>
      <c r="R46" s="101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276"/>
      <c r="AJ46" s="276"/>
      <c r="AK46" s="276"/>
      <c r="AL46" s="102"/>
      <c r="AM46" s="102"/>
      <c r="AN46" s="102"/>
      <c r="AO46" s="102"/>
      <c r="AP46" s="102"/>
      <c r="AQ46" s="102"/>
      <c r="AR46" s="102"/>
      <c r="AS46" s="102"/>
    </row>
    <row r="47" spans="1:45" s="34" customFormat="1" ht="9.6" customHeight="1" x14ac:dyDescent="0.25">
      <c r="A47" s="132"/>
      <c r="B47" s="131"/>
      <c r="C47" s="131"/>
      <c r="D47" s="131"/>
      <c r="E47" s="131"/>
      <c r="F47" s="98"/>
      <c r="G47" s="98"/>
      <c r="H47" s="102"/>
      <c r="I47" s="195"/>
      <c r="J47" s="131"/>
      <c r="K47" s="98"/>
      <c r="L47" s="98"/>
      <c r="M47" s="98"/>
      <c r="N47" s="100"/>
      <c r="O47" s="100"/>
      <c r="P47" s="100"/>
      <c r="Q47" s="100"/>
      <c r="R47" s="101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276"/>
      <c r="AJ47" s="276"/>
      <c r="AK47" s="276"/>
      <c r="AL47" s="102"/>
      <c r="AM47" s="102"/>
      <c r="AN47" s="102"/>
      <c r="AO47" s="102"/>
      <c r="AP47" s="102"/>
      <c r="AQ47" s="102"/>
      <c r="AR47" s="102"/>
      <c r="AS47" s="102"/>
    </row>
    <row r="48" spans="1:45" s="34" customFormat="1" ht="9.6" customHeight="1" x14ac:dyDescent="0.25">
      <c r="A48" s="132"/>
      <c r="B48" s="98"/>
      <c r="C48" s="98"/>
      <c r="D48" s="98"/>
      <c r="E48" s="131"/>
      <c r="F48" s="98"/>
      <c r="G48" s="98"/>
      <c r="H48" s="98"/>
      <c r="I48" s="98"/>
      <c r="J48" s="131"/>
      <c r="K48" s="98"/>
      <c r="L48" s="196"/>
      <c r="M48" s="98"/>
      <c r="N48" s="100"/>
      <c r="O48" s="100"/>
      <c r="P48" s="100"/>
      <c r="Q48" s="100"/>
      <c r="R48" s="101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276"/>
      <c r="AJ48" s="276"/>
      <c r="AK48" s="276"/>
      <c r="AL48" s="102"/>
      <c r="AM48" s="102"/>
      <c r="AN48" s="102"/>
      <c r="AO48" s="102"/>
      <c r="AP48" s="102"/>
      <c r="AQ48" s="102"/>
      <c r="AR48" s="102"/>
      <c r="AS48" s="102"/>
    </row>
    <row r="49" spans="1:45" s="34" customFormat="1" ht="9.6" customHeight="1" x14ac:dyDescent="0.25">
      <c r="A49" s="132"/>
      <c r="B49" s="131"/>
      <c r="C49" s="131"/>
      <c r="D49" s="131"/>
      <c r="E49" s="131"/>
      <c r="F49" s="98"/>
      <c r="G49" s="98"/>
      <c r="H49" s="102"/>
      <c r="I49" s="98"/>
      <c r="J49" s="131"/>
      <c r="K49" s="195"/>
      <c r="L49" s="131"/>
      <c r="M49" s="98"/>
      <c r="N49" s="100"/>
      <c r="O49" s="100"/>
      <c r="P49" s="100"/>
      <c r="Q49" s="100"/>
      <c r="R49" s="101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276"/>
      <c r="AJ49" s="276"/>
      <c r="AK49" s="276"/>
      <c r="AL49" s="102"/>
      <c r="AM49" s="102"/>
      <c r="AN49" s="102"/>
      <c r="AO49" s="102"/>
      <c r="AP49" s="102"/>
      <c r="AQ49" s="102"/>
      <c r="AR49" s="102"/>
      <c r="AS49" s="102"/>
    </row>
    <row r="50" spans="1:45" s="34" customFormat="1" ht="9.6" customHeight="1" x14ac:dyDescent="0.25">
      <c r="A50" s="132"/>
      <c r="B50" s="98"/>
      <c r="C50" s="98"/>
      <c r="D50" s="98"/>
      <c r="E50" s="131"/>
      <c r="F50" s="98"/>
      <c r="G50" s="98"/>
      <c r="H50" s="98"/>
      <c r="I50" s="98"/>
      <c r="J50" s="131"/>
      <c r="K50" s="98"/>
      <c r="L50" s="98"/>
      <c r="M50" s="98"/>
      <c r="N50" s="100"/>
      <c r="O50" s="100"/>
      <c r="P50" s="100"/>
      <c r="Q50" s="100"/>
      <c r="R50" s="101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276"/>
      <c r="AJ50" s="276"/>
      <c r="AK50" s="276"/>
      <c r="AL50" s="102"/>
      <c r="AM50" s="102"/>
      <c r="AN50" s="102"/>
      <c r="AO50" s="102"/>
      <c r="AP50" s="102"/>
      <c r="AQ50" s="102"/>
      <c r="AR50" s="102"/>
      <c r="AS50" s="102"/>
    </row>
    <row r="51" spans="1:45" s="34" customFormat="1" ht="9.6" customHeight="1" x14ac:dyDescent="0.25">
      <c r="A51" s="132"/>
      <c r="B51" s="131"/>
      <c r="C51" s="131"/>
      <c r="D51" s="131"/>
      <c r="E51" s="131"/>
      <c r="F51" s="98"/>
      <c r="G51" s="98"/>
      <c r="H51" s="102"/>
      <c r="I51" s="195"/>
      <c r="J51" s="131"/>
      <c r="K51" s="98"/>
      <c r="L51" s="98"/>
      <c r="M51" s="98"/>
      <c r="N51" s="100"/>
      <c r="O51" s="100"/>
      <c r="P51" s="100"/>
      <c r="Q51" s="100"/>
      <c r="R51" s="101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276"/>
      <c r="AJ51" s="276"/>
      <c r="AK51" s="276"/>
      <c r="AL51" s="102"/>
      <c r="AM51" s="102"/>
      <c r="AN51" s="102"/>
      <c r="AO51" s="102"/>
      <c r="AP51" s="102"/>
      <c r="AQ51" s="102"/>
      <c r="AR51" s="102"/>
      <c r="AS51" s="102"/>
    </row>
    <row r="52" spans="1:45" s="34" customFormat="1" ht="9.6" customHeight="1" x14ac:dyDescent="0.25">
      <c r="A52" s="205"/>
      <c r="B52" s="98"/>
      <c r="C52" s="98"/>
      <c r="D52" s="98"/>
      <c r="E52" s="131"/>
      <c r="F52" s="283"/>
      <c r="G52" s="283"/>
      <c r="H52" s="283"/>
      <c r="I52" s="283"/>
      <c r="J52" s="131"/>
      <c r="K52" s="98"/>
      <c r="L52" s="98"/>
      <c r="M52" s="98"/>
      <c r="N52" s="98"/>
      <c r="O52" s="98"/>
      <c r="P52" s="98"/>
      <c r="Q52" s="100"/>
      <c r="R52" s="101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276"/>
      <c r="AJ52" s="276"/>
      <c r="AK52" s="276"/>
      <c r="AL52" s="102"/>
      <c r="AM52" s="102"/>
      <c r="AN52" s="102"/>
      <c r="AO52" s="102"/>
      <c r="AP52" s="102"/>
      <c r="AQ52" s="102"/>
      <c r="AR52" s="102"/>
      <c r="AS52" s="102"/>
    </row>
    <row r="53" spans="1:45" s="2" customFormat="1" ht="6.75" customHeight="1" x14ac:dyDescent="0.25">
      <c r="A53" s="105"/>
      <c r="B53" s="105"/>
      <c r="C53" s="105"/>
      <c r="D53" s="105"/>
      <c r="E53" s="105"/>
      <c r="F53" s="284"/>
      <c r="G53" s="284"/>
      <c r="H53" s="284"/>
      <c r="I53" s="284"/>
      <c r="J53" s="106"/>
      <c r="K53" s="107"/>
      <c r="L53" s="108"/>
      <c r="M53" s="107"/>
      <c r="N53" s="108"/>
      <c r="O53" s="107"/>
      <c r="P53" s="108"/>
      <c r="Q53" s="107"/>
      <c r="R53" s="108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276"/>
      <c r="AJ53" s="276"/>
      <c r="AK53" s="276"/>
      <c r="AL53" s="109"/>
      <c r="AM53" s="109"/>
      <c r="AN53" s="109"/>
      <c r="AO53" s="109"/>
      <c r="AP53" s="109"/>
      <c r="AQ53" s="109"/>
      <c r="AR53" s="109"/>
      <c r="AS53" s="109"/>
    </row>
    <row r="54" spans="1:45" s="18" customFormat="1" ht="10.5" customHeight="1" x14ac:dyDescent="0.25">
      <c r="A54" s="110" t="s">
        <v>31</v>
      </c>
      <c r="B54" s="111"/>
      <c r="C54" s="111"/>
      <c r="D54" s="158"/>
      <c r="E54" s="112" t="s">
        <v>2</v>
      </c>
      <c r="F54" s="113" t="s">
        <v>33</v>
      </c>
      <c r="G54" s="112"/>
      <c r="H54" s="114"/>
      <c r="I54" s="115"/>
      <c r="J54" s="112" t="s">
        <v>2</v>
      </c>
      <c r="K54" s="113" t="s">
        <v>40</v>
      </c>
      <c r="L54" s="116"/>
      <c r="M54" s="113" t="s">
        <v>41</v>
      </c>
      <c r="N54" s="117"/>
      <c r="O54" s="118" t="s">
        <v>42</v>
      </c>
      <c r="P54" s="118"/>
      <c r="Q54" s="119"/>
      <c r="R54" s="120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77"/>
      <c r="AJ54" s="277"/>
      <c r="AK54" s="277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14" t="s">
        <v>32</v>
      </c>
      <c r="B55" s="215"/>
      <c r="C55" s="216"/>
      <c r="D55" s="217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06" t="s">
        <v>3</v>
      </c>
      <c r="K55" s="80"/>
      <c r="L55" s="207"/>
      <c r="M55" s="80"/>
      <c r="N55" s="208"/>
      <c r="O55" s="209" t="s">
        <v>34</v>
      </c>
      <c r="P55" s="210"/>
      <c r="Q55" s="210"/>
      <c r="R55" s="208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77"/>
      <c r="AJ55" s="277"/>
      <c r="AK55" s="277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18" t="s">
        <v>39</v>
      </c>
      <c r="B56" s="133"/>
      <c r="C56" s="219"/>
      <c r="D56" s="220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06" t="s">
        <v>4</v>
      </c>
      <c r="K56" s="80"/>
      <c r="L56" s="207"/>
      <c r="M56" s="80"/>
      <c r="N56" s="208"/>
      <c r="O56" s="126"/>
      <c r="P56" s="211"/>
      <c r="Q56" s="133"/>
      <c r="R56" s="21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77"/>
      <c r="AJ56" s="277"/>
      <c r="AK56" s="277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06" t="s">
        <v>5</v>
      </c>
      <c r="K57" s="80"/>
      <c r="L57" s="207"/>
      <c r="M57" s="80"/>
      <c r="N57" s="208"/>
      <c r="O57" s="209" t="s">
        <v>35</v>
      </c>
      <c r="P57" s="210"/>
      <c r="Q57" s="210"/>
      <c r="R57" s="208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77"/>
      <c r="AJ57" s="277"/>
      <c r="AK57" s="277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2"/>
      <c r="C58" s="92"/>
      <c r="D58" s="125"/>
      <c r="E58" s="122"/>
      <c r="F58" s="82"/>
      <c r="G58" s="122"/>
      <c r="H58" s="82"/>
      <c r="I58" s="81"/>
      <c r="J58" s="206" t="s">
        <v>6</v>
      </c>
      <c r="K58" s="80"/>
      <c r="L58" s="207"/>
      <c r="M58" s="80"/>
      <c r="N58" s="208"/>
      <c r="O58" s="80"/>
      <c r="P58" s="207"/>
      <c r="Q58" s="80"/>
      <c r="R58" s="20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77"/>
      <c r="AJ58" s="277"/>
      <c r="AK58" s="277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06" t="s">
        <v>7</v>
      </c>
      <c r="K59" s="80"/>
      <c r="L59" s="207"/>
      <c r="M59" s="80"/>
      <c r="N59" s="208"/>
      <c r="O59" s="133"/>
      <c r="P59" s="211"/>
      <c r="Q59" s="133"/>
      <c r="R59" s="21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77"/>
      <c r="AJ59" s="277"/>
      <c r="AK59" s="277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2"/>
      <c r="D60" s="125"/>
      <c r="E60" s="122"/>
      <c r="F60" s="82"/>
      <c r="G60" s="122"/>
      <c r="H60" s="82"/>
      <c r="I60" s="81"/>
      <c r="J60" s="206" t="s">
        <v>8</v>
      </c>
      <c r="K60" s="80"/>
      <c r="L60" s="207"/>
      <c r="M60" s="80"/>
      <c r="N60" s="208"/>
      <c r="O60" s="209" t="s">
        <v>27</v>
      </c>
      <c r="P60" s="210"/>
      <c r="Q60" s="210"/>
      <c r="R60" s="208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77"/>
      <c r="AJ60" s="277"/>
      <c r="AK60" s="277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06" t="s">
        <v>9</v>
      </c>
      <c r="K61" s="80"/>
      <c r="L61" s="207"/>
      <c r="M61" s="80"/>
      <c r="N61" s="208"/>
      <c r="O61" s="80"/>
      <c r="P61" s="207"/>
      <c r="Q61" s="80"/>
      <c r="R61" s="20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77"/>
      <c r="AJ61" s="277"/>
      <c r="AK61" s="277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13" t="s">
        <v>10</v>
      </c>
      <c r="K62" s="133"/>
      <c r="L62" s="211"/>
      <c r="M62" s="133"/>
      <c r="N62" s="212"/>
      <c r="O62" s="133">
        <f>R4</f>
        <v>0</v>
      </c>
      <c r="P62" s="211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77"/>
      <c r="AJ62" s="277"/>
      <c r="AK62" s="277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L63" s="203"/>
      <c r="AM63" s="203"/>
      <c r="AN63" s="203"/>
      <c r="AO63" s="203"/>
      <c r="AP63" s="203"/>
      <c r="AQ63" s="203"/>
      <c r="AR63" s="203"/>
      <c r="AS63" s="203"/>
    </row>
    <row r="64" spans="1:45" x14ac:dyDescent="0.25"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L64" s="203"/>
      <c r="AM64" s="203"/>
      <c r="AN64" s="203"/>
      <c r="AO64" s="203"/>
      <c r="AP64" s="203"/>
      <c r="AQ64" s="203"/>
      <c r="AR64" s="203"/>
      <c r="AS64" s="203"/>
    </row>
    <row r="65" spans="20:45" x14ac:dyDescent="0.25"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L65" s="203"/>
      <c r="AM65" s="203"/>
      <c r="AN65" s="203"/>
      <c r="AO65" s="203"/>
      <c r="AP65" s="203"/>
      <c r="AQ65" s="203"/>
      <c r="AR65" s="203"/>
      <c r="AS65" s="203"/>
    </row>
    <row r="66" spans="20:45" x14ac:dyDescent="0.25"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L66" s="203"/>
      <c r="AM66" s="203"/>
      <c r="AN66" s="203"/>
      <c r="AO66" s="203"/>
      <c r="AP66" s="203"/>
      <c r="AQ66" s="203"/>
      <c r="AR66" s="203"/>
      <c r="AS66" s="203"/>
    </row>
    <row r="67" spans="20:45" x14ac:dyDescent="0.25"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L67" s="203"/>
      <c r="AM67" s="203"/>
      <c r="AN67" s="203"/>
      <c r="AO67" s="203"/>
      <c r="AP67" s="203"/>
      <c r="AQ67" s="203"/>
      <c r="AR67" s="203"/>
      <c r="AS67" s="203"/>
    </row>
    <row r="68" spans="20:45" x14ac:dyDescent="0.25"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L68" s="203"/>
      <c r="AM68" s="203"/>
      <c r="AN68" s="203"/>
      <c r="AO68" s="203"/>
      <c r="AP68" s="203"/>
      <c r="AQ68" s="203"/>
      <c r="AR68" s="203"/>
      <c r="AS68" s="203"/>
    </row>
    <row r="69" spans="20:45" x14ac:dyDescent="0.25"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L69" s="203"/>
      <c r="AM69" s="203"/>
      <c r="AN69" s="203"/>
      <c r="AO69" s="203"/>
      <c r="AP69" s="203"/>
      <c r="AQ69" s="203"/>
      <c r="AR69" s="203"/>
      <c r="AS69" s="203"/>
    </row>
    <row r="70" spans="20:45" x14ac:dyDescent="0.25"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L70" s="203"/>
      <c r="AM70" s="203"/>
      <c r="AN70" s="203"/>
      <c r="AO70" s="203"/>
      <c r="AP70" s="203"/>
      <c r="AQ70" s="203"/>
      <c r="AR70" s="203"/>
      <c r="AS70" s="203"/>
    </row>
    <row r="71" spans="20:45" x14ac:dyDescent="0.25"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L71" s="203"/>
      <c r="AM71" s="203"/>
      <c r="AN71" s="203"/>
      <c r="AO71" s="203"/>
      <c r="AP71" s="203"/>
      <c r="AQ71" s="203"/>
      <c r="AR71" s="203"/>
      <c r="AS71" s="203"/>
    </row>
    <row r="72" spans="20:45" x14ac:dyDescent="0.25"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L72" s="203"/>
      <c r="AM72" s="203"/>
      <c r="AN72" s="203"/>
      <c r="AO72" s="203"/>
      <c r="AP72" s="203"/>
      <c r="AQ72" s="203"/>
      <c r="AR72" s="203"/>
      <c r="AS72" s="203"/>
    </row>
    <row r="73" spans="20:45" x14ac:dyDescent="0.25"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L73" s="203"/>
      <c r="AM73" s="203"/>
      <c r="AN73" s="203"/>
      <c r="AO73" s="203"/>
      <c r="AP73" s="203"/>
      <c r="AQ73" s="203"/>
      <c r="AR73" s="203"/>
      <c r="AS73" s="203"/>
    </row>
    <row r="74" spans="20:45" x14ac:dyDescent="0.25"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L74" s="203"/>
      <c r="AM74" s="203"/>
      <c r="AN74" s="203"/>
      <c r="AO74" s="203"/>
      <c r="AP74" s="203"/>
      <c r="AQ74" s="203"/>
      <c r="AR74" s="203"/>
      <c r="AS74" s="203"/>
    </row>
    <row r="75" spans="20:45" x14ac:dyDescent="0.25"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L75" s="203"/>
      <c r="AM75" s="203"/>
      <c r="AN75" s="203"/>
      <c r="AO75" s="203"/>
      <c r="AP75" s="203"/>
      <c r="AQ75" s="203"/>
      <c r="AR75" s="203"/>
      <c r="AS75" s="203"/>
    </row>
    <row r="76" spans="20:45" x14ac:dyDescent="0.25"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L76" s="203"/>
      <c r="AM76" s="203"/>
      <c r="AN76" s="203"/>
      <c r="AO76" s="203"/>
      <c r="AP76" s="203"/>
      <c r="AQ76" s="203"/>
      <c r="AR76" s="203"/>
      <c r="AS76" s="203"/>
    </row>
    <row r="77" spans="20:45" x14ac:dyDescent="0.25"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L77" s="203"/>
      <c r="AM77" s="203"/>
      <c r="AN77" s="203"/>
      <c r="AO77" s="203"/>
      <c r="AP77" s="203"/>
      <c r="AQ77" s="203"/>
      <c r="AR77" s="203"/>
      <c r="AS77" s="203"/>
    </row>
    <row r="78" spans="20:45" x14ac:dyDescent="0.25"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L78" s="203"/>
      <c r="AM78" s="203"/>
      <c r="AN78" s="203"/>
      <c r="AO78" s="203"/>
      <c r="AP78" s="203"/>
      <c r="AQ78" s="203"/>
      <c r="AR78" s="203"/>
      <c r="AS78" s="203"/>
    </row>
    <row r="79" spans="20:45" x14ac:dyDescent="0.25"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L79" s="203"/>
      <c r="AM79" s="203"/>
      <c r="AN79" s="203"/>
      <c r="AO79" s="203"/>
      <c r="AP79" s="203"/>
      <c r="AQ79" s="203"/>
      <c r="AR79" s="203"/>
      <c r="AS79" s="203"/>
    </row>
    <row r="80" spans="20:45" x14ac:dyDescent="0.25"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L80" s="203"/>
      <c r="AM80" s="203"/>
      <c r="AN80" s="203"/>
      <c r="AO80" s="203"/>
      <c r="AP80" s="203"/>
      <c r="AQ80" s="203"/>
      <c r="AR80" s="203"/>
      <c r="AS80" s="203"/>
    </row>
    <row r="81" spans="20:45" x14ac:dyDescent="0.25"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L81" s="203"/>
      <c r="AM81" s="203"/>
      <c r="AN81" s="203"/>
      <c r="AO81" s="203"/>
      <c r="AP81" s="203"/>
      <c r="AQ81" s="203"/>
      <c r="AR81" s="203"/>
      <c r="AS81" s="203"/>
    </row>
    <row r="82" spans="20:45" x14ac:dyDescent="0.25"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L82" s="203"/>
      <c r="AM82" s="203"/>
      <c r="AN82" s="203"/>
      <c r="AO82" s="203"/>
      <c r="AP82" s="203"/>
      <c r="AQ82" s="203"/>
      <c r="AR82" s="203"/>
      <c r="AS82" s="203"/>
    </row>
    <row r="83" spans="20:45" x14ac:dyDescent="0.25"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L83" s="203"/>
      <c r="AM83" s="203"/>
      <c r="AN83" s="203"/>
      <c r="AO83" s="203"/>
      <c r="AP83" s="203"/>
      <c r="AQ83" s="203"/>
      <c r="AR83" s="203"/>
      <c r="AS83" s="203"/>
    </row>
    <row r="84" spans="20:45" x14ac:dyDescent="0.25"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L84" s="203"/>
      <c r="AM84" s="203"/>
      <c r="AN84" s="203"/>
      <c r="AO84" s="203"/>
      <c r="AP84" s="203"/>
      <c r="AQ84" s="203"/>
      <c r="AR84" s="203"/>
      <c r="AS84" s="203"/>
    </row>
    <row r="85" spans="20:45" x14ac:dyDescent="0.25"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L85" s="203"/>
      <c r="AM85" s="203"/>
      <c r="AN85" s="203"/>
      <c r="AO85" s="203"/>
      <c r="AP85" s="203"/>
      <c r="AQ85" s="203"/>
      <c r="AR85" s="203"/>
      <c r="AS85" s="203"/>
    </row>
    <row r="86" spans="20:45" x14ac:dyDescent="0.25"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L86" s="203"/>
      <c r="AM86" s="203"/>
      <c r="AN86" s="203"/>
      <c r="AO86" s="203"/>
      <c r="AP86" s="203"/>
      <c r="AQ86" s="203"/>
      <c r="AR86" s="203"/>
      <c r="AS86" s="203"/>
    </row>
    <row r="87" spans="20:45" x14ac:dyDescent="0.25"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L87" s="203"/>
      <c r="AM87" s="203"/>
      <c r="AN87" s="203"/>
      <c r="AO87" s="203"/>
      <c r="AP87" s="203"/>
      <c r="AQ87" s="203"/>
      <c r="AR87" s="203"/>
      <c r="AS87" s="203"/>
    </row>
    <row r="88" spans="20:45" x14ac:dyDescent="0.25"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L88" s="203"/>
      <c r="AM88" s="203"/>
      <c r="AN88" s="203"/>
      <c r="AO88" s="203"/>
      <c r="AP88" s="203"/>
      <c r="AQ88" s="203"/>
      <c r="AR88" s="203"/>
      <c r="AS88" s="203"/>
    </row>
    <row r="89" spans="20:45" x14ac:dyDescent="0.25"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L89" s="203"/>
      <c r="AM89" s="203"/>
      <c r="AN89" s="203"/>
      <c r="AO89" s="203"/>
      <c r="AP89" s="203"/>
      <c r="AQ89" s="203"/>
      <c r="AR89" s="203"/>
      <c r="AS89" s="203"/>
    </row>
    <row r="90" spans="20:45" x14ac:dyDescent="0.25"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L90" s="203"/>
      <c r="AM90" s="203"/>
      <c r="AN90" s="203"/>
      <c r="AO90" s="203"/>
      <c r="AP90" s="203"/>
      <c r="AQ90" s="203"/>
      <c r="AR90" s="203"/>
      <c r="AS90" s="203"/>
    </row>
    <row r="91" spans="20:45" x14ac:dyDescent="0.25"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L91" s="203"/>
      <c r="AM91" s="203"/>
      <c r="AN91" s="203"/>
      <c r="AO91" s="203"/>
      <c r="AP91" s="203"/>
      <c r="AQ91" s="203"/>
      <c r="AR91" s="203"/>
      <c r="AS91" s="203"/>
    </row>
    <row r="92" spans="20:45" x14ac:dyDescent="0.25"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L92" s="203"/>
      <c r="AM92" s="203"/>
      <c r="AN92" s="203"/>
      <c r="AO92" s="203"/>
      <c r="AP92" s="203"/>
      <c r="AQ92" s="203"/>
      <c r="AR92" s="203"/>
      <c r="AS92" s="203"/>
    </row>
    <row r="93" spans="20:45" x14ac:dyDescent="0.25"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L93" s="203"/>
      <c r="AM93" s="203"/>
      <c r="AN93" s="203"/>
      <c r="AO93" s="203"/>
      <c r="AP93" s="203"/>
      <c r="AQ93" s="203"/>
      <c r="AR93" s="203"/>
      <c r="AS93" s="203"/>
    </row>
    <row r="94" spans="20:45" x14ac:dyDescent="0.25"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L94" s="203"/>
      <c r="AM94" s="203"/>
      <c r="AN94" s="203"/>
      <c r="AO94" s="203"/>
      <c r="AP94" s="203"/>
      <c r="AQ94" s="203"/>
      <c r="AR94" s="203"/>
      <c r="AS94" s="203"/>
    </row>
    <row r="95" spans="20:45" x14ac:dyDescent="0.25"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L95" s="203"/>
      <c r="AM95" s="203"/>
      <c r="AN95" s="203"/>
      <c r="AO95" s="203"/>
      <c r="AP95" s="203"/>
      <c r="AQ95" s="203"/>
      <c r="AR95" s="203"/>
      <c r="AS95" s="203"/>
    </row>
    <row r="96" spans="20:45" x14ac:dyDescent="0.25"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L96" s="203"/>
      <c r="AM96" s="203"/>
      <c r="AN96" s="203"/>
      <c r="AO96" s="203"/>
      <c r="AP96" s="203"/>
      <c r="AQ96" s="203"/>
      <c r="AR96" s="203"/>
      <c r="AS96" s="203"/>
    </row>
    <row r="97" spans="20:45" x14ac:dyDescent="0.25"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L97" s="203"/>
      <c r="AM97" s="203"/>
      <c r="AN97" s="203"/>
      <c r="AO97" s="203"/>
      <c r="AP97" s="203"/>
      <c r="AQ97" s="203"/>
      <c r="AR97" s="203"/>
      <c r="AS97" s="203"/>
    </row>
    <row r="98" spans="20:45" x14ac:dyDescent="0.25"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L98" s="203"/>
      <c r="AM98" s="203"/>
      <c r="AN98" s="203"/>
      <c r="AO98" s="203"/>
      <c r="AP98" s="203"/>
      <c r="AQ98" s="203"/>
      <c r="AR98" s="203"/>
      <c r="AS98" s="203"/>
    </row>
    <row r="99" spans="20:45" x14ac:dyDescent="0.25"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L99" s="203"/>
      <c r="AM99" s="203"/>
      <c r="AN99" s="203"/>
      <c r="AO99" s="203"/>
      <c r="AP99" s="203"/>
      <c r="AQ99" s="203"/>
      <c r="AR99" s="203"/>
      <c r="AS99" s="203"/>
    </row>
    <row r="100" spans="20:45" x14ac:dyDescent="0.25"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L100" s="203"/>
      <c r="AM100" s="203"/>
      <c r="AN100" s="203"/>
      <c r="AO100" s="203"/>
      <c r="AP100" s="203"/>
      <c r="AQ100" s="203"/>
      <c r="AR100" s="203"/>
      <c r="AS100" s="203"/>
    </row>
    <row r="101" spans="20:45" x14ac:dyDescent="0.25"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L101" s="203"/>
      <c r="AM101" s="203"/>
      <c r="AN101" s="203"/>
      <c r="AO101" s="203"/>
      <c r="AP101" s="203"/>
      <c r="AQ101" s="203"/>
      <c r="AR101" s="203"/>
      <c r="AS101" s="203"/>
    </row>
    <row r="102" spans="20:45" x14ac:dyDescent="0.25"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L102" s="203"/>
      <c r="AM102" s="203"/>
      <c r="AN102" s="203"/>
      <c r="AO102" s="203"/>
      <c r="AP102" s="203"/>
      <c r="AQ102" s="203"/>
      <c r="AR102" s="203"/>
      <c r="AS102" s="203"/>
    </row>
    <row r="103" spans="20:45" x14ac:dyDescent="0.25"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L103" s="203"/>
      <c r="AM103" s="203"/>
      <c r="AN103" s="203"/>
      <c r="AO103" s="203"/>
      <c r="AP103" s="203"/>
      <c r="AQ103" s="203"/>
      <c r="AR103" s="203"/>
      <c r="AS103" s="203"/>
    </row>
    <row r="104" spans="20:45" x14ac:dyDescent="0.25"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L104" s="203"/>
      <c r="AM104" s="203"/>
      <c r="AN104" s="203"/>
      <c r="AO104" s="203"/>
      <c r="AP104" s="203"/>
      <c r="AQ104" s="203"/>
      <c r="AR104" s="203"/>
      <c r="AS104" s="203"/>
    </row>
    <row r="105" spans="20:45" x14ac:dyDescent="0.25"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L105" s="203"/>
      <c r="AM105" s="203"/>
      <c r="AN105" s="203"/>
      <c r="AO105" s="203"/>
      <c r="AP105" s="203"/>
      <c r="AQ105" s="203"/>
      <c r="AR105" s="203"/>
      <c r="AS105" s="203"/>
    </row>
    <row r="106" spans="20:45" x14ac:dyDescent="0.25"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L106" s="203"/>
      <c r="AM106" s="203"/>
      <c r="AN106" s="203"/>
      <c r="AO106" s="203"/>
      <c r="AP106" s="203"/>
      <c r="AQ106" s="203"/>
      <c r="AR106" s="203"/>
      <c r="AS106" s="203"/>
    </row>
    <row r="107" spans="20:45" x14ac:dyDescent="0.25"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L107" s="203"/>
      <c r="AM107" s="203"/>
      <c r="AN107" s="203"/>
      <c r="AO107" s="203"/>
      <c r="AP107" s="203"/>
      <c r="AQ107" s="203"/>
      <c r="AR107" s="203"/>
      <c r="AS107" s="203"/>
    </row>
    <row r="108" spans="20:45" x14ac:dyDescent="0.25"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L108" s="203"/>
      <c r="AM108" s="203"/>
      <c r="AN108" s="203"/>
      <c r="AO108" s="203"/>
      <c r="AP108" s="203"/>
      <c r="AQ108" s="203"/>
      <c r="AR108" s="203"/>
      <c r="AS108" s="203"/>
    </row>
    <row r="109" spans="20:45" x14ac:dyDescent="0.25"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  <c r="AH109" s="203"/>
      <c r="AL109" s="203"/>
      <c r="AM109" s="203"/>
      <c r="AN109" s="203"/>
      <c r="AO109" s="203"/>
      <c r="AP109" s="203"/>
      <c r="AQ109" s="203"/>
      <c r="AR109" s="203"/>
      <c r="AS109" s="203"/>
    </row>
    <row r="110" spans="20:45" x14ac:dyDescent="0.25"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  <c r="AH110" s="203"/>
      <c r="AL110" s="203"/>
      <c r="AM110" s="203"/>
      <c r="AN110" s="203"/>
      <c r="AO110" s="203"/>
      <c r="AP110" s="203"/>
      <c r="AQ110" s="203"/>
      <c r="AR110" s="203"/>
      <c r="AS110" s="203"/>
    </row>
    <row r="111" spans="20:45" x14ac:dyDescent="0.25"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L111" s="203"/>
      <c r="AM111" s="203"/>
      <c r="AN111" s="203"/>
      <c r="AO111" s="203"/>
      <c r="AP111" s="203"/>
      <c r="AQ111" s="203"/>
      <c r="AR111" s="203"/>
      <c r="AS111" s="203"/>
    </row>
    <row r="112" spans="20:45" x14ac:dyDescent="0.25"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  <c r="AH112" s="203"/>
      <c r="AL112" s="203"/>
      <c r="AM112" s="203"/>
      <c r="AN112" s="203"/>
      <c r="AO112" s="203"/>
      <c r="AP112" s="203"/>
      <c r="AQ112" s="203"/>
      <c r="AR112" s="203"/>
      <c r="AS112" s="203"/>
    </row>
    <row r="113" spans="20:45" x14ac:dyDescent="0.25"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L113" s="203"/>
      <c r="AM113" s="203"/>
      <c r="AN113" s="203"/>
      <c r="AO113" s="203"/>
      <c r="AP113" s="203"/>
      <c r="AQ113" s="203"/>
      <c r="AR113" s="203"/>
      <c r="AS113" s="203"/>
    </row>
    <row r="114" spans="20:45" x14ac:dyDescent="0.25"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L114" s="203"/>
      <c r="AM114" s="203"/>
      <c r="AN114" s="203"/>
      <c r="AO114" s="203"/>
      <c r="AP114" s="203"/>
      <c r="AQ114" s="203"/>
      <c r="AR114" s="203"/>
      <c r="AS114" s="203"/>
    </row>
    <row r="115" spans="20:45" x14ac:dyDescent="0.25"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L115" s="203"/>
      <c r="AM115" s="203"/>
      <c r="AN115" s="203"/>
      <c r="AO115" s="203"/>
      <c r="AP115" s="203"/>
      <c r="AQ115" s="203"/>
      <c r="AR115" s="203"/>
      <c r="AS115" s="203"/>
    </row>
    <row r="116" spans="20:45" x14ac:dyDescent="0.25"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L116" s="203"/>
      <c r="AM116" s="203"/>
      <c r="AN116" s="203"/>
      <c r="AO116" s="203"/>
      <c r="AP116" s="203"/>
      <c r="AQ116" s="203"/>
      <c r="AR116" s="203"/>
      <c r="AS116" s="203"/>
    </row>
    <row r="117" spans="20:45" x14ac:dyDescent="0.25"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L117" s="203"/>
      <c r="AM117" s="203"/>
      <c r="AN117" s="203"/>
      <c r="AO117" s="203"/>
      <c r="AP117" s="203"/>
      <c r="AQ117" s="203"/>
      <c r="AR117" s="203"/>
      <c r="AS117" s="203"/>
    </row>
    <row r="118" spans="20:45" x14ac:dyDescent="0.25"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L118" s="203"/>
      <c r="AM118" s="203"/>
      <c r="AN118" s="203"/>
      <c r="AO118" s="203"/>
      <c r="AP118" s="203"/>
      <c r="AQ118" s="203"/>
      <c r="AR118" s="203"/>
      <c r="AS118" s="203"/>
    </row>
    <row r="119" spans="20:45" x14ac:dyDescent="0.25"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L119" s="203"/>
      <c r="AM119" s="203"/>
      <c r="AN119" s="203"/>
      <c r="AO119" s="203"/>
      <c r="AP119" s="203"/>
      <c r="AQ119" s="203"/>
      <c r="AR119" s="203"/>
      <c r="AS119" s="203"/>
    </row>
    <row r="120" spans="20:45" x14ac:dyDescent="0.25"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L120" s="203"/>
      <c r="AM120" s="203"/>
      <c r="AN120" s="203"/>
      <c r="AO120" s="203"/>
      <c r="AP120" s="203"/>
      <c r="AQ120" s="203"/>
      <c r="AR120" s="203"/>
      <c r="AS120" s="203"/>
    </row>
    <row r="121" spans="20:45" x14ac:dyDescent="0.25"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  <c r="AH121" s="203"/>
      <c r="AL121" s="203"/>
      <c r="AM121" s="203"/>
      <c r="AN121" s="203"/>
      <c r="AO121" s="203"/>
      <c r="AP121" s="203"/>
      <c r="AQ121" s="203"/>
      <c r="AR121" s="203"/>
      <c r="AS121" s="203"/>
    </row>
    <row r="122" spans="20:45" x14ac:dyDescent="0.25"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L122" s="203"/>
      <c r="AM122" s="203"/>
      <c r="AN122" s="203"/>
      <c r="AO122" s="203"/>
      <c r="AP122" s="203"/>
      <c r="AQ122" s="203"/>
      <c r="AR122" s="203"/>
      <c r="AS122" s="203"/>
    </row>
    <row r="123" spans="20:45" x14ac:dyDescent="0.25"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L123" s="203"/>
      <c r="AM123" s="203"/>
      <c r="AN123" s="203"/>
      <c r="AO123" s="203"/>
      <c r="AP123" s="203"/>
      <c r="AQ123" s="203"/>
      <c r="AR123" s="203"/>
      <c r="AS123" s="203"/>
    </row>
    <row r="124" spans="20:45" x14ac:dyDescent="0.25"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  <c r="AH124" s="203"/>
      <c r="AL124" s="203"/>
      <c r="AM124" s="203"/>
      <c r="AN124" s="203"/>
      <c r="AO124" s="203"/>
      <c r="AP124" s="203"/>
      <c r="AQ124" s="203"/>
      <c r="AR124" s="203"/>
      <c r="AS124" s="203"/>
    </row>
    <row r="125" spans="20:45" x14ac:dyDescent="0.25"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L125" s="203"/>
      <c r="AM125" s="203"/>
      <c r="AN125" s="203"/>
      <c r="AO125" s="203"/>
      <c r="AP125" s="203"/>
      <c r="AQ125" s="203"/>
      <c r="AR125" s="203"/>
      <c r="AS125" s="203"/>
    </row>
    <row r="126" spans="20:45" x14ac:dyDescent="0.25"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L126" s="203"/>
      <c r="AM126" s="203"/>
      <c r="AN126" s="203"/>
      <c r="AO126" s="203"/>
      <c r="AP126" s="203"/>
      <c r="AQ126" s="203"/>
      <c r="AR126" s="203"/>
      <c r="AS126" s="203"/>
    </row>
    <row r="127" spans="20:45" x14ac:dyDescent="0.25"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L127" s="203"/>
      <c r="AM127" s="203"/>
      <c r="AN127" s="203"/>
      <c r="AO127" s="203"/>
      <c r="AP127" s="203"/>
      <c r="AQ127" s="203"/>
      <c r="AR127" s="203"/>
      <c r="AS127" s="203"/>
    </row>
    <row r="128" spans="20:45" x14ac:dyDescent="0.25"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L128" s="203"/>
      <c r="AM128" s="203"/>
      <c r="AN128" s="203"/>
      <c r="AO128" s="203"/>
      <c r="AP128" s="203"/>
      <c r="AQ128" s="203"/>
      <c r="AR128" s="203"/>
      <c r="AS128" s="203"/>
    </row>
    <row r="129" spans="20:45" x14ac:dyDescent="0.25"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L129" s="203"/>
      <c r="AM129" s="203"/>
      <c r="AN129" s="203"/>
      <c r="AO129" s="203"/>
      <c r="AP129" s="203"/>
      <c r="AQ129" s="203"/>
      <c r="AR129" s="203"/>
      <c r="AS129" s="203"/>
    </row>
    <row r="130" spans="20:45" x14ac:dyDescent="0.25"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L130" s="203"/>
      <c r="AM130" s="203"/>
      <c r="AN130" s="203"/>
      <c r="AO130" s="203"/>
      <c r="AP130" s="203"/>
      <c r="AQ130" s="203"/>
      <c r="AR130" s="203"/>
      <c r="AS130" s="203"/>
    </row>
    <row r="131" spans="20:45" x14ac:dyDescent="0.25"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L131" s="203"/>
      <c r="AM131" s="203"/>
      <c r="AN131" s="203"/>
      <c r="AO131" s="203"/>
      <c r="AP131" s="203"/>
      <c r="AQ131" s="203"/>
      <c r="AR131" s="203"/>
      <c r="AS131" s="203"/>
    </row>
    <row r="132" spans="20:45" x14ac:dyDescent="0.25"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203"/>
      <c r="AL132" s="203"/>
      <c r="AM132" s="203"/>
      <c r="AN132" s="203"/>
      <c r="AO132" s="203"/>
      <c r="AP132" s="203"/>
      <c r="AQ132" s="203"/>
      <c r="AR132" s="203"/>
      <c r="AS132" s="203"/>
    </row>
    <row r="133" spans="20:45" x14ac:dyDescent="0.25"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L133" s="203"/>
      <c r="AM133" s="203"/>
      <c r="AN133" s="203"/>
      <c r="AO133" s="203"/>
      <c r="AP133" s="203"/>
      <c r="AQ133" s="203"/>
      <c r="AR133" s="203"/>
      <c r="AS133" s="203"/>
    </row>
    <row r="134" spans="20:45" x14ac:dyDescent="0.25"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L134" s="203"/>
      <c r="AM134" s="203"/>
      <c r="AN134" s="203"/>
      <c r="AO134" s="203"/>
      <c r="AP134" s="203"/>
      <c r="AQ134" s="203"/>
      <c r="AR134" s="203"/>
      <c r="AS134" s="203"/>
    </row>
    <row r="135" spans="20:45" x14ac:dyDescent="0.25"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L135" s="203"/>
      <c r="AM135" s="203"/>
      <c r="AN135" s="203"/>
      <c r="AO135" s="203"/>
      <c r="AP135" s="203"/>
      <c r="AQ135" s="203"/>
      <c r="AR135" s="203"/>
      <c r="AS135" s="203"/>
    </row>
    <row r="136" spans="20:45" x14ac:dyDescent="0.25"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L136" s="203"/>
      <c r="AM136" s="203"/>
      <c r="AN136" s="203"/>
      <c r="AO136" s="203"/>
      <c r="AP136" s="203"/>
      <c r="AQ136" s="203"/>
      <c r="AR136" s="203"/>
      <c r="AS136" s="203"/>
    </row>
    <row r="137" spans="20:45" x14ac:dyDescent="0.25"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L137" s="203"/>
      <c r="AM137" s="203"/>
      <c r="AN137" s="203"/>
      <c r="AO137" s="203"/>
      <c r="AP137" s="203"/>
      <c r="AQ137" s="203"/>
      <c r="AR137" s="203"/>
      <c r="AS137" s="203"/>
    </row>
    <row r="138" spans="20:45" x14ac:dyDescent="0.25"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L138" s="203"/>
      <c r="AM138" s="203"/>
      <c r="AN138" s="203"/>
      <c r="AO138" s="203"/>
      <c r="AP138" s="203"/>
      <c r="AQ138" s="203"/>
      <c r="AR138" s="203"/>
      <c r="AS138" s="203"/>
    </row>
    <row r="139" spans="20:45" x14ac:dyDescent="0.25"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L139" s="203"/>
      <c r="AM139" s="203"/>
      <c r="AN139" s="203"/>
      <c r="AO139" s="203"/>
      <c r="AP139" s="203"/>
      <c r="AQ139" s="203"/>
      <c r="AR139" s="203"/>
      <c r="AS139" s="203"/>
    </row>
    <row r="140" spans="20:45" x14ac:dyDescent="0.25"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L140" s="203"/>
      <c r="AM140" s="203"/>
      <c r="AN140" s="203"/>
      <c r="AO140" s="203"/>
      <c r="AP140" s="203"/>
      <c r="AQ140" s="203"/>
      <c r="AR140" s="203"/>
      <c r="AS140" s="203"/>
    </row>
  </sheetData>
  <mergeCells count="1">
    <mergeCell ref="A4:C4"/>
  </mergeCells>
  <conditionalFormatting sqref="B22 B24 B26 B28 B30 B32 B34 B36 B38 B40 B42 B44 B46 B48 B50 B52">
    <cfRule type="cellIs" dxfId="22" priority="7" stopIfTrue="1" operator="equal">
      <formula>"QA"</formula>
    </cfRule>
    <cfRule type="cellIs" dxfId="21" priority="8" stopIfTrue="1" operator="equal">
      <formula>"DA"</formula>
    </cfRule>
  </conditionalFormatting>
  <conditionalFormatting sqref="E7 E21">
    <cfRule type="expression" dxfId="20" priority="5" stopIfTrue="1">
      <formula>$E7&lt;5</formula>
    </cfRule>
  </conditionalFormatting>
  <conditionalFormatting sqref="E22 E24 E26 E28 E30 E32 E34 E36 E38 E40 E42 E44 E46 E48 E50 E52">
    <cfRule type="expression" dxfId="19" priority="13" stopIfTrue="1">
      <formula>AND($E22&lt;9,$C22&gt;0)</formula>
    </cfRule>
  </conditionalFormatting>
  <conditionalFormatting sqref="F7 F9 F11 F13 F15 F17 F19 F21:F22">
    <cfRule type="cellIs" dxfId="18" priority="4" stopIfTrue="1" operator="equal">
      <formula>"Bye"</formula>
    </cfRule>
  </conditionalFormatting>
  <conditionalFormatting sqref="F24 F26 F28 F30 F32 F34 F36 F38 F40 F42 F44 F46 F48 F50">
    <cfRule type="cellIs" dxfId="17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6" priority="12" stopIfTrue="1">
      <formula>AND($E22&lt;9,$C22&gt;0)</formula>
    </cfRule>
  </conditionalFormatting>
  <conditionalFormatting sqref="H7 H9 H11 H13 H15 H17 H19 H21">
    <cfRule type="expression" dxfId="15" priority="17" stopIfTrue="1">
      <formula>AND($E7&lt;9,$C7&gt;0)</formula>
    </cfRule>
  </conditionalFormatting>
  <conditionalFormatting sqref="I8 K10 I12 M14 I16 K18 I20 I23 K25 I27 M29 I31 K33 I35 I39 K41 I43 M45 I47 K49 I51">
    <cfRule type="expression" dxfId="14" priority="14" stopIfTrue="1">
      <formula>AND($O$1="CU",I8="Umpire")</formula>
    </cfRule>
    <cfRule type="expression" dxfId="13" priority="15" stopIfTrue="1">
      <formula>AND($O$1="CU",I8&lt;&gt;"Umpire",J8&lt;&gt;"")</formula>
    </cfRule>
    <cfRule type="expression" dxfId="12" priority="16" stopIfTrue="1">
      <formula>AND($O$1="CU",I8&lt;&gt;"Umpire")</formula>
    </cfRule>
  </conditionalFormatting>
  <conditionalFormatting sqref="J8 L10 J12 N14 J16 L18 J20 R62">
    <cfRule type="expression" dxfId="11" priority="6" stopIfTrue="1">
      <formula>$O$1="CU"</formula>
    </cfRule>
  </conditionalFormatting>
  <conditionalFormatting sqref="K8 M10 K12 O14 K16 M18 K20 K23 M25 K27 O29 K31 M33 K35 K39 M41 K43 O45 K47 M49 K51">
    <cfRule type="expression" dxfId="10" priority="9" stopIfTrue="1">
      <formula>J8="as"</formula>
    </cfRule>
    <cfRule type="expression" dxfId="9" priority="10" stopIfTrue="1">
      <formula>J8="bs"</formula>
    </cfRule>
  </conditionalFormatting>
  <conditionalFormatting sqref="O16">
    <cfRule type="expression" dxfId="8" priority="1" stopIfTrue="1">
      <formula>AND($O$1="CU",O16="Umpire")</formula>
    </cfRule>
    <cfRule type="expression" dxfId="7" priority="2" stopIfTrue="1">
      <formula>AND($O$1="CU",O16&lt;&gt;"Umpire",P16&lt;&gt;"")</formula>
    </cfRule>
    <cfRule type="expression" dxfId="6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33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915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5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">
    <tabColor indexed="11"/>
  </sheetPr>
  <dimension ref="A1:AK41"/>
  <sheetViews>
    <sheetView workbookViewId="0">
      <selection activeCell="K13" sqref="K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22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38" t="s">
        <v>95</v>
      </c>
      <c r="B1" s="338"/>
      <c r="C1" s="338"/>
      <c r="D1" s="338"/>
      <c r="E1" s="338"/>
      <c r="F1" s="338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  <c r="AB1" s="271" t="e">
        <f>IF(Y5=1,CONCATENATE(VLOOKUP(Y3,AA16:AH27,2)),CONCATENATE(VLOOKUP(Y3,AA2:AK13,2)))</f>
        <v>#N/A</v>
      </c>
      <c r="AC1" s="271" t="e">
        <f>IF(Y5=1,CONCATENATE(VLOOKUP(Y3,AA16:AK27,3)),CONCATENATE(VLOOKUP(Y3,AA2:AK13,3)))</f>
        <v>#N/A</v>
      </c>
      <c r="AD1" s="271" t="e">
        <f>IF(Y5=1,CONCATENATE(VLOOKUP(Y3,AA16:AK27,4)),CONCATENATE(VLOOKUP(Y3,AA2:AK13,4)))</f>
        <v>#N/A</v>
      </c>
      <c r="AE1" s="271" t="e">
        <f>IF(Y5=1,CONCATENATE(VLOOKUP(Y3,AA16:AK27,5)),CONCATENATE(VLOOKUP(Y3,AA2:AK13,5)))</f>
        <v>#N/A</v>
      </c>
      <c r="AF1" s="271" t="e">
        <f>IF(Y5=1,CONCATENATE(VLOOKUP(Y3,AA16:AK27,6)),CONCATENATE(VLOOKUP(Y3,AA2:AK13,6)))</f>
        <v>#N/A</v>
      </c>
      <c r="AG1" s="271" t="e">
        <f>IF(Y5=1,CONCATENATE(VLOOKUP(Y3,AA16:AK27,7)),CONCATENATE(VLOOKUP(Y3,AA2:AK13,7)))</f>
        <v>#N/A</v>
      </c>
      <c r="AH1" s="271" t="e">
        <f>IF(Y5=1,CONCATENATE(VLOOKUP(Y3,AA16:AK27,8)),CONCATENATE(VLOOKUP(Y3,AA2:AK13,8)))</f>
        <v>#N/A</v>
      </c>
      <c r="AI1" s="271" t="e">
        <f>IF(Y5=1,CONCATENATE(VLOOKUP(Y3,AA16:AK27,9)),CONCATENATE(VLOOKUP(Y3,AA2:AK13,9)))</f>
        <v>#N/A</v>
      </c>
      <c r="AJ1" s="271" t="e">
        <f>IF(Y5=1,CONCATENATE(VLOOKUP(Y3,AA16:AK27,10)),CONCATENATE(VLOOKUP(Y3,AA2:AK13,10)))</f>
        <v>#N/A</v>
      </c>
      <c r="AK1" s="271" t="e">
        <f>IF(Y5=1,CONCATENATE(VLOOKUP(Y3,AA16:AK27,11)),CONCATENATE(VLOOKUP(Y3,AA2:AK13,11)))</f>
        <v>#N/A</v>
      </c>
    </row>
    <row r="2" spans="1:37" x14ac:dyDescent="0.25">
      <c r="A2" s="170" t="s">
        <v>37</v>
      </c>
      <c r="B2" s="171"/>
      <c r="C2" s="171"/>
      <c r="D2" s="171"/>
      <c r="E2" s="171" t="s">
        <v>130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  <c r="Y2" s="266"/>
      <c r="Z2" s="265"/>
      <c r="AA2" s="265" t="s">
        <v>50</v>
      </c>
      <c r="AB2" s="259">
        <v>150</v>
      </c>
      <c r="AC2" s="259">
        <v>120</v>
      </c>
      <c r="AD2" s="259">
        <v>100</v>
      </c>
      <c r="AE2" s="259">
        <v>80</v>
      </c>
      <c r="AF2" s="259">
        <v>70</v>
      </c>
      <c r="AG2" s="259">
        <v>60</v>
      </c>
      <c r="AH2" s="259">
        <v>55</v>
      </c>
      <c r="AI2" s="259">
        <v>50</v>
      </c>
      <c r="AJ2" s="259">
        <v>45</v>
      </c>
      <c r="AK2" s="259">
        <v>40</v>
      </c>
    </row>
    <row r="3" spans="1:37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/>
      <c r="M3" s="51" t="s">
        <v>25</v>
      </c>
      <c r="N3" s="225"/>
      <c r="O3" s="224"/>
      <c r="P3" s="225"/>
      <c r="Q3" s="258" t="s">
        <v>59</v>
      </c>
      <c r="R3" s="259" t="s">
        <v>65</v>
      </c>
      <c r="S3" s="259" t="s">
        <v>60</v>
      </c>
      <c r="Y3" s="265">
        <f>IF(H4="OB","A",IF(H4="IX","W",H4))</f>
        <v>0</v>
      </c>
      <c r="Z3" s="265"/>
      <c r="AA3" s="265" t="s">
        <v>75</v>
      </c>
      <c r="AB3" s="259">
        <v>120</v>
      </c>
      <c r="AC3" s="259">
        <v>90</v>
      </c>
      <c r="AD3" s="259">
        <v>65</v>
      </c>
      <c r="AE3" s="259">
        <v>55</v>
      </c>
      <c r="AF3" s="259">
        <v>50</v>
      </c>
      <c r="AG3" s="259">
        <v>45</v>
      </c>
      <c r="AH3" s="259">
        <v>40</v>
      </c>
      <c r="AI3" s="259">
        <v>35</v>
      </c>
      <c r="AJ3" s="259">
        <v>25</v>
      </c>
      <c r="AK3" s="259">
        <v>20</v>
      </c>
    </row>
    <row r="4" spans="1:37" ht="13.8" thickBot="1" x14ac:dyDescent="0.3">
      <c r="A4" s="339">
        <v>45407</v>
      </c>
      <c r="B4" s="339"/>
      <c r="C4" s="339"/>
      <c r="D4" s="175"/>
      <c r="E4" s="176" t="s">
        <v>97</v>
      </c>
      <c r="F4" s="176"/>
      <c r="G4" s="176"/>
      <c r="H4" s="179"/>
      <c r="I4" s="176"/>
      <c r="J4" s="178"/>
      <c r="K4" s="179"/>
      <c r="L4" s="268"/>
      <c r="M4" s="181">
        <f>Altalanos!$E$10</f>
        <v>0</v>
      </c>
      <c r="N4" s="227"/>
      <c r="O4" s="228"/>
      <c r="P4" s="227"/>
      <c r="Q4" s="260" t="s">
        <v>66</v>
      </c>
      <c r="R4" s="261" t="s">
        <v>61</v>
      </c>
      <c r="S4" s="261" t="s">
        <v>62</v>
      </c>
      <c r="Y4" s="265"/>
      <c r="Z4" s="265"/>
      <c r="AA4" s="265" t="s">
        <v>76</v>
      </c>
      <c r="AB4" s="259">
        <v>90</v>
      </c>
      <c r="AC4" s="259">
        <v>60</v>
      </c>
      <c r="AD4" s="259">
        <v>45</v>
      </c>
      <c r="AE4" s="259">
        <v>34</v>
      </c>
      <c r="AF4" s="259">
        <v>27</v>
      </c>
      <c r="AG4" s="259">
        <v>22</v>
      </c>
      <c r="AH4" s="259">
        <v>18</v>
      </c>
      <c r="AI4" s="259">
        <v>15</v>
      </c>
      <c r="AJ4" s="259">
        <v>12</v>
      </c>
      <c r="AK4" s="259">
        <v>9</v>
      </c>
    </row>
    <row r="5" spans="1:37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Q5" s="262" t="s">
        <v>67</v>
      </c>
      <c r="R5" s="263" t="s">
        <v>63</v>
      </c>
      <c r="S5" s="263" t="s">
        <v>64</v>
      </c>
      <c r="Y5" s="265">
        <f>IF(OR(Altalanos!$A$8="F1",Altalanos!$A$8="F2",Altalanos!$A$8="N1",Altalanos!$A$8="N2"),1,2)</f>
        <v>2</v>
      </c>
      <c r="Z5" s="265"/>
      <c r="AA5" s="265" t="s">
        <v>77</v>
      </c>
      <c r="AB5" s="259">
        <v>60</v>
      </c>
      <c r="AC5" s="259">
        <v>40</v>
      </c>
      <c r="AD5" s="259">
        <v>30</v>
      </c>
      <c r="AE5" s="259">
        <v>20</v>
      </c>
      <c r="AF5" s="259">
        <v>18</v>
      </c>
      <c r="AG5" s="259">
        <v>15</v>
      </c>
      <c r="AH5" s="259">
        <v>12</v>
      </c>
      <c r="AI5" s="259">
        <v>10</v>
      </c>
      <c r="AJ5" s="259">
        <v>8</v>
      </c>
      <c r="AK5" s="259">
        <v>6</v>
      </c>
    </row>
    <row r="6" spans="1:37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  <c r="Y6" s="265"/>
      <c r="Z6" s="265"/>
      <c r="AA6" s="265" t="s">
        <v>78</v>
      </c>
      <c r="AB6" s="259">
        <v>40</v>
      </c>
      <c r="AC6" s="259">
        <v>25</v>
      </c>
      <c r="AD6" s="259">
        <v>18</v>
      </c>
      <c r="AE6" s="259">
        <v>13</v>
      </c>
      <c r="AF6" s="259">
        <v>10</v>
      </c>
      <c r="AG6" s="259">
        <v>8</v>
      </c>
      <c r="AH6" s="259">
        <v>6</v>
      </c>
      <c r="AI6" s="259">
        <v>5</v>
      </c>
      <c r="AJ6" s="259">
        <v>4</v>
      </c>
      <c r="AK6" s="259">
        <v>3</v>
      </c>
    </row>
    <row r="7" spans="1:37" x14ac:dyDescent="0.25">
      <c r="A7" s="229" t="s">
        <v>50</v>
      </c>
      <c r="B7" s="253"/>
      <c r="C7" s="255" t="str">
        <f>IF($B7="","",VLOOKUP($B7,#REF!,5))</f>
        <v/>
      </c>
      <c r="D7" s="255" t="str">
        <f>IF($B7="","",VLOOKUP($B7,#REF!,15))</f>
        <v/>
      </c>
      <c r="E7" s="334" t="s">
        <v>131</v>
      </c>
      <c r="F7" s="335"/>
      <c r="G7" s="334" t="s">
        <v>132</v>
      </c>
      <c r="H7" s="335"/>
      <c r="I7" s="298" t="s">
        <v>133</v>
      </c>
      <c r="J7" s="203"/>
      <c r="K7" s="272">
        <v>3</v>
      </c>
      <c r="L7" s="267" t="e">
        <f>IF(K7="","",CONCATENATE(VLOOKUP($Y$3,$AB$1:$AK$1,K7)," pont"))</f>
        <v>#N/A</v>
      </c>
      <c r="M7" s="273"/>
      <c r="Y7" s="265"/>
      <c r="Z7" s="265"/>
      <c r="AA7" s="265" t="s">
        <v>79</v>
      </c>
      <c r="AB7" s="259">
        <v>25</v>
      </c>
      <c r="AC7" s="259">
        <v>15</v>
      </c>
      <c r="AD7" s="259">
        <v>13</v>
      </c>
      <c r="AE7" s="259">
        <v>8</v>
      </c>
      <c r="AF7" s="259">
        <v>6</v>
      </c>
      <c r="AG7" s="259">
        <v>4</v>
      </c>
      <c r="AH7" s="259">
        <v>3</v>
      </c>
      <c r="AI7" s="259">
        <v>2</v>
      </c>
      <c r="AJ7" s="259">
        <v>1</v>
      </c>
      <c r="AK7" s="259">
        <v>0</v>
      </c>
    </row>
    <row r="8" spans="1:37" x14ac:dyDescent="0.25">
      <c r="A8" s="229"/>
      <c r="B8" s="254"/>
      <c r="C8" s="256"/>
      <c r="D8" s="256"/>
      <c r="E8" s="256"/>
      <c r="F8" s="256"/>
      <c r="G8" s="256"/>
      <c r="H8" s="256"/>
      <c r="I8" s="256"/>
      <c r="J8" s="203"/>
      <c r="K8" s="229"/>
      <c r="L8" s="229"/>
      <c r="M8" s="274"/>
      <c r="Y8" s="265"/>
      <c r="Z8" s="265"/>
      <c r="AA8" s="265" t="s">
        <v>80</v>
      </c>
      <c r="AB8" s="259">
        <v>15</v>
      </c>
      <c r="AC8" s="259">
        <v>10</v>
      </c>
      <c r="AD8" s="259">
        <v>7</v>
      </c>
      <c r="AE8" s="259">
        <v>5</v>
      </c>
      <c r="AF8" s="259">
        <v>4</v>
      </c>
      <c r="AG8" s="259">
        <v>3</v>
      </c>
      <c r="AH8" s="259">
        <v>2</v>
      </c>
      <c r="AI8" s="259">
        <v>1</v>
      </c>
      <c r="AJ8" s="259">
        <v>0</v>
      </c>
      <c r="AK8" s="259">
        <v>0</v>
      </c>
    </row>
    <row r="9" spans="1:37" x14ac:dyDescent="0.25">
      <c r="A9" s="229" t="s">
        <v>51</v>
      </c>
      <c r="B9" s="253"/>
      <c r="C9" s="255" t="str">
        <f>IF($B9="","",VLOOKUP($B9,#REF!,5))</f>
        <v/>
      </c>
      <c r="D9" s="255" t="str">
        <f>IF($B9="","",VLOOKUP($B9,#REF!,15))</f>
        <v/>
      </c>
      <c r="E9" s="334" t="s">
        <v>136</v>
      </c>
      <c r="F9" s="335"/>
      <c r="G9" s="334" t="s">
        <v>137</v>
      </c>
      <c r="H9" s="335"/>
      <c r="I9" s="298" t="s">
        <v>138</v>
      </c>
      <c r="J9" s="203"/>
      <c r="K9" s="272">
        <v>1</v>
      </c>
      <c r="L9" s="267" t="e">
        <f>IF(K9="","",CONCATENATE(VLOOKUP($Y$3,$AB$1:$AK$1,K9)," pont"))</f>
        <v>#N/A</v>
      </c>
      <c r="M9" s="273"/>
      <c r="Y9" s="265"/>
      <c r="Z9" s="265"/>
      <c r="AA9" s="265" t="s">
        <v>81</v>
      </c>
      <c r="AB9" s="259">
        <v>10</v>
      </c>
      <c r="AC9" s="259">
        <v>6</v>
      </c>
      <c r="AD9" s="259">
        <v>4</v>
      </c>
      <c r="AE9" s="259">
        <v>2</v>
      </c>
      <c r="AF9" s="259">
        <v>1</v>
      </c>
      <c r="AG9" s="259">
        <v>0</v>
      </c>
      <c r="AH9" s="259">
        <v>0</v>
      </c>
      <c r="AI9" s="259">
        <v>0</v>
      </c>
      <c r="AJ9" s="259">
        <v>0</v>
      </c>
      <c r="AK9" s="259">
        <v>0</v>
      </c>
    </row>
    <row r="10" spans="1:37" x14ac:dyDescent="0.25">
      <c r="A10" s="229"/>
      <c r="B10" s="254"/>
      <c r="C10" s="256"/>
      <c r="D10" s="256"/>
      <c r="E10" s="256"/>
      <c r="F10" s="256"/>
      <c r="G10" s="256"/>
      <c r="H10" s="256"/>
      <c r="I10" s="256"/>
      <c r="J10" s="203"/>
      <c r="K10" s="229"/>
      <c r="L10" s="229"/>
      <c r="M10" s="274"/>
      <c r="Y10" s="265"/>
      <c r="Z10" s="265"/>
      <c r="AA10" s="265" t="s">
        <v>82</v>
      </c>
      <c r="AB10" s="259">
        <v>6</v>
      </c>
      <c r="AC10" s="259">
        <v>3</v>
      </c>
      <c r="AD10" s="259">
        <v>2</v>
      </c>
      <c r="AE10" s="259">
        <v>1</v>
      </c>
      <c r="AF10" s="259">
        <v>0</v>
      </c>
      <c r="AG10" s="259">
        <v>0</v>
      </c>
      <c r="AH10" s="259">
        <v>0</v>
      </c>
      <c r="AI10" s="259">
        <v>0</v>
      </c>
      <c r="AJ10" s="259">
        <v>0</v>
      </c>
      <c r="AK10" s="259">
        <v>0</v>
      </c>
    </row>
    <row r="11" spans="1:37" x14ac:dyDescent="0.25">
      <c r="A11" s="229" t="s">
        <v>52</v>
      </c>
      <c r="B11" s="253"/>
      <c r="C11" s="255" t="str">
        <f>IF($B11="","",VLOOKUP($B11,#REF!,5))</f>
        <v/>
      </c>
      <c r="D11" s="255" t="str">
        <f>IF($B11="","",VLOOKUP($B11,#REF!,15))</f>
        <v/>
      </c>
      <c r="E11" s="334" t="s">
        <v>134</v>
      </c>
      <c r="F11" s="335"/>
      <c r="G11" s="334" t="s">
        <v>135</v>
      </c>
      <c r="H11" s="335"/>
      <c r="I11" s="298" t="s">
        <v>133</v>
      </c>
      <c r="J11" s="203"/>
      <c r="K11" s="272">
        <v>2</v>
      </c>
      <c r="L11" s="267" t="e">
        <f>IF(K11="","",CONCATENATE(VLOOKUP($Y$3,$AB$1:$AK$1,K11)," pont"))</f>
        <v>#N/A</v>
      </c>
      <c r="M11" s="273"/>
      <c r="Y11" s="265"/>
      <c r="Z11" s="265"/>
      <c r="AA11" s="265" t="s">
        <v>87</v>
      </c>
      <c r="AB11" s="259">
        <v>3</v>
      </c>
      <c r="AC11" s="259">
        <v>2</v>
      </c>
      <c r="AD11" s="259">
        <v>1</v>
      </c>
      <c r="AE11" s="259">
        <v>0</v>
      </c>
      <c r="AF11" s="259">
        <v>0</v>
      </c>
      <c r="AG11" s="259">
        <v>0</v>
      </c>
      <c r="AH11" s="259">
        <v>0</v>
      </c>
      <c r="AI11" s="259">
        <v>0</v>
      </c>
      <c r="AJ11" s="259">
        <v>0</v>
      </c>
      <c r="AK11" s="259">
        <v>0</v>
      </c>
    </row>
    <row r="12" spans="1:37" x14ac:dyDescent="0.25">
      <c r="A12" s="229"/>
      <c r="B12" s="254"/>
      <c r="C12" s="256"/>
      <c r="D12" s="256"/>
      <c r="E12" s="256"/>
      <c r="F12" s="256"/>
      <c r="G12" s="256"/>
      <c r="H12" s="256"/>
      <c r="I12" s="256"/>
      <c r="J12" s="203"/>
      <c r="K12" s="251"/>
      <c r="L12" s="251"/>
      <c r="M12" s="274"/>
      <c r="Y12" s="265"/>
      <c r="Z12" s="265"/>
      <c r="AA12" s="265" t="s">
        <v>83</v>
      </c>
      <c r="AB12" s="270">
        <v>0</v>
      </c>
      <c r="AC12" s="270">
        <v>0</v>
      </c>
      <c r="AD12" s="270">
        <v>0</v>
      </c>
      <c r="AE12" s="270">
        <v>0</v>
      </c>
      <c r="AF12" s="270">
        <v>0</v>
      </c>
      <c r="AG12" s="270">
        <v>0</v>
      </c>
      <c r="AH12" s="270">
        <v>0</v>
      </c>
      <c r="AI12" s="270">
        <v>0</v>
      </c>
      <c r="AJ12" s="270">
        <v>0</v>
      </c>
      <c r="AK12" s="270">
        <v>0</v>
      </c>
    </row>
    <row r="13" spans="1:37" x14ac:dyDescent="0.25">
      <c r="A13" s="229" t="s">
        <v>57</v>
      </c>
      <c r="B13" s="253"/>
      <c r="C13" s="255" t="str">
        <f>IF($B13="","",VLOOKUP($B13,#REF!,5))</f>
        <v/>
      </c>
      <c r="D13" s="255" t="str">
        <f>IF($B13="","",VLOOKUP($B13,#REF!,15))</f>
        <v/>
      </c>
      <c r="E13" s="334" t="s">
        <v>139</v>
      </c>
      <c r="F13" s="335"/>
      <c r="G13" s="334" t="s">
        <v>140</v>
      </c>
      <c r="H13" s="335"/>
      <c r="I13" s="298" t="s">
        <v>109</v>
      </c>
      <c r="J13" s="203"/>
      <c r="K13" s="272">
        <v>4</v>
      </c>
      <c r="L13" s="267" t="e">
        <f>IF(K13="","",CONCATENATE(VLOOKUP($Y$3,$AB$1:$AK$1,K13)," pont"))</f>
        <v>#N/A</v>
      </c>
      <c r="M13" s="273"/>
      <c r="Y13" s="265"/>
      <c r="Z13" s="265"/>
      <c r="AA13" s="265" t="s">
        <v>84</v>
      </c>
      <c r="AB13" s="270">
        <v>0</v>
      </c>
      <c r="AC13" s="270">
        <v>0</v>
      </c>
      <c r="AD13" s="270">
        <v>0</v>
      </c>
      <c r="AE13" s="270">
        <v>0</v>
      </c>
      <c r="AF13" s="270">
        <v>0</v>
      </c>
      <c r="AG13" s="270">
        <v>0</v>
      </c>
      <c r="AH13" s="270">
        <v>0</v>
      </c>
      <c r="AI13" s="270">
        <v>0</v>
      </c>
      <c r="AJ13" s="270">
        <v>0</v>
      </c>
      <c r="AK13" s="270">
        <v>0</v>
      </c>
    </row>
    <row r="14" spans="1:37" x14ac:dyDescent="0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</row>
    <row r="15" spans="1:37" x14ac:dyDescent="0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</row>
    <row r="16" spans="1:37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Y16" s="265"/>
      <c r="Z16" s="265"/>
      <c r="AA16" s="265" t="s">
        <v>50</v>
      </c>
      <c r="AB16" s="265">
        <v>300</v>
      </c>
      <c r="AC16" s="265">
        <v>250</v>
      </c>
      <c r="AD16" s="265">
        <v>220</v>
      </c>
      <c r="AE16" s="265">
        <v>180</v>
      </c>
      <c r="AF16" s="265">
        <v>160</v>
      </c>
      <c r="AG16" s="265">
        <v>150</v>
      </c>
      <c r="AH16" s="265">
        <v>140</v>
      </c>
      <c r="AI16" s="265">
        <v>130</v>
      </c>
      <c r="AJ16" s="265">
        <v>120</v>
      </c>
      <c r="AK16" s="265">
        <v>110</v>
      </c>
    </row>
    <row r="17" spans="1:37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Y17" s="265"/>
      <c r="Z17" s="265"/>
      <c r="AA17" s="265" t="s">
        <v>75</v>
      </c>
      <c r="AB17" s="265">
        <v>250</v>
      </c>
      <c r="AC17" s="265">
        <v>200</v>
      </c>
      <c r="AD17" s="265">
        <v>160</v>
      </c>
      <c r="AE17" s="265">
        <v>140</v>
      </c>
      <c r="AF17" s="265">
        <v>120</v>
      </c>
      <c r="AG17" s="265">
        <v>110</v>
      </c>
      <c r="AH17" s="265">
        <v>100</v>
      </c>
      <c r="AI17" s="265">
        <v>90</v>
      </c>
      <c r="AJ17" s="265">
        <v>80</v>
      </c>
      <c r="AK17" s="265">
        <v>70</v>
      </c>
    </row>
    <row r="18" spans="1:37" ht="18.75" customHeight="1" x14ac:dyDescent="0.25">
      <c r="A18" s="203"/>
      <c r="B18" s="337"/>
      <c r="C18" s="337"/>
      <c r="D18" s="326" t="str">
        <f>E7</f>
        <v>METZGER</v>
      </c>
      <c r="E18" s="326"/>
      <c r="F18" s="326" t="str">
        <f>E9</f>
        <v>MÉSZÁROS</v>
      </c>
      <c r="G18" s="326"/>
      <c r="H18" s="326" t="str">
        <f>E11</f>
        <v>MAJOR</v>
      </c>
      <c r="I18" s="326"/>
      <c r="J18" s="326" t="str">
        <f>E13</f>
        <v>TAKÁCS</v>
      </c>
      <c r="K18" s="326"/>
      <c r="L18" s="203"/>
      <c r="M18" s="203"/>
      <c r="Y18" s="265"/>
      <c r="Z18" s="265"/>
      <c r="AA18" s="265" t="s">
        <v>76</v>
      </c>
      <c r="AB18" s="265">
        <v>200</v>
      </c>
      <c r="AC18" s="265">
        <v>150</v>
      </c>
      <c r="AD18" s="265">
        <v>130</v>
      </c>
      <c r="AE18" s="265">
        <v>110</v>
      </c>
      <c r="AF18" s="265">
        <v>95</v>
      </c>
      <c r="AG18" s="265">
        <v>80</v>
      </c>
      <c r="AH18" s="265">
        <v>70</v>
      </c>
      <c r="AI18" s="265">
        <v>60</v>
      </c>
      <c r="AJ18" s="265">
        <v>55</v>
      </c>
      <c r="AK18" s="265">
        <v>50</v>
      </c>
    </row>
    <row r="19" spans="1:37" ht="18.75" customHeight="1" x14ac:dyDescent="0.25">
      <c r="A19" s="257" t="s">
        <v>50</v>
      </c>
      <c r="B19" s="332" t="str">
        <f>E7</f>
        <v>METZGER</v>
      </c>
      <c r="C19" s="332"/>
      <c r="D19" s="327"/>
      <c r="E19" s="327"/>
      <c r="F19" s="330" t="s">
        <v>174</v>
      </c>
      <c r="G19" s="331"/>
      <c r="H19" s="330" t="s">
        <v>174</v>
      </c>
      <c r="I19" s="331"/>
      <c r="J19" s="328" t="s">
        <v>183</v>
      </c>
      <c r="K19" s="329"/>
      <c r="L19" s="203"/>
      <c r="M19" s="203"/>
      <c r="Y19" s="265"/>
      <c r="Z19" s="265"/>
      <c r="AA19" s="265" t="s">
        <v>77</v>
      </c>
      <c r="AB19" s="265">
        <v>150</v>
      </c>
      <c r="AC19" s="265">
        <v>120</v>
      </c>
      <c r="AD19" s="265">
        <v>100</v>
      </c>
      <c r="AE19" s="265">
        <v>80</v>
      </c>
      <c r="AF19" s="265">
        <v>70</v>
      </c>
      <c r="AG19" s="265">
        <v>60</v>
      </c>
      <c r="AH19" s="265">
        <v>55</v>
      </c>
      <c r="AI19" s="265">
        <v>50</v>
      </c>
      <c r="AJ19" s="265">
        <v>45</v>
      </c>
      <c r="AK19" s="265">
        <v>40</v>
      </c>
    </row>
    <row r="20" spans="1:37" ht="18.75" customHeight="1" x14ac:dyDescent="0.25">
      <c r="A20" s="257" t="s">
        <v>51</v>
      </c>
      <c r="B20" s="332" t="str">
        <f>E9</f>
        <v>MÉSZÁROS</v>
      </c>
      <c r="C20" s="332"/>
      <c r="D20" s="330" t="s">
        <v>175</v>
      </c>
      <c r="E20" s="331"/>
      <c r="F20" s="327"/>
      <c r="G20" s="327"/>
      <c r="H20" s="330" t="s">
        <v>187</v>
      </c>
      <c r="I20" s="331"/>
      <c r="J20" s="330" t="s">
        <v>177</v>
      </c>
      <c r="K20" s="331"/>
      <c r="L20" s="203"/>
      <c r="M20" s="203"/>
      <c r="Y20" s="265"/>
      <c r="Z20" s="265"/>
      <c r="AA20" s="265" t="s">
        <v>78</v>
      </c>
      <c r="AB20" s="265">
        <v>120</v>
      </c>
      <c r="AC20" s="265">
        <v>90</v>
      </c>
      <c r="AD20" s="265">
        <v>65</v>
      </c>
      <c r="AE20" s="265">
        <v>55</v>
      </c>
      <c r="AF20" s="265">
        <v>50</v>
      </c>
      <c r="AG20" s="265">
        <v>45</v>
      </c>
      <c r="AH20" s="265">
        <v>40</v>
      </c>
      <c r="AI20" s="265">
        <v>35</v>
      </c>
      <c r="AJ20" s="265">
        <v>25</v>
      </c>
      <c r="AK20" s="265">
        <v>20</v>
      </c>
    </row>
    <row r="21" spans="1:37" ht="18.75" customHeight="1" x14ac:dyDescent="0.25">
      <c r="A21" s="257" t="s">
        <v>52</v>
      </c>
      <c r="B21" s="332" t="str">
        <f>E11</f>
        <v>MAJOR</v>
      </c>
      <c r="C21" s="332"/>
      <c r="D21" s="330" t="s">
        <v>175</v>
      </c>
      <c r="E21" s="331"/>
      <c r="F21" s="330" t="s">
        <v>188</v>
      </c>
      <c r="G21" s="331"/>
      <c r="H21" s="327"/>
      <c r="I21" s="327"/>
      <c r="J21" s="330" t="s">
        <v>188</v>
      </c>
      <c r="K21" s="331"/>
      <c r="L21" s="203"/>
      <c r="M21" s="203"/>
      <c r="Y21" s="265"/>
      <c r="Z21" s="265"/>
      <c r="AA21" s="265" t="s">
        <v>79</v>
      </c>
      <c r="AB21" s="265">
        <v>90</v>
      </c>
      <c r="AC21" s="265">
        <v>60</v>
      </c>
      <c r="AD21" s="265">
        <v>45</v>
      </c>
      <c r="AE21" s="265">
        <v>34</v>
      </c>
      <c r="AF21" s="265">
        <v>27</v>
      </c>
      <c r="AG21" s="265">
        <v>22</v>
      </c>
      <c r="AH21" s="265">
        <v>18</v>
      </c>
      <c r="AI21" s="265">
        <v>15</v>
      </c>
      <c r="AJ21" s="265">
        <v>12</v>
      </c>
      <c r="AK21" s="265">
        <v>9</v>
      </c>
    </row>
    <row r="22" spans="1:37" ht="18.75" customHeight="1" x14ac:dyDescent="0.25">
      <c r="A22" s="257" t="s">
        <v>57</v>
      </c>
      <c r="B22" s="332" t="str">
        <f>E13</f>
        <v>TAKÁCS</v>
      </c>
      <c r="C22" s="332"/>
      <c r="D22" s="330" t="s">
        <v>185</v>
      </c>
      <c r="E22" s="331"/>
      <c r="F22" s="330" t="s">
        <v>179</v>
      </c>
      <c r="G22" s="331"/>
      <c r="H22" s="328" t="s">
        <v>187</v>
      </c>
      <c r="I22" s="329"/>
      <c r="J22" s="327"/>
      <c r="K22" s="327"/>
      <c r="L22" s="203"/>
      <c r="M22" s="203"/>
      <c r="Y22" s="265"/>
      <c r="Z22" s="265"/>
      <c r="AA22" s="265" t="s">
        <v>80</v>
      </c>
      <c r="AB22" s="265">
        <v>60</v>
      </c>
      <c r="AC22" s="265">
        <v>40</v>
      </c>
      <c r="AD22" s="265">
        <v>30</v>
      </c>
      <c r="AE22" s="265">
        <v>20</v>
      </c>
      <c r="AF22" s="265">
        <v>18</v>
      </c>
      <c r="AG22" s="265">
        <v>15</v>
      </c>
      <c r="AH22" s="265">
        <v>12</v>
      </c>
      <c r="AI22" s="265">
        <v>10</v>
      </c>
      <c r="AJ22" s="265">
        <v>8</v>
      </c>
      <c r="AK22" s="265">
        <v>6</v>
      </c>
    </row>
    <row r="23" spans="1:37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Y23" s="265"/>
      <c r="Z23" s="265"/>
      <c r="AA23" s="265" t="s">
        <v>81</v>
      </c>
      <c r="AB23" s="265">
        <v>40</v>
      </c>
      <c r="AC23" s="265">
        <v>25</v>
      </c>
      <c r="AD23" s="265">
        <v>18</v>
      </c>
      <c r="AE23" s="265">
        <v>13</v>
      </c>
      <c r="AF23" s="265">
        <v>8</v>
      </c>
      <c r="AG23" s="265">
        <v>7</v>
      </c>
      <c r="AH23" s="265">
        <v>6</v>
      </c>
      <c r="AI23" s="265">
        <v>5</v>
      </c>
      <c r="AJ23" s="265">
        <v>4</v>
      </c>
      <c r="AK23" s="265">
        <v>3</v>
      </c>
    </row>
    <row r="24" spans="1:37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Y24" s="265"/>
      <c r="Z24" s="265"/>
      <c r="AA24" s="265" t="s">
        <v>82</v>
      </c>
      <c r="AB24" s="265">
        <v>25</v>
      </c>
      <c r="AC24" s="265">
        <v>15</v>
      </c>
      <c r="AD24" s="265">
        <v>13</v>
      </c>
      <c r="AE24" s="265">
        <v>7</v>
      </c>
      <c r="AF24" s="265">
        <v>6</v>
      </c>
      <c r="AG24" s="265">
        <v>5</v>
      </c>
      <c r="AH24" s="265">
        <v>4</v>
      </c>
      <c r="AI24" s="265">
        <v>3</v>
      </c>
      <c r="AJ24" s="265">
        <v>2</v>
      </c>
      <c r="AK24" s="265">
        <v>1</v>
      </c>
    </row>
    <row r="25" spans="1:37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Y25" s="265"/>
      <c r="Z25" s="265"/>
      <c r="AA25" s="265" t="s">
        <v>87</v>
      </c>
      <c r="AB25" s="265">
        <v>15</v>
      </c>
      <c r="AC25" s="265">
        <v>10</v>
      </c>
      <c r="AD25" s="265">
        <v>8</v>
      </c>
      <c r="AE25" s="265">
        <v>4</v>
      </c>
      <c r="AF25" s="265">
        <v>3</v>
      </c>
      <c r="AG25" s="265">
        <v>2</v>
      </c>
      <c r="AH25" s="265">
        <v>1</v>
      </c>
      <c r="AI25" s="265">
        <v>0</v>
      </c>
      <c r="AJ25" s="265">
        <v>0</v>
      </c>
      <c r="AK25" s="265">
        <v>0</v>
      </c>
    </row>
    <row r="26" spans="1:37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Y26" s="265"/>
      <c r="Z26" s="265"/>
      <c r="AA26" s="265" t="s">
        <v>83</v>
      </c>
      <c r="AB26" s="265">
        <v>10</v>
      </c>
      <c r="AC26" s="265">
        <v>6</v>
      </c>
      <c r="AD26" s="265">
        <v>4</v>
      </c>
      <c r="AE26" s="265">
        <v>2</v>
      </c>
      <c r="AF26" s="265">
        <v>1</v>
      </c>
      <c r="AG26" s="265">
        <v>0</v>
      </c>
      <c r="AH26" s="265">
        <v>0</v>
      </c>
      <c r="AI26" s="265">
        <v>0</v>
      </c>
      <c r="AJ26" s="265">
        <v>0</v>
      </c>
      <c r="AK26" s="265">
        <v>0</v>
      </c>
    </row>
    <row r="27" spans="1:37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Y27" s="265"/>
      <c r="Z27" s="265"/>
      <c r="AA27" s="265" t="s">
        <v>84</v>
      </c>
      <c r="AB27" s="265">
        <v>3</v>
      </c>
      <c r="AC27" s="265">
        <v>2</v>
      </c>
      <c r="AD27" s="265">
        <v>1</v>
      </c>
      <c r="AE27" s="265">
        <v>0</v>
      </c>
      <c r="AF27" s="265">
        <v>0</v>
      </c>
      <c r="AG27" s="265">
        <v>0</v>
      </c>
      <c r="AH27" s="265">
        <v>0</v>
      </c>
      <c r="AI27" s="265">
        <v>0</v>
      </c>
      <c r="AJ27" s="265">
        <v>0</v>
      </c>
      <c r="AK27" s="265">
        <v>0</v>
      </c>
    </row>
    <row r="28" spans="1:37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37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37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37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37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203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49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38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M4</f>
        <v>0</v>
      </c>
      <c r="L41" s="187"/>
      <c r="M41" s="242"/>
      <c r="P41" s="123"/>
      <c r="Q41" s="121"/>
      <c r="R41" s="233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E35:F35"/>
    <mergeCell ref="E7:F7"/>
    <mergeCell ref="E9:F9"/>
    <mergeCell ref="E11:F11"/>
    <mergeCell ref="E13:F13"/>
    <mergeCell ref="D21:E21"/>
    <mergeCell ref="F21:G21"/>
    <mergeCell ref="J18:K18"/>
    <mergeCell ref="D22:E22"/>
    <mergeCell ref="F22:G22"/>
    <mergeCell ref="H22:I22"/>
    <mergeCell ref="J19:K19"/>
    <mergeCell ref="J20:K20"/>
    <mergeCell ref="J21:K21"/>
    <mergeCell ref="J22:K22"/>
  </mergeCells>
  <phoneticPr fontId="55" type="noConversion"/>
  <conditionalFormatting sqref="E7 E9 E11 E13">
    <cfRule type="cellIs" dxfId="5" priority="1" stopIfTrue="1" operator="equal">
      <formula>"Bye"</formula>
    </cfRule>
  </conditionalFormatting>
  <conditionalFormatting sqref="R41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D05E-C484-45BC-BCED-4982D9B13273}">
  <sheetPr>
    <tabColor indexed="11"/>
  </sheetPr>
  <dimension ref="A1:R41"/>
  <sheetViews>
    <sheetView workbookViewId="0">
      <selection activeCell="K15" sqref="K15"/>
    </sheetView>
  </sheetViews>
  <sheetFormatPr defaultRowHeight="13.2" x14ac:dyDescent="0.25"/>
  <cols>
    <col min="9" max="9" width="22.44140625" customWidth="1"/>
  </cols>
  <sheetData>
    <row r="1" spans="1:18" ht="24.6" x14ac:dyDescent="0.25">
      <c r="A1" s="338" t="s">
        <v>95</v>
      </c>
      <c r="B1" s="338"/>
      <c r="C1" s="338"/>
      <c r="D1" s="338"/>
      <c r="E1" s="338"/>
      <c r="F1" s="338"/>
      <c r="G1" s="164"/>
      <c r="H1" s="167" t="s">
        <v>38</v>
      </c>
      <c r="I1" s="165"/>
      <c r="J1" s="166"/>
      <c r="L1" s="168"/>
      <c r="M1" s="169"/>
      <c r="N1" s="89"/>
      <c r="O1" s="89" t="s">
        <v>11</v>
      </c>
      <c r="P1" s="89"/>
      <c r="Q1" s="88"/>
      <c r="R1" s="89"/>
    </row>
    <row r="2" spans="1:18" x14ac:dyDescent="0.25">
      <c r="A2" s="170" t="s">
        <v>37</v>
      </c>
      <c r="B2" s="171"/>
      <c r="C2" s="171"/>
      <c r="D2" s="171"/>
      <c r="E2" s="171" t="s">
        <v>119</v>
      </c>
      <c r="F2" s="171"/>
      <c r="G2" s="172"/>
      <c r="H2" s="173"/>
      <c r="I2" s="173"/>
      <c r="J2" s="174"/>
      <c r="K2" s="168"/>
      <c r="L2" s="168"/>
      <c r="M2" s="168"/>
      <c r="N2" s="90"/>
      <c r="O2" s="84"/>
      <c r="P2" s="90"/>
      <c r="Q2" s="84"/>
      <c r="R2" s="90"/>
    </row>
    <row r="3" spans="1:18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1"/>
      <c r="K3" s="50"/>
      <c r="L3" s="51" t="s">
        <v>25</v>
      </c>
      <c r="M3" s="50"/>
      <c r="N3" s="225"/>
      <c r="O3" s="224"/>
      <c r="P3" s="225"/>
      <c r="Q3" s="224"/>
      <c r="R3" s="226"/>
    </row>
    <row r="4" spans="1:18" ht="13.8" thickBot="1" x14ac:dyDescent="0.3">
      <c r="A4" s="339">
        <v>45407</v>
      </c>
      <c r="B4" s="339"/>
      <c r="C4" s="339"/>
      <c r="D4" s="175"/>
      <c r="E4" s="176" t="s">
        <v>97</v>
      </c>
      <c r="F4" s="176"/>
      <c r="G4" s="176"/>
      <c r="H4" s="179"/>
      <c r="I4" s="176"/>
      <c r="J4" s="178"/>
      <c r="K4" s="179"/>
      <c r="L4" s="181">
        <f>Altalanos!$E$10</f>
        <v>0</v>
      </c>
      <c r="M4" s="179"/>
      <c r="N4" s="227"/>
      <c r="O4" s="228"/>
      <c r="P4" s="258" t="s">
        <v>59</v>
      </c>
      <c r="Q4" s="259" t="s">
        <v>68</v>
      </c>
      <c r="R4" s="259" t="s">
        <v>64</v>
      </c>
    </row>
    <row r="5" spans="1:18" x14ac:dyDescent="0.25">
      <c r="A5" s="33"/>
      <c r="B5" s="33" t="s">
        <v>36</v>
      </c>
      <c r="C5" s="223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2" t="s">
        <v>54</v>
      </c>
      <c r="L5" s="252" t="s">
        <v>55</v>
      </c>
      <c r="M5" s="252" t="s">
        <v>56</v>
      </c>
      <c r="P5" s="260" t="s">
        <v>66</v>
      </c>
      <c r="Q5" s="261" t="s">
        <v>62</v>
      </c>
      <c r="R5" s="261" t="s">
        <v>69</v>
      </c>
    </row>
    <row r="6" spans="1:18" x14ac:dyDescent="0.25">
      <c r="A6" s="203"/>
      <c r="B6" s="203"/>
      <c r="C6" s="251"/>
      <c r="D6" s="203"/>
      <c r="E6" s="203"/>
      <c r="F6" s="203"/>
      <c r="G6" s="203"/>
      <c r="H6" s="203"/>
      <c r="I6" s="203"/>
      <c r="J6" s="203"/>
      <c r="K6" s="203"/>
      <c r="L6" s="203"/>
      <c r="M6" s="203"/>
      <c r="P6" s="262" t="s">
        <v>67</v>
      </c>
      <c r="Q6" s="263" t="s">
        <v>70</v>
      </c>
      <c r="R6" s="263" t="s">
        <v>65</v>
      </c>
    </row>
    <row r="7" spans="1:18" x14ac:dyDescent="0.25">
      <c r="A7" s="229" t="s">
        <v>50</v>
      </c>
      <c r="B7" s="253"/>
      <c r="C7" s="255" t="str">
        <f>IF($B7="","",VLOOKUP($B7,#REF!,5))</f>
        <v/>
      </c>
      <c r="D7" s="255" t="str">
        <f>IF($B7="","",VLOOKUP($B7,#REF!,15))</f>
        <v/>
      </c>
      <c r="E7" s="334" t="s">
        <v>127</v>
      </c>
      <c r="F7" s="335"/>
      <c r="G7" s="334" t="s">
        <v>128</v>
      </c>
      <c r="H7" s="335"/>
      <c r="I7" s="298" t="s">
        <v>129</v>
      </c>
      <c r="J7" s="203"/>
      <c r="K7" s="272">
        <v>5</v>
      </c>
      <c r="L7" s="267" t="e">
        <f>IF(K7="","",CONCATENATE(VLOOKUP($Y$3,$AB$1:$AK$1,K7)," pont"))</f>
        <v>#N/A</v>
      </c>
      <c r="M7" s="273"/>
      <c r="P7" s="258" t="s">
        <v>73</v>
      </c>
      <c r="Q7" s="259" t="s">
        <v>61</v>
      </c>
      <c r="R7" s="259" t="s">
        <v>71</v>
      </c>
    </row>
    <row r="8" spans="1:18" x14ac:dyDescent="0.25">
      <c r="A8" s="229"/>
      <c r="B8" s="254"/>
      <c r="C8" s="256"/>
      <c r="D8" s="256"/>
      <c r="E8" s="256"/>
      <c r="F8" s="256"/>
      <c r="G8" s="256"/>
      <c r="H8" s="256"/>
      <c r="I8" s="256"/>
      <c r="J8" s="203"/>
      <c r="K8" s="229"/>
      <c r="L8" s="229"/>
      <c r="M8" s="274"/>
      <c r="P8" s="260" t="s">
        <v>74</v>
      </c>
      <c r="Q8" s="261" t="s">
        <v>63</v>
      </c>
      <c r="R8" s="261" t="s">
        <v>72</v>
      </c>
    </row>
    <row r="9" spans="1:18" x14ac:dyDescent="0.25">
      <c r="A9" s="229" t="s">
        <v>51</v>
      </c>
      <c r="B9" s="253"/>
      <c r="C9" s="255" t="str">
        <f>IF($B9="","",VLOOKUP($B9,#REF!,5))</f>
        <v/>
      </c>
      <c r="D9" s="255" t="str">
        <f>IF($B9="","",VLOOKUP($B9,#REF!,15))</f>
        <v/>
      </c>
      <c r="E9" s="334" t="s">
        <v>120</v>
      </c>
      <c r="F9" s="335"/>
      <c r="G9" s="334" t="s">
        <v>121</v>
      </c>
      <c r="H9" s="335"/>
      <c r="I9" s="298" t="s">
        <v>102</v>
      </c>
      <c r="J9" s="203"/>
      <c r="K9" s="272">
        <v>1</v>
      </c>
      <c r="L9" s="267" t="e">
        <f>IF(K9="","",CONCATENATE(VLOOKUP($Y$3,$AB$1:$AK$1,K9)," pont"))</f>
        <v>#N/A</v>
      </c>
      <c r="M9" s="273"/>
    </row>
    <row r="10" spans="1:18" x14ac:dyDescent="0.25">
      <c r="A10" s="229"/>
      <c r="B10" s="254"/>
      <c r="C10" s="256"/>
      <c r="D10" s="256"/>
      <c r="E10" s="256"/>
      <c r="F10" s="256"/>
      <c r="G10" s="256"/>
      <c r="H10" s="256"/>
      <c r="I10" s="256"/>
      <c r="J10" s="203"/>
      <c r="K10" s="229"/>
      <c r="L10" s="229"/>
      <c r="M10" s="274"/>
    </row>
    <row r="11" spans="1:18" x14ac:dyDescent="0.25">
      <c r="A11" s="229" t="s">
        <v>52</v>
      </c>
      <c r="B11" s="253"/>
      <c r="C11" s="255" t="str">
        <f>IF($B11="","",VLOOKUP($B11,#REF!,5))</f>
        <v/>
      </c>
      <c r="D11" s="255" t="str">
        <f>IF($B11="","",VLOOKUP($B11,#REF!,15))</f>
        <v/>
      </c>
      <c r="E11" s="334" t="s">
        <v>124</v>
      </c>
      <c r="F11" s="335"/>
      <c r="G11" s="334" t="s">
        <v>125</v>
      </c>
      <c r="H11" s="335"/>
      <c r="I11" s="298" t="s">
        <v>102</v>
      </c>
      <c r="J11" s="203"/>
      <c r="K11" s="272">
        <v>3</v>
      </c>
      <c r="L11" s="267" t="e">
        <f>IF(K11="","",CONCATENATE(VLOOKUP($Y$3,$AB$1:$AK$1,K11)," pont"))</f>
        <v>#N/A</v>
      </c>
      <c r="M11" s="273"/>
    </row>
    <row r="12" spans="1:18" x14ac:dyDescent="0.25">
      <c r="A12" s="229"/>
      <c r="B12" s="254"/>
      <c r="C12" s="256"/>
      <c r="D12" s="256"/>
      <c r="E12" s="256"/>
      <c r="F12" s="256"/>
      <c r="G12" s="256"/>
      <c r="H12" s="256"/>
      <c r="I12" s="256"/>
      <c r="J12" s="203"/>
      <c r="K12" s="251"/>
      <c r="L12" s="251"/>
      <c r="M12" s="274"/>
    </row>
    <row r="13" spans="1:18" x14ac:dyDescent="0.25">
      <c r="A13" s="229" t="s">
        <v>57</v>
      </c>
      <c r="B13" s="253"/>
      <c r="C13" s="255" t="str">
        <f>IF($B13="","",VLOOKUP($B13,#REF!,5))</f>
        <v/>
      </c>
      <c r="D13" s="255" t="str">
        <f>IF($B13="","",VLOOKUP($B13,#REF!,15))</f>
        <v/>
      </c>
      <c r="E13" s="334" t="s">
        <v>126</v>
      </c>
      <c r="F13" s="335"/>
      <c r="G13" s="334" t="s">
        <v>118</v>
      </c>
      <c r="H13" s="335"/>
      <c r="I13" s="298" t="s">
        <v>100</v>
      </c>
      <c r="J13" s="203"/>
      <c r="K13" s="272">
        <v>4</v>
      </c>
      <c r="L13" s="267" t="e">
        <f>IF(K13="","",CONCATENATE(VLOOKUP($Y$3,$AB$1:$AK$1,K13)," pont"))</f>
        <v>#N/A</v>
      </c>
      <c r="M13" s="273"/>
    </row>
    <row r="14" spans="1:18" x14ac:dyDescent="0.25">
      <c r="A14" s="229"/>
      <c r="B14" s="254"/>
      <c r="C14" s="256"/>
      <c r="D14" s="256"/>
      <c r="E14" s="256"/>
      <c r="F14" s="256"/>
      <c r="G14" s="256"/>
      <c r="H14" s="256"/>
      <c r="I14" s="256"/>
      <c r="J14" s="203"/>
      <c r="K14" s="229"/>
      <c r="L14" s="229"/>
      <c r="M14" s="274"/>
    </row>
    <row r="15" spans="1:18" x14ac:dyDescent="0.25">
      <c r="A15" s="229" t="s">
        <v>58</v>
      </c>
      <c r="B15" s="253"/>
      <c r="C15" s="255" t="str">
        <f>IF($B15="","",VLOOKUP($B15,#REF!,5))</f>
        <v/>
      </c>
      <c r="D15" s="255" t="str">
        <f>IF($B15="","",VLOOKUP($B15,#REF!,15))</f>
        <v/>
      </c>
      <c r="E15" s="334" t="s">
        <v>122</v>
      </c>
      <c r="F15" s="335"/>
      <c r="G15" s="334" t="s">
        <v>123</v>
      </c>
      <c r="H15" s="335"/>
      <c r="I15" s="298" t="s">
        <v>102</v>
      </c>
      <c r="J15" s="203"/>
      <c r="K15" s="272">
        <v>2</v>
      </c>
      <c r="L15" s="267" t="e">
        <f>IF(K15="","",CONCATENATE(VLOOKUP($Y$3,$AB$1:$AK$1,K15)," pont"))</f>
        <v>#N/A</v>
      </c>
      <c r="M15" s="273"/>
    </row>
    <row r="16" spans="1:18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13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1:13" x14ac:dyDescent="0.25">
      <c r="A18" s="203"/>
      <c r="B18" s="337"/>
      <c r="C18" s="337"/>
      <c r="D18" s="326" t="str">
        <f>E7</f>
        <v>SZABÓ</v>
      </c>
      <c r="E18" s="326"/>
      <c r="F18" s="326" t="str">
        <f>E9</f>
        <v>HOROG</v>
      </c>
      <c r="G18" s="326"/>
      <c r="H18" s="326" t="str">
        <f>E11</f>
        <v>JELINEK</v>
      </c>
      <c r="I18" s="326"/>
      <c r="J18" s="326" t="str">
        <f>E13</f>
        <v>BENCSIK</v>
      </c>
      <c r="K18" s="326"/>
      <c r="L18" s="326" t="str">
        <f>E15</f>
        <v>SCHREIBER</v>
      </c>
      <c r="M18" s="326"/>
    </row>
    <row r="19" spans="1:13" x14ac:dyDescent="0.25">
      <c r="A19" s="257" t="s">
        <v>50</v>
      </c>
      <c r="B19" s="332" t="str">
        <f>E7</f>
        <v>SZABÓ</v>
      </c>
      <c r="C19" s="332"/>
      <c r="D19" s="327"/>
      <c r="E19" s="327"/>
      <c r="F19" s="330" t="s">
        <v>179</v>
      </c>
      <c r="G19" s="331"/>
      <c r="H19" s="330" t="s">
        <v>179</v>
      </c>
      <c r="I19" s="331"/>
      <c r="J19" s="328" t="s">
        <v>180</v>
      </c>
      <c r="K19" s="329"/>
      <c r="L19" s="328" t="s">
        <v>180</v>
      </c>
      <c r="M19" s="329"/>
    </row>
    <row r="20" spans="1:13" x14ac:dyDescent="0.25">
      <c r="A20" s="257" t="s">
        <v>51</v>
      </c>
      <c r="B20" s="332" t="str">
        <f>E9</f>
        <v>HOROG</v>
      </c>
      <c r="C20" s="332"/>
      <c r="D20" s="330" t="s">
        <v>177</v>
      </c>
      <c r="E20" s="331"/>
      <c r="F20" s="327"/>
      <c r="G20" s="327"/>
      <c r="H20" s="330" t="s">
        <v>177</v>
      </c>
      <c r="I20" s="331"/>
      <c r="J20" s="330" t="s">
        <v>177</v>
      </c>
      <c r="K20" s="331"/>
      <c r="L20" s="328" t="s">
        <v>177</v>
      </c>
      <c r="M20" s="329"/>
    </row>
    <row r="21" spans="1:13" x14ac:dyDescent="0.25">
      <c r="A21" s="257" t="s">
        <v>52</v>
      </c>
      <c r="B21" s="332" t="str">
        <f>E11</f>
        <v>JELINEK</v>
      </c>
      <c r="C21" s="332"/>
      <c r="D21" s="330" t="s">
        <v>177</v>
      </c>
      <c r="E21" s="331"/>
      <c r="F21" s="330" t="s">
        <v>179</v>
      </c>
      <c r="G21" s="331"/>
      <c r="H21" s="327"/>
      <c r="I21" s="327"/>
      <c r="J21" s="330" t="s">
        <v>187</v>
      </c>
      <c r="K21" s="331"/>
      <c r="L21" s="330" t="s">
        <v>193</v>
      </c>
      <c r="M21" s="331"/>
    </row>
    <row r="22" spans="1:13" x14ac:dyDescent="0.25">
      <c r="A22" s="257" t="s">
        <v>57</v>
      </c>
      <c r="B22" s="332" t="str">
        <f>E13</f>
        <v>BENCSIK</v>
      </c>
      <c r="C22" s="332"/>
      <c r="D22" s="330" t="s">
        <v>178</v>
      </c>
      <c r="E22" s="331"/>
      <c r="F22" s="330" t="s">
        <v>179</v>
      </c>
      <c r="G22" s="331"/>
      <c r="H22" s="328" t="s">
        <v>188</v>
      </c>
      <c r="I22" s="329"/>
      <c r="J22" s="327"/>
      <c r="K22" s="327"/>
      <c r="L22" s="330" t="s">
        <v>188</v>
      </c>
      <c r="M22" s="331"/>
    </row>
    <row r="23" spans="1:13" x14ac:dyDescent="0.25">
      <c r="A23" s="257" t="s">
        <v>58</v>
      </c>
      <c r="B23" s="332" t="str">
        <f>E15</f>
        <v>SCHREIBER</v>
      </c>
      <c r="C23" s="332"/>
      <c r="D23" s="330" t="s">
        <v>178</v>
      </c>
      <c r="E23" s="331"/>
      <c r="F23" s="330" t="s">
        <v>179</v>
      </c>
      <c r="G23" s="331"/>
      <c r="H23" s="328" t="s">
        <v>194</v>
      </c>
      <c r="I23" s="329"/>
      <c r="J23" s="328" t="s">
        <v>187</v>
      </c>
      <c r="K23" s="329"/>
      <c r="L23" s="327"/>
      <c r="M23" s="327"/>
    </row>
    <row r="24" spans="1:13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</row>
    <row r="25" spans="1:13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3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</row>
    <row r="27" spans="1:13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</row>
    <row r="28" spans="1:13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1:13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</row>
    <row r="31" spans="1:13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13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187"/>
      <c r="M32" s="203"/>
    </row>
    <row r="33" spans="1:18" x14ac:dyDescent="0.25">
      <c r="A33" s="110" t="s">
        <v>31</v>
      </c>
      <c r="B33" s="111"/>
      <c r="C33" s="158"/>
      <c r="D33" s="234" t="s">
        <v>2</v>
      </c>
      <c r="E33" s="235" t="s">
        <v>33</v>
      </c>
      <c r="F33" s="249"/>
      <c r="G33" s="234" t="s">
        <v>2</v>
      </c>
      <c r="H33" s="235" t="s">
        <v>40</v>
      </c>
      <c r="I33" s="135"/>
      <c r="J33" s="235" t="s">
        <v>41</v>
      </c>
      <c r="K33" s="134" t="s">
        <v>42</v>
      </c>
      <c r="L33" s="33"/>
      <c r="M33" s="249"/>
      <c r="P33" s="230"/>
      <c r="Q33" s="230"/>
      <c r="R33" s="231"/>
    </row>
    <row r="34" spans="1:18" x14ac:dyDescent="0.25">
      <c r="A34" s="214" t="s">
        <v>32</v>
      </c>
      <c r="B34" s="215"/>
      <c r="C34" s="217"/>
      <c r="D34" s="236"/>
      <c r="E34" s="336"/>
      <c r="F34" s="336"/>
      <c r="G34" s="243" t="s">
        <v>3</v>
      </c>
      <c r="H34" s="215"/>
      <c r="I34" s="237"/>
      <c r="J34" s="244"/>
      <c r="K34" s="209" t="s">
        <v>34</v>
      </c>
      <c r="L34" s="250"/>
      <c r="M34" s="238"/>
      <c r="P34" s="232"/>
      <c r="Q34" s="232"/>
      <c r="R34" s="123"/>
    </row>
    <row r="35" spans="1:18" x14ac:dyDescent="0.25">
      <c r="A35" s="218" t="s">
        <v>39</v>
      </c>
      <c r="B35" s="133"/>
      <c r="C35" s="220"/>
      <c r="D35" s="239"/>
      <c r="E35" s="333"/>
      <c r="F35" s="333"/>
      <c r="G35" s="245" t="s">
        <v>4</v>
      </c>
      <c r="H35" s="80"/>
      <c r="I35" s="207"/>
      <c r="J35" s="81"/>
      <c r="K35" s="247"/>
      <c r="L35" s="187"/>
      <c r="M35" s="242"/>
      <c r="P35" s="123"/>
      <c r="Q35" s="121"/>
      <c r="R35" s="123"/>
    </row>
    <row r="36" spans="1:18" x14ac:dyDescent="0.25">
      <c r="A36" s="148"/>
      <c r="B36" s="149"/>
      <c r="C36" s="150"/>
      <c r="D36" s="239"/>
      <c r="E36" s="82"/>
      <c r="F36" s="203"/>
      <c r="G36" s="245" t="s">
        <v>5</v>
      </c>
      <c r="H36" s="80"/>
      <c r="I36" s="207"/>
      <c r="J36" s="81"/>
      <c r="K36" s="209" t="s">
        <v>35</v>
      </c>
      <c r="L36" s="250"/>
      <c r="M36" s="238"/>
      <c r="P36" s="232"/>
      <c r="Q36" s="232"/>
      <c r="R36" s="123"/>
    </row>
    <row r="37" spans="1:18" x14ac:dyDescent="0.25">
      <c r="A37" s="124"/>
      <c r="B37" s="92"/>
      <c r="C37" s="125"/>
      <c r="D37" s="239"/>
      <c r="E37" s="82"/>
      <c r="F37" s="203"/>
      <c r="G37" s="245" t="s">
        <v>6</v>
      </c>
      <c r="H37" s="80"/>
      <c r="I37" s="207"/>
      <c r="J37" s="81"/>
      <c r="K37" s="248"/>
      <c r="L37" s="203"/>
      <c r="M37" s="240"/>
      <c r="P37" s="123"/>
      <c r="Q37" s="121"/>
      <c r="R37" s="123"/>
    </row>
    <row r="38" spans="1:18" x14ac:dyDescent="0.25">
      <c r="A38" s="137"/>
      <c r="B38" s="151"/>
      <c r="C38" s="157"/>
      <c r="D38" s="239"/>
      <c r="E38" s="82"/>
      <c r="F38" s="203"/>
      <c r="G38" s="245" t="s">
        <v>7</v>
      </c>
      <c r="H38" s="80"/>
      <c r="I38" s="207"/>
      <c r="J38" s="81"/>
      <c r="K38" s="218"/>
      <c r="L38" s="187"/>
      <c r="M38" s="242"/>
      <c r="P38" s="123"/>
      <c r="Q38" s="121"/>
      <c r="R38" s="123"/>
    </row>
    <row r="39" spans="1:18" x14ac:dyDescent="0.25">
      <c r="A39" s="138"/>
      <c r="B39" s="22"/>
      <c r="C39" s="125"/>
      <c r="D39" s="239"/>
      <c r="E39" s="82"/>
      <c r="F39" s="203"/>
      <c r="G39" s="245" t="s">
        <v>8</v>
      </c>
      <c r="H39" s="80"/>
      <c r="I39" s="207"/>
      <c r="J39" s="81"/>
      <c r="K39" s="209" t="s">
        <v>27</v>
      </c>
      <c r="L39" s="250"/>
      <c r="M39" s="238"/>
      <c r="P39" s="232"/>
      <c r="Q39" s="232"/>
      <c r="R39" s="123"/>
    </row>
    <row r="40" spans="1:18" x14ac:dyDescent="0.25">
      <c r="A40" s="138"/>
      <c r="B40" s="22"/>
      <c r="C40" s="146"/>
      <c r="D40" s="239"/>
      <c r="E40" s="82"/>
      <c r="F40" s="203"/>
      <c r="G40" s="245" t="s">
        <v>9</v>
      </c>
      <c r="H40" s="80"/>
      <c r="I40" s="207"/>
      <c r="J40" s="81"/>
      <c r="K40" s="248"/>
      <c r="L40" s="203"/>
      <c r="M40" s="240"/>
      <c r="P40" s="123"/>
      <c r="Q40" s="121"/>
      <c r="R40" s="123"/>
    </row>
    <row r="41" spans="1:18" x14ac:dyDescent="0.25">
      <c r="A41" s="139"/>
      <c r="B41" s="136"/>
      <c r="C41" s="147"/>
      <c r="D41" s="241"/>
      <c r="E41" s="126"/>
      <c r="F41" s="187"/>
      <c r="G41" s="246" t="s">
        <v>10</v>
      </c>
      <c r="H41" s="133"/>
      <c r="I41" s="211"/>
      <c r="J41" s="128"/>
      <c r="K41" s="218">
        <f>L4</f>
        <v>0</v>
      </c>
      <c r="L41" s="187"/>
      <c r="M41" s="242"/>
      <c r="P41" s="123"/>
      <c r="Q41" s="121"/>
      <c r="R41" s="233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3" priority="1" stopIfTrue="1" operator="equal">
      <formula>"Bye"</formula>
    </cfRule>
  </conditionalFormatting>
  <conditionalFormatting sqref="R41">
    <cfRule type="expression" dxfId="2" priority="2" stopIfTrue="1">
      <formula>$O$1="CU"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5</vt:i4>
      </vt:variant>
    </vt:vector>
  </HeadingPairs>
  <TitlesOfParts>
    <vt:vector size="15" baseType="lpstr">
      <vt:lpstr>Altalanos</vt:lpstr>
      <vt:lpstr>Birók</vt:lpstr>
      <vt:lpstr>IV KCS Fiú B</vt:lpstr>
      <vt:lpstr>V. kcs. fiú B</vt:lpstr>
      <vt:lpstr>VI. kcs fiú B 1. csop</vt:lpstr>
      <vt:lpstr>VI. kcs fiú B 2. csop</vt:lpstr>
      <vt:lpstr>VI. kcs. fiú B döntő</vt:lpstr>
      <vt:lpstr>VI. kcs. Lány B</vt:lpstr>
      <vt:lpstr>VII. kcs. fiú B</vt:lpstr>
      <vt:lpstr>VIII. kcs. fiú B</vt:lpstr>
      <vt:lpstr>Birók!Nyomtatási_terület</vt:lpstr>
      <vt:lpstr>'IV KCS Fiú B'!Nyomtatási_terület</vt:lpstr>
      <vt:lpstr>'VI. kcs. fiú B döntő'!Nyomtatási_terület</vt:lpstr>
      <vt:lpstr>'VI. kcs. Lány B'!Nyomtatási_terület</vt:lpstr>
      <vt:lpstr>'VIII. kcs. fiú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2024-05-09T07:37:18Z</dcterms:modified>
  <cp:category>Forms</cp:category>
</cp:coreProperties>
</file>