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3-2024\Jász-Nagykun-Szolnok vármegye\"/>
    </mc:Choice>
  </mc:AlternateContent>
  <xr:revisionPtr revIDLastSave="0" documentId="13_ncr:1_{9013E935-41DE-40D0-9EC4-B2780174550C}" xr6:coauthVersionLast="47" xr6:coauthVersionMax="47" xr10:uidLastSave="{00000000-0000-0000-0000-000000000000}"/>
  <bookViews>
    <workbookView xWindow="-108" yWindow="-108" windowWidth="23256" windowHeight="13176" tabRatio="884" activeTab="2" xr2:uid="{00000000-000D-0000-FFFF-FFFF00000000}"/>
  </bookViews>
  <sheets>
    <sheet name="Altalanos" sheetId="1" r:id="rId1"/>
    <sheet name="Birók" sheetId="2" r:id="rId2"/>
    <sheet name="Eredmények" sheetId="364" r:id="rId3"/>
    <sheet name="Nevezések" sheetId="362" r:id="rId4"/>
    <sheet name="Játékrend" sheetId="363" r:id="rId5"/>
    <sheet name="III.F.B-1.cs." sheetId="354" r:id="rId6"/>
    <sheet name="III.F.B-2.cs." sheetId="355" r:id="rId7"/>
    <sheet name="III.F.B-3.cs." sheetId="356" r:id="rId8"/>
    <sheet name="III.F.B-D-3" sheetId="357" r:id="rId9"/>
    <sheet name="III.L.B-D-4" sheetId="359" r:id="rId10"/>
    <sheet name="V.F.B-1.cs." sheetId="350" r:id="rId11"/>
    <sheet name="V.F.B-2.cs." sheetId="351" r:id="rId12"/>
    <sheet name="V.F.B-3.cs." sheetId="352" r:id="rId13"/>
    <sheet name="V.F.B-D-3" sheetId="353" r:id="rId14"/>
    <sheet name="V.L.B-D-4" sheetId="358" r:id="rId15"/>
    <sheet name="VI.F.B-D-4" sheetId="233" r:id="rId16"/>
    <sheet name="VII.F.B-1.cs." sheetId="89" r:id="rId17"/>
    <sheet name="VII.F.B-2.cs. " sheetId="347" r:id="rId18"/>
    <sheet name="VII.F.B-3.cs." sheetId="348" r:id="rId19"/>
    <sheet name="VII.F.B-4.cs." sheetId="349" r:id="rId20"/>
    <sheet name="VII.F.B-D-4" sheetId="85" r:id="rId21"/>
  </sheets>
  <definedNames>
    <definedName name="_xlnm._FilterDatabase" localSheetId="2" hidden="1">Eredmények!$A$1:$F$79</definedName>
    <definedName name="_xlnm._FilterDatabase" localSheetId="3" hidden="1">Nevezések!$A$1:$F$79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2">Eredmények!$A$1:$G$79</definedName>
    <definedName name="_xlnm.Print_Area" localSheetId="5">'III.F.B-1.cs.'!$A$1:$M$41</definedName>
    <definedName name="_xlnm.Print_Area" localSheetId="6">'III.F.B-2.cs.'!$A$1:$M$41</definedName>
    <definedName name="_xlnm.Print_Area" localSheetId="7">'III.F.B-3.cs.'!$A$1:$M$41</definedName>
    <definedName name="_xlnm.Print_Area" localSheetId="8">'III.F.B-D-3'!$A$1:$M$41</definedName>
    <definedName name="_xlnm.Print_Area" localSheetId="9">'III.L.B-D-4'!$A$1:$M$37</definedName>
    <definedName name="_xlnm.Print_Area" localSheetId="10">'V.F.B-1.cs.'!$A$1:$M$38</definedName>
    <definedName name="_xlnm.Print_Area" localSheetId="11">'V.F.B-2.cs.'!$A$1:$M$38</definedName>
    <definedName name="_xlnm.Print_Area" localSheetId="12">'V.F.B-3.cs.'!$A$1:$M$38</definedName>
    <definedName name="_xlnm.Print_Area" localSheetId="13">'V.F.B-D-3'!$A$1:$M$38</definedName>
    <definedName name="_xlnm.Print_Area" localSheetId="14">'V.L.B-D-4'!$A$1:$M$38</definedName>
    <definedName name="_xlnm.Print_Area" localSheetId="15">'VI.F.B-D-4'!$A$1:$M$36</definedName>
    <definedName name="_xlnm.Print_Area" localSheetId="16">'VII.F.B-1.cs.'!$A$1:$M$41</definedName>
    <definedName name="_xlnm.Print_Area" localSheetId="17">'VII.F.B-2.cs. '!$A$1:$M$41</definedName>
    <definedName name="_xlnm.Print_Area" localSheetId="18">'VII.F.B-3.cs.'!$A$1:$M$41</definedName>
    <definedName name="_xlnm.Print_Area" localSheetId="19">'VII.F.B-4.cs.'!$A$1:$M$41</definedName>
    <definedName name="_xlnm.Print_Area" localSheetId="20">'VII.F.B-D-4'!$A$1:$R$32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85" l="1"/>
  <c r="H15" i="85"/>
  <c r="H7" i="85"/>
  <c r="H11" i="85"/>
  <c r="G11" i="353"/>
  <c r="G9" i="353"/>
  <c r="G7" i="353"/>
  <c r="G11" i="357"/>
  <c r="G9" i="357"/>
  <c r="G7" i="357"/>
  <c r="B22" i="359"/>
  <c r="B21" i="359"/>
  <c r="B20" i="359"/>
  <c r="B19" i="359"/>
  <c r="J18" i="359"/>
  <c r="H18" i="359"/>
  <c r="F18" i="359"/>
  <c r="D18" i="359"/>
  <c r="G13" i="359"/>
  <c r="D13" i="359"/>
  <c r="C13" i="359"/>
  <c r="G11" i="359"/>
  <c r="D11" i="359"/>
  <c r="C11" i="359"/>
  <c r="G9" i="359"/>
  <c r="D9" i="359"/>
  <c r="C9" i="359"/>
  <c r="G7" i="359"/>
  <c r="D7" i="359"/>
  <c r="C7" i="359"/>
  <c r="S5" i="359"/>
  <c r="AC1" i="359" s="1"/>
  <c r="M4" i="359"/>
  <c r="K37" i="359" s="1"/>
  <c r="E4" i="359"/>
  <c r="A4" i="359"/>
  <c r="S3" i="359"/>
  <c r="A1" i="359"/>
  <c r="B22" i="358"/>
  <c r="B21" i="358"/>
  <c r="B20" i="358"/>
  <c r="B19" i="358"/>
  <c r="J18" i="358"/>
  <c r="H18" i="358"/>
  <c r="F18" i="358"/>
  <c r="D18" i="358"/>
  <c r="G13" i="358"/>
  <c r="D13" i="358"/>
  <c r="C13" i="358"/>
  <c r="G11" i="358"/>
  <c r="D11" i="358"/>
  <c r="C11" i="358"/>
  <c r="G9" i="358"/>
  <c r="D9" i="358"/>
  <c r="C9" i="358"/>
  <c r="G7" i="358"/>
  <c r="D7" i="358"/>
  <c r="C7" i="358"/>
  <c r="U5" i="358"/>
  <c r="AE1" i="358" s="1"/>
  <c r="M4" i="358"/>
  <c r="K38" i="358" s="1"/>
  <c r="E4" i="358"/>
  <c r="A4" i="358"/>
  <c r="U3" i="358"/>
  <c r="A1" i="358"/>
  <c r="D11" i="357"/>
  <c r="C11" i="357"/>
  <c r="D9" i="357"/>
  <c r="C9" i="357"/>
  <c r="D7" i="357"/>
  <c r="C7" i="357"/>
  <c r="V5" i="357"/>
  <c r="AH1" i="357" s="1"/>
  <c r="L4" i="357"/>
  <c r="K41" i="357" s="1"/>
  <c r="E4" i="357"/>
  <c r="A4" i="357"/>
  <c r="V3" i="357"/>
  <c r="A1" i="357"/>
  <c r="B21" i="356"/>
  <c r="B20" i="356"/>
  <c r="B19" i="356"/>
  <c r="H18" i="356"/>
  <c r="F18" i="356"/>
  <c r="D18" i="356"/>
  <c r="G11" i="356"/>
  <c r="D11" i="356"/>
  <c r="C11" i="356"/>
  <c r="G9" i="356"/>
  <c r="D9" i="356"/>
  <c r="C9" i="356"/>
  <c r="G7" i="356"/>
  <c r="D7" i="356"/>
  <c r="C7" i="356"/>
  <c r="U5" i="356"/>
  <c r="AF1" i="356" s="1"/>
  <c r="L4" i="356"/>
  <c r="K41" i="356" s="1"/>
  <c r="E4" i="356"/>
  <c r="A4" i="356"/>
  <c r="U3" i="356"/>
  <c r="A1" i="356"/>
  <c r="B21" i="355"/>
  <c r="B20" i="355"/>
  <c r="B19" i="355"/>
  <c r="H18" i="355"/>
  <c r="F18" i="355"/>
  <c r="D18" i="355"/>
  <c r="G11" i="355"/>
  <c r="D11" i="355"/>
  <c r="C11" i="355"/>
  <c r="G9" i="355"/>
  <c r="D9" i="355"/>
  <c r="C9" i="355"/>
  <c r="G7" i="355"/>
  <c r="D7" i="355"/>
  <c r="C7" i="355"/>
  <c r="U5" i="355"/>
  <c r="AE1" i="355" s="1"/>
  <c r="L4" i="355"/>
  <c r="K41" i="355" s="1"/>
  <c r="E4" i="355"/>
  <c r="A4" i="355"/>
  <c r="U3" i="355"/>
  <c r="A1" i="355"/>
  <c r="B21" i="354"/>
  <c r="B20" i="354"/>
  <c r="B19" i="354"/>
  <c r="H18" i="354"/>
  <c r="F18" i="354"/>
  <c r="D18" i="354"/>
  <c r="G11" i="354"/>
  <c r="D11" i="354"/>
  <c r="C11" i="354"/>
  <c r="G9" i="354"/>
  <c r="D9" i="354"/>
  <c r="C9" i="354"/>
  <c r="G7" i="354"/>
  <c r="D7" i="354"/>
  <c r="C7" i="354"/>
  <c r="W5" i="354"/>
  <c r="AI1" i="354" s="1"/>
  <c r="L4" i="354"/>
  <c r="K41" i="354" s="1"/>
  <c r="E4" i="354"/>
  <c r="A4" i="354"/>
  <c r="W3" i="354"/>
  <c r="A1" i="354"/>
  <c r="D11" i="353"/>
  <c r="C11" i="353"/>
  <c r="D9" i="353"/>
  <c r="C9" i="353"/>
  <c r="D7" i="353"/>
  <c r="C7" i="353"/>
  <c r="U5" i="353"/>
  <c r="L4" i="353"/>
  <c r="K38" i="353" s="1"/>
  <c r="E4" i="353"/>
  <c r="A4" i="353"/>
  <c r="U3" i="353"/>
  <c r="A1" i="353"/>
  <c r="B21" i="352"/>
  <c r="B20" i="352"/>
  <c r="B19" i="352"/>
  <c r="H18" i="352"/>
  <c r="F18" i="352"/>
  <c r="D18" i="352"/>
  <c r="G11" i="352"/>
  <c r="D11" i="352"/>
  <c r="C11" i="352"/>
  <c r="G9" i="352"/>
  <c r="D9" i="352"/>
  <c r="C9" i="352"/>
  <c r="G7" i="352"/>
  <c r="D7" i="352"/>
  <c r="C7" i="352"/>
  <c r="V5" i="352"/>
  <c r="L4" i="352"/>
  <c r="K38" i="352" s="1"/>
  <c r="E4" i="352"/>
  <c r="A4" i="352"/>
  <c r="V3" i="352"/>
  <c r="A1" i="352"/>
  <c r="B21" i="351"/>
  <c r="B20" i="351"/>
  <c r="B19" i="351"/>
  <c r="H18" i="351"/>
  <c r="F18" i="351"/>
  <c r="D18" i="351"/>
  <c r="G11" i="351"/>
  <c r="D11" i="351"/>
  <c r="C11" i="351"/>
  <c r="G9" i="351"/>
  <c r="D9" i="351"/>
  <c r="C9" i="351"/>
  <c r="G7" i="351"/>
  <c r="D7" i="351"/>
  <c r="C7" i="351"/>
  <c r="V5" i="351"/>
  <c r="AH1" i="351" s="1"/>
  <c r="L4" i="351"/>
  <c r="K38" i="351" s="1"/>
  <c r="E4" i="351"/>
  <c r="A4" i="351"/>
  <c r="V3" i="351"/>
  <c r="AB1" i="351"/>
  <c r="A1" i="351"/>
  <c r="B21" i="350"/>
  <c r="B20" i="350"/>
  <c r="B19" i="350"/>
  <c r="H18" i="350"/>
  <c r="F18" i="350"/>
  <c r="D18" i="350"/>
  <c r="G11" i="350"/>
  <c r="D11" i="350"/>
  <c r="C11" i="350"/>
  <c r="G9" i="350"/>
  <c r="D9" i="350"/>
  <c r="C9" i="350"/>
  <c r="G7" i="350"/>
  <c r="D7" i="350"/>
  <c r="C7" i="350"/>
  <c r="V5" i="350"/>
  <c r="L4" i="350"/>
  <c r="K38" i="350" s="1"/>
  <c r="E4" i="350"/>
  <c r="A4" i="350"/>
  <c r="V3" i="350"/>
  <c r="AH1" i="350" s="1"/>
  <c r="A1" i="350"/>
  <c r="B21" i="349"/>
  <c r="B20" i="349"/>
  <c r="B19" i="349"/>
  <c r="H18" i="349"/>
  <c r="F18" i="349"/>
  <c r="D18" i="349"/>
  <c r="G11" i="349"/>
  <c r="D11" i="349"/>
  <c r="C11" i="349"/>
  <c r="G9" i="349"/>
  <c r="D9" i="349"/>
  <c r="C9" i="349"/>
  <c r="G7" i="349"/>
  <c r="D7" i="349"/>
  <c r="C7" i="349"/>
  <c r="V5" i="349"/>
  <c r="AH1" i="349" s="1"/>
  <c r="L4" i="349"/>
  <c r="K41" i="349" s="1"/>
  <c r="E4" i="349"/>
  <c r="A4" i="349"/>
  <c r="V3" i="349"/>
  <c r="AC1" i="349"/>
  <c r="A1" i="349"/>
  <c r="B21" i="348"/>
  <c r="B20" i="348"/>
  <c r="B19" i="348"/>
  <c r="H18" i="348"/>
  <c r="F18" i="348"/>
  <c r="D18" i="348"/>
  <c r="G11" i="348"/>
  <c r="D11" i="348"/>
  <c r="C11" i="348"/>
  <c r="G9" i="348"/>
  <c r="D9" i="348"/>
  <c r="C9" i="348"/>
  <c r="G7" i="348"/>
  <c r="D7" i="348"/>
  <c r="C7" i="348"/>
  <c r="V5" i="348"/>
  <c r="AD1" i="348" s="1"/>
  <c r="L4" i="348"/>
  <c r="K41" i="348" s="1"/>
  <c r="E4" i="348"/>
  <c r="A4" i="348"/>
  <c r="V3" i="348"/>
  <c r="AG1" i="348"/>
  <c r="AE1" i="348"/>
  <c r="AB1" i="348"/>
  <c r="Z1" i="348"/>
  <c r="A1" i="348"/>
  <c r="B21" i="347"/>
  <c r="B20" i="347"/>
  <c r="B19" i="347"/>
  <c r="H18" i="347"/>
  <c r="F18" i="347"/>
  <c r="D18" i="347"/>
  <c r="G11" i="347"/>
  <c r="D11" i="347"/>
  <c r="C11" i="347"/>
  <c r="G9" i="347"/>
  <c r="D9" i="347"/>
  <c r="C9" i="347"/>
  <c r="G7" i="347"/>
  <c r="D7" i="347"/>
  <c r="C7" i="347"/>
  <c r="V5" i="347"/>
  <c r="AH1" i="347" s="1"/>
  <c r="L4" i="347"/>
  <c r="K41" i="347" s="1"/>
  <c r="E4" i="347"/>
  <c r="A4" i="347"/>
  <c r="V3" i="347"/>
  <c r="A1" i="347"/>
  <c r="G13" i="233"/>
  <c r="B22" i="233"/>
  <c r="D13" i="233"/>
  <c r="C13" i="233"/>
  <c r="G11" i="233"/>
  <c r="B21" i="233"/>
  <c r="D11" i="233"/>
  <c r="C11" i="233"/>
  <c r="G9" i="233"/>
  <c r="B20" i="233"/>
  <c r="D9" i="233"/>
  <c r="C9" i="233"/>
  <c r="G7" i="233"/>
  <c r="B19" i="233"/>
  <c r="D7" i="233"/>
  <c r="C7" i="233"/>
  <c r="U5" i="233"/>
  <c r="Z1" i="233" s="1"/>
  <c r="M4" i="233"/>
  <c r="K36" i="233" s="1"/>
  <c r="E4" i="233"/>
  <c r="A4" i="233"/>
  <c r="U3" i="233"/>
  <c r="Y1" i="233" s="1"/>
  <c r="A1" i="233"/>
  <c r="I9" i="85"/>
  <c r="P22" i="2"/>
  <c r="P23" i="2"/>
  <c r="P24" i="2"/>
  <c r="P25" i="2"/>
  <c r="P26" i="2"/>
  <c r="P27" i="2"/>
  <c r="P28" i="2"/>
  <c r="P29" i="2"/>
  <c r="Y3" i="85"/>
  <c r="F6" i="85" s="1"/>
  <c r="Y5" i="85"/>
  <c r="AG1" i="85" s="1"/>
  <c r="M6" i="85"/>
  <c r="U5" i="89"/>
  <c r="U3" i="89"/>
  <c r="L4" i="89"/>
  <c r="K41" i="89" s="1"/>
  <c r="E4" i="89"/>
  <c r="G11" i="89"/>
  <c r="H18" i="89"/>
  <c r="D11" i="89"/>
  <c r="C11" i="89"/>
  <c r="G9" i="89"/>
  <c r="F18" i="89"/>
  <c r="D9" i="89"/>
  <c r="C9" i="89"/>
  <c r="G7" i="89"/>
  <c r="D18" i="89"/>
  <c r="D7" i="89"/>
  <c r="C7" i="89"/>
  <c r="A4" i="89"/>
  <c r="A1" i="89"/>
  <c r="R32" i="85"/>
  <c r="F26" i="85" s="1"/>
  <c r="R4" i="85"/>
  <c r="O32" i="85" s="1"/>
  <c r="I21" i="85"/>
  <c r="G21" i="85"/>
  <c r="D21" i="85"/>
  <c r="C21" i="85"/>
  <c r="B21" i="85"/>
  <c r="D19" i="85"/>
  <c r="C19" i="85"/>
  <c r="B19" i="85"/>
  <c r="I17" i="85"/>
  <c r="G17" i="85"/>
  <c r="D17" i="85"/>
  <c r="C17" i="85"/>
  <c r="B17" i="85"/>
  <c r="U16" i="85"/>
  <c r="U15" i="85"/>
  <c r="D15" i="85"/>
  <c r="C15" i="85"/>
  <c r="B15" i="85"/>
  <c r="I13" i="85"/>
  <c r="G13" i="85"/>
  <c r="D13" i="85"/>
  <c r="C13" i="85"/>
  <c r="B13" i="85"/>
  <c r="U12" i="85"/>
  <c r="U11" i="85"/>
  <c r="D11" i="85"/>
  <c r="C11" i="85"/>
  <c r="B11" i="85"/>
  <c r="U10" i="85"/>
  <c r="U9" i="85"/>
  <c r="G9" i="85"/>
  <c r="D9" i="85"/>
  <c r="C9" i="85"/>
  <c r="B9" i="85"/>
  <c r="U8" i="85"/>
  <c r="U7" i="85"/>
  <c r="D7" i="85"/>
  <c r="C7" i="85"/>
  <c r="B7" i="85"/>
  <c r="G4" i="85"/>
  <c r="A4" i="85"/>
  <c r="A1" i="85"/>
  <c r="A1" i="2"/>
  <c r="D18" i="233"/>
  <c r="F18" i="233"/>
  <c r="H18" i="233"/>
  <c r="J18" i="233"/>
  <c r="AD1" i="89"/>
  <c r="Z1" i="89"/>
  <c r="AG1" i="89"/>
  <c r="AC1" i="89"/>
  <c r="Y1" i="89"/>
  <c r="AE1" i="89"/>
  <c r="B20" i="89"/>
  <c r="X1" i="89"/>
  <c r="AF1" i="89"/>
  <c r="AB1" i="89"/>
  <c r="AA1" i="89"/>
  <c r="O6" i="85"/>
  <c r="U13" i="85"/>
  <c r="AD1" i="233"/>
  <c r="AB1" i="233"/>
  <c r="X1" i="233"/>
  <c r="AD1" i="85"/>
  <c r="AB1" i="85"/>
  <c r="AC1" i="85"/>
  <c r="AH1" i="85"/>
  <c r="AF1" i="85"/>
  <c r="AE1" i="85"/>
  <c r="AG1" i="233"/>
  <c r="AE1" i="233"/>
  <c r="AA1" i="233"/>
  <c r="K6" i="85" l="1"/>
  <c r="AF1" i="233"/>
  <c r="AC1" i="233"/>
  <c r="AD1" i="358"/>
  <c r="AF1" i="358"/>
  <c r="AG1" i="353"/>
  <c r="AF1" i="352"/>
  <c r="AA1" i="351"/>
  <c r="AD1" i="351"/>
  <c r="AE1" i="351"/>
  <c r="AF1" i="351"/>
  <c r="AG1" i="351"/>
  <c r="V1" i="359"/>
  <c r="AD1" i="359"/>
  <c r="AA1" i="349"/>
  <c r="AB1" i="349"/>
  <c r="AE1" i="349"/>
  <c r="AH1" i="348"/>
  <c r="Y1" i="348"/>
  <c r="AC1" i="348"/>
  <c r="AF1" i="348"/>
  <c r="AB1" i="347"/>
  <c r="X1" i="358"/>
  <c r="AE1" i="353"/>
  <c r="AH1" i="352"/>
  <c r="Y1" i="351"/>
  <c r="AF1" i="350"/>
  <c r="AA1" i="357"/>
  <c r="AB1" i="357"/>
  <c r="AG1" i="356"/>
  <c r="AG1" i="355"/>
  <c r="AC1" i="354"/>
  <c r="AB1" i="359"/>
  <c r="W1" i="359"/>
  <c r="AE1" i="359"/>
  <c r="X1" i="359"/>
  <c r="Y1" i="359"/>
  <c r="Z1" i="359"/>
  <c r="AA1" i="359"/>
  <c r="Y1" i="358"/>
  <c r="AG1" i="358"/>
  <c r="Z1" i="358"/>
  <c r="AA1" i="358"/>
  <c r="AB1" i="358"/>
  <c r="AC1" i="358"/>
  <c r="AC1" i="357"/>
  <c r="AD1" i="357"/>
  <c r="AE1" i="357"/>
  <c r="AF1" i="357"/>
  <c r="Y1" i="357"/>
  <c r="AG1" i="357"/>
  <c r="Z1" i="357"/>
  <c r="AA1" i="356"/>
  <c r="AB1" i="356"/>
  <c r="AC1" i="356"/>
  <c r="AD1" i="356"/>
  <c r="AE1" i="356"/>
  <c r="Z1" i="356"/>
  <c r="X1" i="356"/>
  <c r="Y1" i="356"/>
  <c r="AA1" i="355"/>
  <c r="AB1" i="355"/>
  <c r="AC1" i="355"/>
  <c r="AD1" i="355"/>
  <c r="X1" i="355"/>
  <c r="AF1" i="355"/>
  <c r="Z1" i="355"/>
  <c r="Y1" i="355"/>
  <c r="AD1" i="354"/>
  <c r="AE1" i="354"/>
  <c r="AF1" i="354"/>
  <c r="AB1" i="354"/>
  <c r="AG1" i="354"/>
  <c r="Z1" i="354"/>
  <c r="AH1" i="354"/>
  <c r="AA1" i="354"/>
  <c r="AA1" i="353"/>
  <c r="AB1" i="353"/>
  <c r="AC1" i="353"/>
  <c r="AD1" i="353"/>
  <c r="Z1" i="353"/>
  <c r="X1" i="353"/>
  <c r="AF1" i="353"/>
  <c r="Y1" i="353"/>
  <c r="AB1" i="352"/>
  <c r="AA1" i="352"/>
  <c r="AC1" i="352"/>
  <c r="AD1" i="352"/>
  <c r="AE1" i="352"/>
  <c r="Y1" i="352"/>
  <c r="AG1" i="352"/>
  <c r="Z1" i="352"/>
  <c r="AC1" i="351"/>
  <c r="Z1" i="351"/>
  <c r="AC1" i="350"/>
  <c r="AD1" i="350"/>
  <c r="AE1" i="350"/>
  <c r="AA1" i="350"/>
  <c r="Y1" i="350"/>
  <c r="AG1" i="350"/>
  <c r="AB1" i="350"/>
  <c r="Z1" i="350"/>
  <c r="AD1" i="349"/>
  <c r="AF1" i="349"/>
  <c r="Y1" i="349"/>
  <c r="AG1" i="349"/>
  <c r="Z1" i="349"/>
  <c r="AA1" i="348"/>
  <c r="AC1" i="347"/>
  <c r="AD1" i="347"/>
  <c r="AE1" i="347"/>
  <c r="AA1" i="347"/>
  <c r="AF1" i="347"/>
  <c r="Y1" i="347"/>
  <c r="AG1" i="347"/>
  <c r="Z1" i="347"/>
  <c r="B19" i="89"/>
  <c r="B21" i="89"/>
  <c r="F25" i="85"/>
  <c r="U14" i="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D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<sst xmlns="http://schemas.openxmlformats.org/spreadsheetml/2006/main" count="2640" uniqueCount="365">
  <si>
    <t>Umpire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</si>
  <si>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</si>
  <si>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</si>
  <si>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</si>
  <si>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</si>
  <si>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</si>
  <si>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</si>
  <si>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</si>
  <si>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</si>
  <si>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</si>
  <si>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</si>
  <si>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</si>
  <si>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</si>
  <si>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</si>
  <si>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</si>
  <si>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</si>
  <si>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</si>
  <si>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</si>
  <si>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</si>
  <si>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</si>
  <si>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</si>
  <si>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</si>
  <si>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</si>
  <si>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</si>
  <si>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</si>
  <si>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</si>
  <si>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</si>
  <si>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</si>
  <si>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</si>
  <si>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</si>
  <si>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</si>
  <si>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</si>
  <si>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</si>
  <si>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</si>
  <si>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</si>
  <si>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</si>
  <si>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</si>
  <si>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</si>
  <si>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</si>
  <si>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</si>
  <si>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</si>
  <si>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</si>
  <si>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</si>
  <si>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</si>
  <si>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</si>
  <si>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</si>
  <si>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</si>
  <si>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</si>
  <si>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</si>
  <si>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</si>
  <si>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</si>
  <si>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</si>
  <si>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</si>
  <si>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</si>
  <si>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</si>
  <si>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</si>
  <si>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</si>
  <si>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</si>
  <si>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F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</si>
  <si>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</si>
  <si>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</si>
  <si>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</si>
  <si>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</si>
  <si>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</si>
  <si>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</si>
  <si>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</si>
  <si>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</si>
  <si>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</si>
  <si>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</si>
  <si>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</si>
  <si>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</si>
  <si>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</si>
  <si>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</si>
  <si>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</si>
  <si>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</si>
  <si>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</si>
  <si>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</si>
  <si>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</si>
  <si>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</si>
  <si>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</si>
  <si>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</si>
  <si>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</si>
  <si>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</si>
  <si>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</si>
  <si>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</si>
  <si>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</si>
  <si>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</si>
  <si>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Jászberény</t>
  </si>
  <si>
    <t xml:space="preserve">Sági </t>
  </si>
  <si>
    <t>István</t>
  </si>
  <si>
    <t>2023/24. DO J-NK-SZ Vármegye</t>
  </si>
  <si>
    <t>Sági István</t>
  </si>
  <si>
    <t>Tóth Éva</t>
  </si>
  <si>
    <t>Kovács Barnabás Vajk</t>
  </si>
  <si>
    <t>KSzC Teleki</t>
  </si>
  <si>
    <t>KSzc Teleki</t>
  </si>
  <si>
    <t>László Bálint</t>
  </si>
  <si>
    <t>SzI Jberény</t>
  </si>
  <si>
    <t>Kiss Balázs Gujdó</t>
  </si>
  <si>
    <t>VII. F./B - 1. selejtező csoport</t>
  </si>
  <si>
    <t>VII. F./B - 2. selejtező csoport</t>
  </si>
  <si>
    <t>Szappanos Gellért</t>
  </si>
  <si>
    <t>LVG</t>
  </si>
  <si>
    <t>Sipos József</t>
  </si>
  <si>
    <t>Édes Gergely István</t>
  </si>
  <si>
    <t>VII. F./B - 3. selejtező csoport</t>
  </si>
  <si>
    <t>Galáth Tamás</t>
  </si>
  <si>
    <t>Szaszkó Zoltán</t>
  </si>
  <si>
    <t>Juhász Bálint</t>
  </si>
  <si>
    <t>Ilonka Vilmos György</t>
  </si>
  <si>
    <t>Strausz Patrik</t>
  </si>
  <si>
    <t>Halápi Áron</t>
  </si>
  <si>
    <t>Kolping Jb</t>
  </si>
  <si>
    <t>1. csoport győztese</t>
  </si>
  <si>
    <t>3. csoport győztese</t>
  </si>
  <si>
    <t>2. csoport győztese</t>
  </si>
  <si>
    <t>VII. F./B - Döntők</t>
  </si>
  <si>
    <t>V. F./B - 1. selejtező csoport</t>
  </si>
  <si>
    <t>VII. F./B - 4. selejtező csoport</t>
  </si>
  <si>
    <t>Kovács Olivér</t>
  </si>
  <si>
    <t>Lukáts Zalán</t>
  </si>
  <si>
    <t>Papp Hunor</t>
  </si>
  <si>
    <t>Jb Nagyboldog</t>
  </si>
  <si>
    <t>V. F./B - 2. selejtező csoport</t>
  </si>
  <si>
    <t>Kiss Bence</t>
  </si>
  <si>
    <t>Szőke Patrik Gergő</t>
  </si>
  <si>
    <t>Molnár Bendegúz Sándor</t>
  </si>
  <si>
    <t>Jászárokszállás</t>
  </si>
  <si>
    <t>BM Jberény</t>
  </si>
  <si>
    <t>V. F./B - 3. selejtező csoport</t>
  </si>
  <si>
    <t>Bódis Kristóf</t>
  </si>
  <si>
    <t>Békefi Szabolcs</t>
  </si>
  <si>
    <t>Édes László Sándor</t>
  </si>
  <si>
    <t>V. F./B - Döntő a csoportgyőzteseknek</t>
  </si>
  <si>
    <t>III. F./B - 1. selejtező csoport</t>
  </si>
  <si>
    <t>Borics Benett</t>
  </si>
  <si>
    <t>Bódis Áron</t>
  </si>
  <si>
    <t>Kasza Mirkó</t>
  </si>
  <si>
    <t>III. F./B - 2. selejtező csoport</t>
  </si>
  <si>
    <t>Magoss György Bálint</t>
  </si>
  <si>
    <t>Szaka Adrián</t>
  </si>
  <si>
    <t>Pócz Kornél Norbert</t>
  </si>
  <si>
    <t>Székely Mihály</t>
  </si>
  <si>
    <t>III. F./B - 3. selejtező csoport</t>
  </si>
  <si>
    <t>German László</t>
  </si>
  <si>
    <t>Édes Dániel György</t>
  </si>
  <si>
    <t>Szabó Máté</t>
  </si>
  <si>
    <t>JGAA Jberény</t>
  </si>
  <si>
    <t>III. F./B - Döntő a csoportöztesekkel</t>
  </si>
  <si>
    <t>VI. F./B - Döntő</t>
  </si>
  <si>
    <t>Szőke Bence</t>
  </si>
  <si>
    <t>Lukáts Zsombor</t>
  </si>
  <si>
    <t>Rédei Barnabás</t>
  </si>
  <si>
    <t>Takács Norbert</t>
  </si>
  <si>
    <t>V. L./B - Döntő</t>
  </si>
  <si>
    <t>Szabó Kata</t>
  </si>
  <si>
    <t>Csibra Laura</t>
  </si>
  <si>
    <t>Kollár Zoé</t>
  </si>
  <si>
    <t>Mohei Jázmin</t>
  </si>
  <si>
    <t>III. L./B - Döntő</t>
  </si>
  <si>
    <t>Monori Maja</t>
  </si>
  <si>
    <t>Csató Eszter</t>
  </si>
  <si>
    <t>Strausz Dorina Zora</t>
  </si>
  <si>
    <t>Biró Bíborka</t>
  </si>
  <si>
    <t>SzIK Mezőtúr</t>
  </si>
  <si>
    <t>M II.Rákóczi</t>
  </si>
  <si>
    <t>Pályára ment</t>
  </si>
  <si>
    <t>pálya</t>
  </si>
  <si>
    <t>eredmény</t>
  </si>
  <si>
    <t>1.</t>
  </si>
  <si>
    <t>2.</t>
  </si>
  <si>
    <t>Kovács Szilárd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</si>
  <si>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</si>
  <si>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</si>
  <si>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</si>
  <si>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</si>
  <si>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</si>
  <si>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</si>
  <si>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</si>
  <si>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</si>
  <si>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</si>
  <si>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</si>
  <si>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</si>
  <si>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</si>
  <si>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</si>
  <si>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</si>
  <si>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</si>
  <si>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</si>
  <si>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</si>
  <si>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</si>
  <si>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</si>
  <si>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</si>
  <si>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</si>
  <si>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</si>
  <si>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</si>
  <si>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</si>
  <si>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</si>
  <si>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</si>
  <si>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</si>
  <si>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</si>
  <si>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</si>
  <si>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</si>
  <si>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</si>
  <si>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</si>
  <si>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</si>
  <si>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</si>
  <si>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</si>
  <si>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Garics Gréta</t>
  </si>
  <si>
    <t>Mészáros Nóra</t>
  </si>
  <si>
    <t>38.</t>
  </si>
  <si>
    <t>39.</t>
  </si>
  <si>
    <t>40.</t>
  </si>
  <si>
    <t>41.</t>
  </si>
  <si>
    <t>42.</t>
  </si>
  <si>
    <t>43.</t>
  </si>
  <si>
    <t>44.</t>
  </si>
  <si>
    <t>Tábori Patrik</t>
  </si>
  <si>
    <t>45.</t>
  </si>
  <si>
    <t>46.</t>
  </si>
  <si>
    <t>47.</t>
  </si>
  <si>
    <t>48.</t>
  </si>
  <si>
    <t>Juhász Márton</t>
  </si>
  <si>
    <t>49.</t>
  </si>
  <si>
    <t>50.</t>
  </si>
  <si>
    <t>51.</t>
  </si>
  <si>
    <t>52.</t>
  </si>
  <si>
    <t>Kovács Kinga Dalma</t>
  </si>
  <si>
    <t>Szabó Dalma</t>
  </si>
  <si>
    <t>53.</t>
  </si>
  <si>
    <t>54.</t>
  </si>
  <si>
    <t>Korcsoport</t>
  </si>
  <si>
    <t>Nem</t>
  </si>
  <si>
    <t>Iskola</t>
  </si>
  <si>
    <t>Település</t>
  </si>
  <si>
    <t>Nevező</t>
  </si>
  <si>
    <t>I.kcs Tenisz U8 piros labdával, P+S szabály</t>
  </si>
  <si>
    <t>Mezőtúri Református Kollégium, Gimnázium, Technikum, Általános Iskola, Óvoda és Bölcsőde</t>
  </si>
  <si>
    <t>Mezőtúr</t>
  </si>
  <si>
    <t>Tóth Gellért</t>
  </si>
  <si>
    <t>Szent István Katolikus Általános Iskola és Óvoda</t>
  </si>
  <si>
    <t>Ábrahám Zoltán</t>
  </si>
  <si>
    <t>L</t>
  </si>
  <si>
    <t>Jászberényi Nagyboldogasszony Katolikus Óvoda, Kéttannyelvű Általános Iskola és Gimnázium</t>
  </si>
  <si>
    <t>Szőke Emma</t>
  </si>
  <si>
    <t>II.kcs Tenisz U9 narancs labdával, P+S szabály</t>
  </si>
  <si>
    <t>Bercsényi Miklós Általános Iskola</t>
  </si>
  <si>
    <t>Szabó Anna</t>
  </si>
  <si>
    <t>Szent István Sport Általános Iskola és Gimnázium</t>
  </si>
  <si>
    <t>Székely Alina</t>
  </si>
  <si>
    <t xml:space="preserve">III.kcs Tenisz U11 zöld labdával, P+S szabály </t>
  </si>
  <si>
    <t>Jászárokszállási Széchenyi István Általános Iskola és Alapfokú Művészeti Iskola</t>
  </si>
  <si>
    <t>Jászsági Gróf Apponyi Albert Általános Iskola és Alapfokú Művészeti Iskola</t>
  </si>
  <si>
    <t>Lehel Vezér Gimnázium</t>
  </si>
  <si>
    <t>Székely Mihály Általános Iskola</t>
  </si>
  <si>
    <t xml:space="preserve"> Rigó  Evelin</t>
  </si>
  <si>
    <t>Mezőtúri II. Rákóczi Ferenc Magyar-Angol Két Tanítási Nyelvű Általános Iskola</t>
  </si>
  <si>
    <t>IV.kcs Tenisz U12</t>
  </si>
  <si>
    <t>Szandaszőlősi Általános Iskola és Alapfokú Művészeti Iskola</t>
  </si>
  <si>
    <t>Szolnok</t>
  </si>
  <si>
    <t>Lovász Nimród</t>
  </si>
  <si>
    <t>Andó-Darázs Ditta</t>
  </si>
  <si>
    <t>Kovács Bianka</t>
  </si>
  <si>
    <t>V.kcs Tenisz U14</t>
  </si>
  <si>
    <t>VI.kcs Tenisz U16</t>
  </si>
  <si>
    <t>Juhász Zsófia</t>
  </si>
  <si>
    <t>VII.kcs Tenisz U18</t>
  </si>
  <si>
    <t>Karcagi SZC Teleki Blanka Gimnázium, Technikum és Kollégium</t>
  </si>
  <si>
    <t xml:space="preserve">Kolping Oktatási és Szociális Intézményfenntartó Szervezet </t>
  </si>
  <si>
    <t>VIII.kcs Tenisz U18+</t>
  </si>
  <si>
    <t>Selymes Péter</t>
  </si>
  <si>
    <t>Móricz Zsigmond Református Kollégium, Gimnázium, Technikum, Általános Iskola és Óvoda</t>
  </si>
  <si>
    <t>Kisújszállás</t>
  </si>
  <si>
    <t>55.</t>
  </si>
  <si>
    <t>56.</t>
  </si>
  <si>
    <t>57.</t>
  </si>
  <si>
    <t>DIÁKOLIMPIA JÁTÉKREND 2024. 04.26.</t>
  </si>
  <si>
    <t>Az aktuális helyzetről  +36203485403 (Tóth Éva versenyigazgató) számon érdeklődhet.</t>
  </si>
  <si>
    <t>4. csoport győztese</t>
  </si>
  <si>
    <t>Tervezett kezdés</t>
  </si>
  <si>
    <t>versenyszám</t>
  </si>
  <si>
    <t>Név</t>
  </si>
  <si>
    <t>VII.F.B-1.cs.</t>
  </si>
  <si>
    <t>VII.F.B-2.cs.</t>
  </si>
  <si>
    <t>VII.F.B-3.cs.</t>
  </si>
  <si>
    <t>VII.F.B-4.cs.</t>
  </si>
  <si>
    <t>VII.F.B. ED</t>
  </si>
  <si>
    <t>VII.F.B. Döntő</t>
  </si>
  <si>
    <t>V.F.B-1.cs.</t>
  </si>
  <si>
    <t>V.F.B-2.cs.</t>
  </si>
  <si>
    <t>V.F.B-3.cs.</t>
  </si>
  <si>
    <t>V.F.B-Döntő</t>
  </si>
  <si>
    <t>III.F.B-1.cs.</t>
  </si>
  <si>
    <t>III.F.B-2.cs.</t>
  </si>
  <si>
    <t>III.F.B-3.cs.</t>
  </si>
  <si>
    <t>III.F.B-Döntő</t>
  </si>
  <si>
    <t>III.L.B-Döntő</t>
  </si>
  <si>
    <t>V.L.B-Döntő</t>
  </si>
  <si>
    <t>VI.F.B-Döntő</t>
  </si>
  <si>
    <t>8:30</t>
  </si>
  <si>
    <t>10:00</t>
  </si>
  <si>
    <t>12:00</t>
  </si>
  <si>
    <t>A verseny 8:30-kor kezdődik:VII. kcs Fiú B., 10:00-től várható: V. kcs. Fiú B., V. kcs. Lány B., VI. kcs. Fiú B., 12:00-tól: III. kcs. Fiú B. és                       III. kcs. Lány B..                                                                                                                                                                                                                                          12:00-kor közös fotózás (kérem addig mindenki maradjon, illetve érkezzen meg) és az addig befejeződött korosztályok eredményhirdetése.
A mérkőzések sorrendjét határozzuk meg, a pontos kezdést nem.
Minden versenyszámból az 1-2. helyezett jut az országos döntőbe.
A nevezéseknél (nevezések fül, munkalap) a félkövérrel kiemelt diákok egyből, játék nélkül az országos döntőbe jutottak.</t>
  </si>
  <si>
    <t>1/4, 2/4</t>
  </si>
  <si>
    <t>2/4, 4/3, 2/7</t>
  </si>
  <si>
    <t>2/4, 1/4</t>
  </si>
  <si>
    <t>0/4, 0/4</t>
  </si>
  <si>
    <t>2/4, 5/3, 12/10</t>
  </si>
  <si>
    <t>0/4, 1/4</t>
  </si>
  <si>
    <t>4/2, 4/0</t>
  </si>
  <si>
    <t>4/0, 4/0</t>
  </si>
  <si>
    <t>5/3, 3/5, 12/10</t>
  </si>
  <si>
    <t>4/1, 4/0</t>
  </si>
  <si>
    <t>1.cs.1. Kovács Barnabás Vajk</t>
  </si>
  <si>
    <t>3.cs.1. Juhász Bálint</t>
  </si>
  <si>
    <t>2.cs.1. Ilonka Vilmos György</t>
  </si>
  <si>
    <t>4.cs.1. Szappanos Gellért</t>
  </si>
  <si>
    <t>2.cs.1. Kiss Bence</t>
  </si>
  <si>
    <t>3.cs.1. Békefi Szabolcs</t>
  </si>
  <si>
    <t>1.cs.1. Kovács Olivér</t>
  </si>
  <si>
    <t>2.cs.1. Pócz Kornél Norbert</t>
  </si>
  <si>
    <t>3.cs.1. German László</t>
  </si>
  <si>
    <t>1.cs.1. Borics Benett</t>
  </si>
  <si>
    <t>5/3, 4/2</t>
  </si>
  <si>
    <t>5/4, 4/2</t>
  </si>
  <si>
    <t>4/1, 1/4, 10/6</t>
  </si>
  <si>
    <t>4/1, 2/4, 7/10</t>
  </si>
  <si>
    <t>4/2, 4/2</t>
  </si>
  <si>
    <t>5/3, 4/0</t>
  </si>
  <si>
    <t>3/5, 2/4</t>
  </si>
  <si>
    <t>4/1, 4/5, 10/6</t>
  </si>
  <si>
    <t>4/1. 4/0</t>
  </si>
  <si>
    <t>1/4, 0/4</t>
  </si>
  <si>
    <t>1/4, 4/5</t>
  </si>
  <si>
    <t>4/0, 4/1</t>
  </si>
  <si>
    <t>2/4, 2/4</t>
  </si>
  <si>
    <t>4/5, 2/4</t>
  </si>
  <si>
    <t>4/1, 4/1</t>
  </si>
  <si>
    <t>2/4, 0/4</t>
  </si>
  <si>
    <t>4/2, 5/4</t>
  </si>
  <si>
    <t>4/2, 4/1</t>
  </si>
  <si>
    <t>5/3</t>
  </si>
  <si>
    <t>0/4</t>
  </si>
  <si>
    <t>4/0</t>
  </si>
  <si>
    <t>4/1</t>
  </si>
  <si>
    <t>1/4</t>
  </si>
  <si>
    <t>5/4</t>
  </si>
  <si>
    <t>2/4</t>
  </si>
  <si>
    <t>3/5</t>
  </si>
  <si>
    <t>4/5</t>
  </si>
  <si>
    <t>4/2</t>
  </si>
  <si>
    <t>3/5, 0/4</t>
  </si>
  <si>
    <t>1/4, 5/4, 6/10</t>
  </si>
  <si>
    <t>4/1, 5/4</t>
  </si>
  <si>
    <t>1/4, 1/4</t>
  </si>
  <si>
    <t>2/4, 4/5</t>
  </si>
  <si>
    <t>4/2, 3/5, 10/12</t>
  </si>
  <si>
    <t>3/5, 5/3, 10/12</t>
  </si>
  <si>
    <t>4/1, 4/2</t>
  </si>
  <si>
    <t>4/2, 3/4, 7/2</t>
  </si>
  <si>
    <t>1/4, 4/2, 10/7</t>
  </si>
  <si>
    <t>Helyezések</t>
  </si>
  <si>
    <t>4-6.</t>
  </si>
  <si>
    <t>7-9.</t>
  </si>
  <si>
    <t>5-8.</t>
  </si>
  <si>
    <t>9-12.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</si>
</sst>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i/>
      <sz val="8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4" fillId="0" borderId="0"/>
    <xf numFmtId="0" fontId="84" fillId="0" borderId="0"/>
  </cellStyleXfs>
  <cellXfs count="4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Continuous" vertical="center"/>
    </xf>
    <xf numFmtId="0" fontId="8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Continuous" vertical="center"/>
    </xf>
    <xf numFmtId="0" fontId="10" fillId="4" borderId="2" xfId="0" applyFont="1" applyFill="1" applyBorder="1" applyAlignment="1">
      <alignment horizontal="centerContinuous" vertical="center"/>
    </xf>
    <xf numFmtId="0" fontId="10" fillId="4" borderId="3" xfId="0" applyFont="1" applyFill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2" fillId="2" borderId="4" xfId="0" applyNumberFormat="1" applyFont="1" applyFill="1" applyBorder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1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11" fillId="6" borderId="0" xfId="0" applyNumberFormat="1" applyFont="1" applyFill="1" applyAlignment="1">
      <alignment vertical="center"/>
    </xf>
    <xf numFmtId="49" fontId="11" fillId="6" borderId="17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20" fillId="0" borderId="0" xfId="0" applyFont="1"/>
    <xf numFmtId="49" fontId="20" fillId="0" borderId="0" xfId="0" applyNumberFormat="1" applyFont="1"/>
    <xf numFmtId="0" fontId="38" fillId="0" borderId="0" xfId="0" applyFont="1"/>
    <xf numFmtId="0" fontId="17" fillId="0" borderId="0" xfId="0" applyFont="1"/>
    <xf numFmtId="0" fontId="7" fillId="0" borderId="0" xfId="0" applyFont="1" applyAlignment="1">
      <alignment vertical="top"/>
    </xf>
    <xf numFmtId="49" fontId="31" fillId="0" borderId="0" xfId="0" applyNumberFormat="1" applyFont="1" applyAlignment="1">
      <alignment vertical="top"/>
    </xf>
    <xf numFmtId="49" fontId="17" fillId="0" borderId="0" xfId="0" applyNumberFormat="1" applyFont="1"/>
    <xf numFmtId="49" fontId="34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vertical="center"/>
    </xf>
    <xf numFmtId="49" fontId="40" fillId="2" borderId="0" xfId="0" applyNumberFormat="1" applyFont="1" applyFill="1" applyAlignment="1">
      <alignment horizontal="center" vertical="center"/>
    </xf>
    <xf numFmtId="0" fontId="44" fillId="6" borderId="0" xfId="0" applyFont="1" applyFill="1" applyAlignment="1">
      <alignment vertical="center"/>
    </xf>
    <xf numFmtId="0" fontId="45" fillId="6" borderId="0" xfId="0" applyFont="1" applyFill="1" applyAlignment="1">
      <alignment vertical="center"/>
    </xf>
    <xf numFmtId="49" fontId="44" fillId="6" borderId="0" xfId="0" applyNumberFormat="1" applyFont="1" applyFill="1" applyAlignment="1">
      <alignment vertical="center"/>
    </xf>
    <xf numFmtId="49" fontId="45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7" borderId="19" xfId="0" applyFont="1" applyFill="1" applyBorder="1" applyAlignment="1">
      <alignment horizontal="right" vertical="center"/>
    </xf>
    <xf numFmtId="0" fontId="48" fillId="7" borderId="17" xfId="0" applyFont="1" applyFill="1" applyBorder="1" applyAlignment="1">
      <alignment horizontal="right" vertical="center"/>
    </xf>
    <xf numFmtId="49" fontId="33" fillId="6" borderId="0" xfId="0" applyNumberFormat="1" applyFont="1" applyFill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49" fontId="50" fillId="6" borderId="0" xfId="0" applyNumberFormat="1" applyFont="1" applyFill="1" applyAlignment="1">
      <alignment vertical="center"/>
    </xf>
    <xf numFmtId="49" fontId="51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0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49" fontId="52" fillId="2" borderId="21" xfId="0" applyNumberFormat="1" applyFont="1" applyFill="1" applyBorder="1" applyAlignment="1">
      <alignment horizontal="center" vertical="center"/>
    </xf>
    <xf numFmtId="49" fontId="52" fillId="2" borderId="21" xfId="0" applyNumberFormat="1" applyFont="1" applyFill="1" applyBorder="1" applyAlignment="1">
      <alignment vertical="center"/>
    </xf>
    <xf numFmtId="49" fontId="52" fillId="2" borderId="21" xfId="0" applyNumberFormat="1" applyFont="1" applyFill="1" applyBorder="1" applyAlignment="1">
      <alignment horizontal="centerContinuous" vertical="center"/>
    </xf>
    <xf numFmtId="49" fontId="52" fillId="2" borderId="22" xfId="0" applyNumberFormat="1" applyFont="1" applyFill="1" applyBorder="1" applyAlignment="1">
      <alignment horizontal="centerContinuous" vertical="center"/>
    </xf>
    <xf numFmtId="49" fontId="53" fillId="2" borderId="21" xfId="0" applyNumberFormat="1" applyFont="1" applyFill="1" applyBorder="1" applyAlignment="1">
      <alignment vertical="center"/>
    </xf>
    <xf numFmtId="49" fontId="53" fillId="2" borderId="22" xfId="0" applyNumberFormat="1" applyFont="1" applyFill="1" applyBorder="1" applyAlignment="1">
      <alignment vertical="center"/>
    </xf>
    <xf numFmtId="49" fontId="30" fillId="2" borderId="21" xfId="0" applyNumberFormat="1" applyFont="1" applyFill="1" applyBorder="1" applyAlignment="1">
      <alignment horizontal="left" vertical="center"/>
    </xf>
    <xf numFmtId="49" fontId="30" fillId="0" borderId="21" xfId="0" applyNumberFormat="1" applyFont="1" applyBorder="1" applyAlignment="1">
      <alignment horizontal="left" vertical="center"/>
    </xf>
    <xf numFmtId="49" fontId="53" fillId="6" borderId="22" xfId="0" applyNumberFormat="1" applyFont="1" applyFill="1" applyBorder="1" applyAlignment="1">
      <alignment vertical="center"/>
    </xf>
    <xf numFmtId="49" fontId="11" fillId="6" borderId="0" xfId="0" applyNumberFormat="1" applyFont="1" applyFill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horizontal="right" vertical="center"/>
    </xf>
    <xf numFmtId="0" fontId="11" fillId="6" borderId="7" xfId="0" applyFont="1" applyFill="1" applyBorder="1" applyAlignment="1">
      <alignment vertical="center"/>
    </xf>
    <xf numFmtId="49" fontId="11" fillId="6" borderId="7" xfId="0" applyNumberFormat="1" applyFont="1" applyFill="1" applyBorder="1" applyAlignment="1">
      <alignment horizontal="center" vertical="center"/>
    </xf>
    <xf numFmtId="49" fontId="11" fillId="6" borderId="18" xfId="0" applyNumberFormat="1" applyFont="1" applyFill="1" applyBorder="1" applyAlignment="1">
      <alignment vertical="center"/>
    </xf>
    <xf numFmtId="0" fontId="48" fillId="7" borderId="18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44" fillId="6" borderId="0" xfId="0" applyFont="1" applyFill="1" applyAlignment="1">
      <alignment horizontal="center" vertical="center"/>
    </xf>
    <xf numFmtId="49" fontId="11" fillId="6" borderId="7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53" fillId="2" borderId="25" xfId="0" applyNumberFormat="1" applyFont="1" applyFill="1" applyBorder="1" applyAlignment="1">
      <alignment vertical="center"/>
    </xf>
    <xf numFmtId="49" fontId="11" fillId="2" borderId="7" xfId="0" applyNumberFormat="1" applyFont="1" applyFill="1" applyBorder="1" applyAlignment="1">
      <alignment vertical="center"/>
    </xf>
    <xf numFmtId="0" fontId="30" fillId="2" borderId="23" xfId="0" applyFont="1" applyFill="1" applyBorder="1" applyAlignment="1">
      <alignment vertical="center"/>
    </xf>
    <xf numFmtId="49" fontId="11" fillId="2" borderId="23" xfId="0" applyNumberFormat="1" applyFont="1" applyFill="1" applyBorder="1" applyAlignment="1">
      <alignment vertical="center"/>
    </xf>
    <xf numFmtId="49" fontId="11" fillId="2" borderId="26" xfId="0" applyNumberFormat="1" applyFont="1" applyFill="1" applyBorder="1" applyAlignment="1">
      <alignment vertical="center"/>
    </xf>
    <xf numFmtId="0" fontId="55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0" fontId="27" fillId="2" borderId="27" xfId="0" applyFont="1" applyFill="1" applyBorder="1" applyAlignment="1">
      <alignment horizontal="left" vertical="center"/>
    </xf>
    <xf numFmtId="0" fontId="28" fillId="2" borderId="28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49" fontId="11" fillId="2" borderId="24" xfId="0" applyNumberFormat="1" applyFont="1" applyFill="1" applyBorder="1" applyAlignment="1">
      <alignment vertical="center"/>
    </xf>
    <xf numFmtId="49" fontId="11" fillId="2" borderId="25" xfId="0" applyNumberFormat="1" applyFont="1" applyFill="1" applyBorder="1" applyAlignment="1">
      <alignment vertical="center"/>
    </xf>
    <xf numFmtId="49" fontId="11" fillId="2" borderId="19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57" fillId="2" borderId="4" xfId="0" applyNumberFormat="1" applyFont="1" applyFill="1" applyBorder="1" applyAlignment="1">
      <alignment vertical="center"/>
    </xf>
    <xf numFmtId="49" fontId="57" fillId="2" borderId="0" xfId="0" applyNumberFormat="1" applyFont="1" applyFill="1" applyAlignment="1">
      <alignment vertical="center"/>
    </xf>
    <xf numFmtId="49" fontId="58" fillId="2" borderId="0" xfId="0" applyNumberFormat="1" applyFont="1" applyFill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49" fontId="11" fillId="2" borderId="25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2" xfId="0" applyFont="1" applyFill="1" applyBorder="1" applyAlignment="1">
      <alignment vertical="center"/>
    </xf>
    <xf numFmtId="49" fontId="11" fillId="2" borderId="0" xfId="0" applyNumberFormat="1" applyFont="1" applyFill="1" applyAlignment="1">
      <alignment horizontal="center" vertical="center" shrinkToFit="1"/>
    </xf>
    <xf numFmtId="0" fontId="57" fillId="2" borderId="0" xfId="0" applyFont="1" applyFill="1"/>
    <xf numFmtId="0" fontId="15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13" fillId="6" borderId="0" xfId="0" applyNumberFormat="1" applyFont="1" applyFill="1" applyAlignment="1">
      <alignment vertical="top"/>
    </xf>
    <xf numFmtId="49" fontId="7" fillId="6" borderId="0" xfId="0" applyNumberFormat="1" applyFont="1" applyFill="1" applyAlignment="1">
      <alignment vertical="top"/>
    </xf>
    <xf numFmtId="49" fontId="56" fillId="6" borderId="0" xfId="0" applyNumberFormat="1" applyFont="1" applyFill="1" applyAlignment="1">
      <alignment vertical="top"/>
    </xf>
    <xf numFmtId="49" fontId="31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49" fontId="16" fillId="6" borderId="0" xfId="0" applyNumberFormat="1" applyFont="1" applyFill="1" applyAlignment="1">
      <alignment horizontal="left"/>
    </xf>
    <xf numFmtId="0" fontId="59" fillId="6" borderId="0" xfId="0" applyFont="1" applyFill="1"/>
    <xf numFmtId="49" fontId="15" fillId="6" borderId="0" xfId="0" applyNumberFormat="1" applyFont="1" applyFill="1" applyAlignment="1">
      <alignment horizontal="left"/>
    </xf>
    <xf numFmtId="49" fontId="32" fillId="6" borderId="0" xfId="0" applyNumberFormat="1" applyFont="1" applyFill="1"/>
    <xf numFmtId="49" fontId="20" fillId="6" borderId="0" xfId="0" applyNumberFormat="1" applyFont="1" applyFill="1"/>
    <xf numFmtId="49" fontId="17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39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 shrinkToFit="1"/>
    </xf>
    <xf numFmtId="0" fontId="42" fillId="6" borderId="7" xfId="0" applyFont="1" applyFill="1" applyBorder="1" applyAlignment="1">
      <alignment horizontal="center" vertical="center"/>
    </xf>
    <xf numFmtId="0" fontId="43" fillId="6" borderId="0" xfId="0" applyFont="1" applyFill="1" applyAlignment="1">
      <alignment vertical="center"/>
    </xf>
    <xf numFmtId="0" fontId="41" fillId="6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shrinkToFit="1"/>
    </xf>
    <xf numFmtId="0" fontId="46" fillId="6" borderId="0" xfId="0" applyFont="1" applyFill="1" applyAlignment="1">
      <alignment vertical="center"/>
    </xf>
    <xf numFmtId="0" fontId="47" fillId="6" borderId="0" xfId="0" applyFont="1" applyFill="1" applyAlignment="1">
      <alignment vertical="center"/>
    </xf>
    <xf numFmtId="0" fontId="43" fillId="6" borderId="7" xfId="0" applyFont="1" applyFill="1" applyBorder="1" applyAlignment="1">
      <alignment vertical="center"/>
    </xf>
    <xf numFmtId="0" fontId="0" fillId="6" borderId="7" xfId="0" applyFill="1" applyBorder="1"/>
    <xf numFmtId="0" fontId="43" fillId="6" borderId="18" xfId="0" applyFont="1" applyFill="1" applyBorder="1" applyAlignment="1">
      <alignment horizontal="center" vertical="center"/>
    </xf>
    <xf numFmtId="0" fontId="43" fillId="6" borderId="17" xfId="0" applyFont="1" applyFill="1" applyBorder="1" applyAlignment="1">
      <alignment horizontal="left" vertical="center"/>
    </xf>
    <xf numFmtId="0" fontId="43" fillId="6" borderId="0" xfId="0" applyFont="1" applyFill="1" applyAlignment="1">
      <alignment horizontal="center" vertical="center"/>
    </xf>
    <xf numFmtId="49" fontId="43" fillId="6" borderId="7" xfId="0" applyNumberFormat="1" applyFont="1" applyFill="1" applyBorder="1" applyAlignment="1">
      <alignment vertical="center"/>
    </xf>
    <xf numFmtId="49" fontId="43" fillId="6" borderId="0" xfId="0" applyNumberFormat="1" applyFont="1" applyFill="1" applyAlignment="1">
      <alignment vertical="center"/>
    </xf>
    <xf numFmtId="0" fontId="43" fillId="6" borderId="17" xfId="0" applyFont="1" applyFill="1" applyBorder="1" applyAlignment="1">
      <alignment vertical="center"/>
    </xf>
    <xf numFmtId="49" fontId="43" fillId="6" borderId="17" xfId="0" applyNumberFormat="1" applyFont="1" applyFill="1" applyBorder="1" applyAlignment="1">
      <alignment vertical="center"/>
    </xf>
    <xf numFmtId="0" fontId="43" fillId="6" borderId="18" xfId="0" applyFont="1" applyFill="1" applyBorder="1" applyAlignment="1">
      <alignment vertical="center"/>
    </xf>
    <xf numFmtId="0" fontId="49" fillId="6" borderId="18" xfId="0" applyFont="1" applyFill="1" applyBorder="1" applyAlignment="1">
      <alignment horizontal="center" vertical="center"/>
    </xf>
    <xf numFmtId="49" fontId="43" fillId="6" borderId="18" xfId="0" applyNumberFormat="1" applyFont="1" applyFill="1" applyBorder="1" applyAlignment="1">
      <alignment vertical="center"/>
    </xf>
    <xf numFmtId="0" fontId="20" fillId="6" borderId="0" xfId="0" applyFont="1" applyFill="1"/>
    <xf numFmtId="0" fontId="12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7" fillId="6" borderId="0" xfId="0" applyFont="1" applyFill="1" applyAlignment="1">
      <alignment vertical="top"/>
    </xf>
    <xf numFmtId="49" fontId="40" fillId="6" borderId="0" xfId="0" applyNumberFormat="1" applyFont="1" applyFill="1" applyAlignment="1">
      <alignment horizontal="center" vertical="center"/>
    </xf>
    <xf numFmtId="49" fontId="35" fillId="6" borderId="0" xfId="0" applyNumberFormat="1" applyFont="1" applyFill="1" applyAlignment="1">
      <alignment horizontal="center" vertical="center"/>
    </xf>
    <xf numFmtId="49" fontId="38" fillId="6" borderId="0" xfId="0" applyNumberFormat="1" applyFont="1" applyFill="1" applyAlignment="1">
      <alignment vertical="center"/>
    </xf>
    <xf numFmtId="49" fontId="38" fillId="6" borderId="17" xfId="0" applyNumberFormat="1" applyFont="1" applyFill="1" applyBorder="1" applyAlignment="1">
      <alignment vertical="center"/>
    </xf>
    <xf numFmtId="49" fontId="30" fillId="6" borderId="24" xfId="0" applyNumberFormat="1" applyFont="1" applyFill="1" applyBorder="1" applyAlignment="1">
      <alignment vertical="center"/>
    </xf>
    <xf numFmtId="49" fontId="30" fillId="6" borderId="25" xfId="0" applyNumberFormat="1" applyFont="1" applyFill="1" applyBorder="1" applyAlignment="1">
      <alignment vertical="center"/>
    </xf>
    <xf numFmtId="49" fontId="38" fillId="6" borderId="7" xfId="0" applyNumberFormat="1" applyFont="1" applyFill="1" applyBorder="1" applyAlignment="1">
      <alignment vertical="center"/>
    </xf>
    <xf numFmtId="49" fontId="38" fillId="6" borderId="18" xfId="0" applyNumberFormat="1" applyFont="1" applyFill="1" applyBorder="1" applyAlignment="1">
      <alignment vertical="center"/>
    </xf>
    <xf numFmtId="49" fontId="35" fillId="6" borderId="7" xfId="0" applyNumberFormat="1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vertical="center"/>
    </xf>
    <xf numFmtId="49" fontId="11" fillId="6" borderId="25" xfId="0" applyNumberFormat="1" applyFont="1" applyFill="1" applyBorder="1" applyAlignment="1">
      <alignment vertical="center"/>
    </xf>
    <xf numFmtId="49" fontId="11" fillId="6" borderId="25" xfId="0" applyNumberFormat="1" applyFont="1" applyFill="1" applyBorder="1" applyAlignment="1">
      <alignment horizontal="right" vertical="center"/>
    </xf>
    <xf numFmtId="49" fontId="11" fillId="6" borderId="19" xfId="0" applyNumberFormat="1" applyFont="1" applyFill="1" applyBorder="1" applyAlignment="1">
      <alignment horizontal="right" vertical="center"/>
    </xf>
    <xf numFmtId="49" fontId="11" fillId="6" borderId="26" xfId="0" applyNumberFormat="1" applyFont="1" applyFill="1" applyBorder="1" applyAlignment="1">
      <alignment vertical="center"/>
    </xf>
    <xf numFmtId="49" fontId="11" fillId="6" borderId="7" xfId="0" applyNumberFormat="1" applyFont="1" applyFill="1" applyBorder="1" applyAlignment="1">
      <alignment horizontal="right" vertical="center"/>
    </xf>
    <xf numFmtId="49" fontId="11" fillId="6" borderId="18" xfId="0" applyNumberFormat="1" applyFont="1" applyFill="1" applyBorder="1" applyAlignment="1">
      <alignment horizontal="right" vertical="center"/>
    </xf>
    <xf numFmtId="49" fontId="61" fillId="2" borderId="0" xfId="0" applyNumberFormat="1" applyFont="1" applyFill="1" applyAlignment="1">
      <alignment horizontal="center" vertical="center"/>
    </xf>
    <xf numFmtId="0" fontId="61" fillId="6" borderId="7" xfId="0" applyFont="1" applyFill="1" applyBorder="1" applyAlignment="1">
      <alignment vertical="center"/>
    </xf>
    <xf numFmtId="0" fontId="66" fillId="6" borderId="7" xfId="0" applyFont="1" applyFill="1" applyBorder="1" applyAlignment="1">
      <alignment vertical="center"/>
    </xf>
    <xf numFmtId="49" fontId="66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61" fillId="6" borderId="7" xfId="0" applyFont="1" applyFill="1" applyBorder="1" applyAlignment="1">
      <alignment horizontal="center" vertical="center" shrinkToFit="1"/>
    </xf>
    <xf numFmtId="0" fontId="64" fillId="6" borderId="7" xfId="0" applyFont="1" applyFill="1" applyBorder="1"/>
    <xf numFmtId="49" fontId="24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64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vertical="center"/>
    </xf>
    <xf numFmtId="49" fontId="52" fillId="2" borderId="25" xfId="0" applyNumberFormat="1" applyFont="1" applyFill="1" applyBorder="1" applyAlignment="1">
      <alignment horizontal="center" vertical="center"/>
    </xf>
    <xf numFmtId="49" fontId="52" fillId="2" borderId="25" xfId="0" applyNumberFormat="1" applyFont="1" applyFill="1" applyBorder="1" applyAlignment="1">
      <alignment vertical="center"/>
    </xf>
    <xf numFmtId="49" fontId="11" fillId="6" borderId="24" xfId="0" applyNumberFormat="1" applyFont="1" applyFill="1" applyBorder="1" applyAlignment="1">
      <alignment horizontal="center" vertical="center"/>
    </xf>
    <xf numFmtId="49" fontId="38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11" fillId="6" borderId="23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1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24" xfId="0" applyNumberFormat="1" applyFont="1" applyFill="1" applyBorder="1" applyAlignment="1">
      <alignment horizontal="center" vertical="center"/>
    </xf>
    <xf numFmtId="49" fontId="11" fillId="6" borderId="19" xfId="0" applyNumberFormat="1" applyFont="1" applyFill="1" applyBorder="1" applyAlignment="1">
      <alignment vertical="center"/>
    </xf>
    <xf numFmtId="49" fontId="35" fillId="6" borderId="23" xfId="0" applyNumberFormat="1" applyFont="1" applyFill="1" applyBorder="1" applyAlignment="1">
      <alignment horizontal="center" vertical="center"/>
    </xf>
    <xf numFmtId="49" fontId="35" fillId="6" borderId="26" xfId="0" applyNumberFormat="1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vertical="center"/>
    </xf>
    <xf numFmtId="49" fontId="11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3" fillId="6" borderId="0" xfId="0" applyFont="1" applyFill="1"/>
    <xf numFmtId="0" fontId="67" fillId="2" borderId="0" xfId="0" applyFont="1" applyFill="1" applyAlignment="1">
      <alignment horizontal="center" shrinkToFit="1"/>
    </xf>
    <xf numFmtId="0" fontId="68" fillId="8" borderId="0" xfId="0" applyFont="1" applyFill="1"/>
    <xf numFmtId="0" fontId="68" fillId="6" borderId="0" xfId="0" applyFont="1" applyFill="1"/>
    <xf numFmtId="0" fontId="64" fillId="6" borderId="7" xfId="0" applyFont="1" applyFill="1" applyBorder="1" applyAlignment="1">
      <alignment horizontal="center" vertical="center" shrinkToFit="1"/>
    </xf>
    <xf numFmtId="0" fontId="64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5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29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11" borderId="0" xfId="0" applyFill="1"/>
    <xf numFmtId="0" fontId="69" fillId="12" borderId="0" xfId="0" applyFont="1" applyFill="1" applyAlignment="1">
      <alignment horizontal="center" vertical="center"/>
    </xf>
    <xf numFmtId="0" fontId="70" fillId="6" borderId="7" xfId="0" applyFont="1" applyFill="1" applyBorder="1" applyAlignment="1">
      <alignment horizontal="center"/>
    </xf>
    <xf numFmtId="0" fontId="70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/>
    <xf numFmtId="49" fontId="60" fillId="2" borderId="0" xfId="0" applyNumberFormat="1" applyFont="1" applyFill="1" applyAlignment="1">
      <alignment horizontal="center" vertical="center"/>
    </xf>
    <xf numFmtId="49" fontId="13" fillId="4" borderId="22" xfId="0" applyNumberFormat="1" applyFont="1" applyFill="1" applyBorder="1" applyAlignment="1">
      <alignment vertical="center"/>
    </xf>
    <xf numFmtId="0" fontId="65" fillId="6" borderId="7" xfId="0" applyFont="1" applyFill="1" applyBorder="1" applyAlignment="1">
      <alignment horizontal="center" vertical="center"/>
    </xf>
    <xf numFmtId="0" fontId="65" fillId="6" borderId="0" xfId="0" applyFont="1" applyFill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3" fillId="6" borderId="0" xfId="0" applyFont="1" applyFill="1" applyAlignment="1">
      <alignment vertical="center"/>
    </xf>
    <xf numFmtId="0" fontId="75" fillId="6" borderId="0" xfId="0" applyFont="1" applyFill="1" applyAlignment="1">
      <alignment horizontal="right" vertical="center"/>
    </xf>
    <xf numFmtId="0" fontId="0" fillId="0" borderId="23" xfId="0" applyBorder="1"/>
    <xf numFmtId="0" fontId="0" fillId="2" borderId="22" xfId="0" applyFill="1" applyBorder="1"/>
    <xf numFmtId="0" fontId="44" fillId="14" borderId="0" xfId="0" applyFont="1" applyFill="1" applyAlignment="1">
      <alignment vertical="center"/>
    </xf>
    <xf numFmtId="49" fontId="50" fillId="14" borderId="0" xfId="0" applyNumberFormat="1" applyFont="1" applyFill="1" applyAlignment="1">
      <alignment vertical="center"/>
    </xf>
    <xf numFmtId="0" fontId="15" fillId="6" borderId="0" xfId="0" applyFont="1" applyFill="1" applyAlignment="1">
      <alignment horizontal="left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horizontal="right" vertical="center"/>
    </xf>
    <xf numFmtId="0" fontId="73" fillId="2" borderId="0" xfId="0" applyFont="1" applyFill="1" applyAlignment="1">
      <alignment horizontal="center" vertical="center"/>
    </xf>
    <xf numFmtId="0" fontId="73" fillId="2" borderId="0" xfId="0" applyFont="1" applyFill="1" applyAlignment="1">
      <alignment horizontal="left" vertical="center"/>
    </xf>
    <xf numFmtId="0" fontId="73" fillId="2" borderId="0" xfId="0" applyFont="1" applyFill="1" applyAlignment="1">
      <alignment vertical="center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0" fontId="73" fillId="3" borderId="0" xfId="0" applyFont="1" applyFill="1"/>
    <xf numFmtId="0" fontId="73" fillId="3" borderId="0" xfId="0" applyFont="1" applyFill="1" applyAlignment="1">
      <alignment horizontal="center"/>
    </xf>
    <xf numFmtId="0" fontId="73" fillId="6" borderId="0" xfId="0" applyFont="1" applyFill="1"/>
    <xf numFmtId="49" fontId="80" fillId="4" borderId="20" xfId="0" applyNumberFormat="1" applyFont="1" applyFill="1" applyBorder="1" applyAlignment="1">
      <alignment vertical="center"/>
    </xf>
    <xf numFmtId="0" fontId="41" fillId="6" borderId="7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 shrinkToFit="1"/>
    </xf>
    <xf numFmtId="0" fontId="2" fillId="0" borderId="0" xfId="3"/>
    <xf numFmtId="49" fontId="2" fillId="0" borderId="0" xfId="3" applyNumberFormat="1" applyAlignment="1">
      <alignment horizontal="center" vertical="center"/>
    </xf>
    <xf numFmtId="49" fontId="2" fillId="0" borderId="0" xfId="3" applyNumberFormat="1" applyAlignment="1">
      <alignment horizontal="center"/>
    </xf>
    <xf numFmtId="49" fontId="2" fillId="0" borderId="0" xfId="3" applyNumberFormat="1"/>
    <xf numFmtId="0" fontId="85" fillId="16" borderId="5" xfId="5" applyFont="1" applyFill="1" applyBorder="1" applyAlignment="1">
      <alignment horizontal="center" vertical="top" wrapText="1"/>
    </xf>
    <xf numFmtId="0" fontId="84" fillId="0" borderId="0" xfId="5" applyAlignment="1">
      <alignment horizontal="center"/>
    </xf>
    <xf numFmtId="0" fontId="86" fillId="0" borderId="5" xfId="5" applyFont="1" applyBorder="1" applyAlignment="1">
      <alignment vertical="top"/>
    </xf>
    <xf numFmtId="0" fontId="84" fillId="14" borderId="0" xfId="5" applyFill="1"/>
    <xf numFmtId="0" fontId="84" fillId="0" borderId="0" xfId="5"/>
    <xf numFmtId="0" fontId="86" fillId="0" borderId="5" xfId="5" applyFont="1" applyBorder="1" applyAlignment="1">
      <alignment horizontal="center" vertical="top"/>
    </xf>
    <xf numFmtId="0" fontId="86" fillId="0" borderId="0" xfId="5" applyFont="1"/>
    <xf numFmtId="0" fontId="84" fillId="0" borderId="0" xfId="5" applyAlignment="1">
      <alignment vertical="top"/>
    </xf>
    <xf numFmtId="0" fontId="84" fillId="0" borderId="0" xfId="5" applyAlignment="1">
      <alignment horizontal="center" vertical="top"/>
    </xf>
    <xf numFmtId="0" fontId="87" fillId="0" borderId="5" xfId="5" applyFont="1" applyBorder="1" applyAlignment="1">
      <alignment vertical="top"/>
    </xf>
    <xf numFmtId="0" fontId="87" fillId="0" borderId="5" xfId="5" applyFont="1" applyBorder="1" applyAlignment="1">
      <alignment horizontal="center" vertical="top"/>
    </xf>
    <xf numFmtId="0" fontId="88" fillId="15" borderId="5" xfId="5" applyFont="1" applyFill="1" applyBorder="1" applyAlignment="1">
      <alignment vertical="top"/>
    </xf>
    <xf numFmtId="0" fontId="88" fillId="15" borderId="5" xfId="5" applyFont="1" applyFill="1" applyBorder="1" applyAlignment="1">
      <alignment horizontal="center" vertical="top"/>
    </xf>
    <xf numFmtId="0" fontId="88" fillId="18" borderId="5" xfId="5" applyFont="1" applyFill="1" applyBorder="1" applyAlignment="1">
      <alignment vertical="top"/>
    </xf>
    <xf numFmtId="0" fontId="88" fillId="18" borderId="5" xfId="5" applyFont="1" applyFill="1" applyBorder="1" applyAlignment="1">
      <alignment horizontal="center" vertical="top"/>
    </xf>
    <xf numFmtId="49" fontId="91" fillId="16" borderId="5" xfId="3" applyNumberFormat="1" applyFont="1" applyFill="1" applyBorder="1" applyAlignment="1">
      <alignment horizontal="center" vertical="top" textRotation="90" wrapText="1"/>
    </xf>
    <xf numFmtId="49" fontId="79" fillId="16" borderId="5" xfId="3" applyNumberFormat="1" applyFont="1" applyFill="1" applyBorder="1" applyAlignment="1">
      <alignment horizontal="center" vertical="top"/>
    </xf>
    <xf numFmtId="49" fontId="2" fillId="15" borderId="5" xfId="3" applyNumberFormat="1" applyFill="1" applyBorder="1" applyAlignment="1">
      <alignment horizontal="left" vertical="top"/>
    </xf>
    <xf numFmtId="49" fontId="78" fillId="15" borderId="5" xfId="3" applyNumberFormat="1" applyFont="1" applyFill="1" applyBorder="1" applyAlignment="1">
      <alignment horizontal="left" vertical="top"/>
    </xf>
    <xf numFmtId="0" fontId="2" fillId="15" borderId="5" xfId="3" applyFill="1" applyBorder="1" applyAlignment="1">
      <alignment horizontal="left" vertical="top"/>
    </xf>
    <xf numFmtId="0" fontId="83" fillId="15" borderId="5" xfId="3" applyFont="1" applyFill="1" applyBorder="1" applyAlignment="1">
      <alignment horizontal="left" vertical="top"/>
    </xf>
    <xf numFmtId="0" fontId="2" fillId="0" borderId="0" xfId="3" applyAlignment="1">
      <alignment horizontal="left" vertical="top"/>
    </xf>
    <xf numFmtId="0" fontId="41" fillId="15" borderId="7" xfId="4" applyFont="1" applyFill="1" applyBorder="1" applyAlignment="1">
      <alignment horizontal="left" vertical="top"/>
    </xf>
    <xf numFmtId="0" fontId="92" fillId="15" borderId="5" xfId="3" applyFont="1" applyFill="1" applyBorder="1" applyAlignment="1">
      <alignment horizontal="left" vertical="top"/>
    </xf>
    <xf numFmtId="49" fontId="78" fillId="0" borderId="0" xfId="3" applyNumberFormat="1" applyFont="1" applyAlignment="1">
      <alignment horizontal="left" vertical="top"/>
    </xf>
    <xf numFmtId="49" fontId="2" fillId="0" borderId="0" xfId="3" applyNumberFormat="1" applyAlignment="1">
      <alignment horizontal="left" vertical="top"/>
    </xf>
    <xf numFmtId="49" fontId="2" fillId="20" borderId="5" xfId="3" applyNumberFormat="1" applyFill="1" applyBorder="1" applyAlignment="1">
      <alignment horizontal="left" vertical="top"/>
    </xf>
    <xf numFmtId="49" fontId="78" fillId="20" borderId="5" xfId="3" applyNumberFormat="1" applyFont="1" applyFill="1" applyBorder="1" applyAlignment="1">
      <alignment horizontal="left" vertical="top"/>
    </xf>
    <xf numFmtId="0" fontId="2" fillId="20" borderId="5" xfId="3" applyFill="1" applyBorder="1" applyAlignment="1">
      <alignment horizontal="left" vertical="top"/>
    </xf>
    <xf numFmtId="0" fontId="41" fillId="20" borderId="7" xfId="4" applyFont="1" applyFill="1" applyBorder="1" applyAlignment="1">
      <alignment horizontal="left" vertical="top"/>
    </xf>
    <xf numFmtId="0" fontId="83" fillId="0" borderId="0" xfId="3" applyFont="1" applyAlignment="1">
      <alignment horizontal="left" vertical="top"/>
    </xf>
    <xf numFmtId="0" fontId="92" fillId="20" borderId="5" xfId="3" applyFont="1" applyFill="1" applyBorder="1" applyAlignment="1">
      <alignment horizontal="left" vertical="top"/>
    </xf>
    <xf numFmtId="49" fontId="2" fillId="17" borderId="5" xfId="3" applyNumberFormat="1" applyFill="1" applyBorder="1" applyAlignment="1">
      <alignment horizontal="left" vertical="top"/>
    </xf>
    <xf numFmtId="49" fontId="78" fillId="17" borderId="5" xfId="3" applyNumberFormat="1" applyFont="1" applyFill="1" applyBorder="1" applyAlignment="1">
      <alignment horizontal="left" vertical="top"/>
    </xf>
    <xf numFmtId="0" fontId="92" fillId="17" borderId="5" xfId="3" applyFont="1" applyFill="1" applyBorder="1" applyAlignment="1">
      <alignment horizontal="left" vertical="top"/>
    </xf>
    <xf numFmtId="49" fontId="2" fillId="21" borderId="5" xfId="3" applyNumberFormat="1" applyFill="1" applyBorder="1" applyAlignment="1">
      <alignment horizontal="left" vertical="top"/>
    </xf>
    <xf numFmtId="49" fontId="78" fillId="21" borderId="5" xfId="3" applyNumberFormat="1" applyFont="1" applyFill="1" applyBorder="1" applyAlignment="1">
      <alignment horizontal="left" vertical="top"/>
    </xf>
    <xf numFmtId="0" fontId="4" fillId="21" borderId="7" xfId="4" applyFill="1" applyBorder="1" applyAlignment="1">
      <alignment horizontal="left" vertical="top" shrinkToFit="1"/>
    </xf>
    <xf numFmtId="0" fontId="4" fillId="21" borderId="5" xfId="4" applyFill="1" applyBorder="1" applyAlignment="1">
      <alignment horizontal="left" vertical="top" shrinkToFit="1"/>
    </xf>
    <xf numFmtId="49" fontId="2" fillId="19" borderId="5" xfId="3" applyNumberFormat="1" applyFill="1" applyBorder="1" applyAlignment="1">
      <alignment horizontal="left" vertical="top"/>
    </xf>
    <xf numFmtId="49" fontId="78" fillId="19" borderId="5" xfId="3" applyNumberFormat="1" applyFont="1" applyFill="1" applyBorder="1" applyAlignment="1">
      <alignment horizontal="left" vertical="top"/>
    </xf>
    <xf numFmtId="49" fontId="2" fillId="22" borderId="5" xfId="3" applyNumberFormat="1" applyFill="1" applyBorder="1" applyAlignment="1">
      <alignment horizontal="left" vertical="top"/>
    </xf>
    <xf numFmtId="49" fontId="78" fillId="22" borderId="5" xfId="3" applyNumberFormat="1" applyFont="1" applyFill="1" applyBorder="1" applyAlignment="1">
      <alignment horizontal="left" vertical="top"/>
    </xf>
    <xf numFmtId="49" fontId="79" fillId="15" borderId="5" xfId="3" applyNumberFormat="1" applyFont="1" applyFill="1" applyBorder="1" applyAlignment="1">
      <alignment horizontal="left" vertical="top"/>
    </xf>
    <xf numFmtId="49" fontId="79" fillId="20" borderId="5" xfId="3" applyNumberFormat="1" applyFont="1" applyFill="1" applyBorder="1" applyAlignment="1">
      <alignment horizontal="left" vertical="top"/>
    </xf>
    <xf numFmtId="49" fontId="79" fillId="17" borderId="5" xfId="3" applyNumberFormat="1" applyFont="1" applyFill="1" applyBorder="1" applyAlignment="1">
      <alignment horizontal="left" vertical="top"/>
    </xf>
    <xf numFmtId="49" fontId="93" fillId="17" borderId="5" xfId="3" applyNumberFormat="1" applyFont="1" applyFill="1" applyBorder="1" applyAlignment="1">
      <alignment horizontal="left" vertical="top"/>
    </xf>
    <xf numFmtId="49" fontId="93" fillId="20" borderId="5" xfId="3" applyNumberFormat="1" applyFont="1" applyFill="1" applyBorder="1" applyAlignment="1">
      <alignment horizontal="left" vertical="top"/>
    </xf>
    <xf numFmtId="0" fontId="79" fillId="20" borderId="5" xfId="3" applyFont="1" applyFill="1" applyBorder="1" applyAlignment="1">
      <alignment horizontal="left" vertical="top"/>
    </xf>
    <xf numFmtId="49" fontId="93" fillId="15" borderId="5" xfId="3" applyNumberFormat="1" applyFont="1" applyFill="1" applyBorder="1" applyAlignment="1">
      <alignment horizontal="left" vertical="top"/>
    </xf>
    <xf numFmtId="0" fontId="79" fillId="15" borderId="5" xfId="3" applyFont="1" applyFill="1" applyBorder="1" applyAlignment="1">
      <alignment horizontal="left" vertical="top"/>
    </xf>
    <xf numFmtId="0" fontId="88" fillId="23" borderId="5" xfId="5" applyFont="1" applyFill="1" applyBorder="1" applyAlignment="1">
      <alignment vertical="top"/>
    </xf>
    <xf numFmtId="0" fontId="88" fillId="23" borderId="5" xfId="5" applyFont="1" applyFill="1" applyBorder="1" applyAlignment="1">
      <alignment horizontal="center" vertical="top"/>
    </xf>
    <xf numFmtId="0" fontId="88" fillId="22" borderId="5" xfId="5" applyFont="1" applyFill="1" applyBorder="1" applyAlignment="1">
      <alignment vertical="top"/>
    </xf>
    <xf numFmtId="0" fontId="88" fillId="22" borderId="5" xfId="5" applyFont="1" applyFill="1" applyBorder="1" applyAlignment="1">
      <alignment horizontal="center" vertical="top"/>
    </xf>
    <xf numFmtId="0" fontId="88" fillId="24" borderId="5" xfId="5" applyFont="1" applyFill="1" applyBorder="1" applyAlignment="1">
      <alignment vertical="top"/>
    </xf>
    <xf numFmtId="0" fontId="88" fillId="24" borderId="5" xfId="5" applyFont="1" applyFill="1" applyBorder="1" applyAlignment="1">
      <alignment horizontal="center" vertical="top"/>
    </xf>
    <xf numFmtId="0" fontId="88" fillId="25" borderId="5" xfId="5" applyFont="1" applyFill="1" applyBorder="1" applyAlignment="1">
      <alignment vertical="top"/>
    </xf>
    <xf numFmtId="0" fontId="88" fillId="25" borderId="5" xfId="5" applyFont="1" applyFill="1" applyBorder="1" applyAlignment="1">
      <alignment horizontal="center" vertical="top"/>
    </xf>
    <xf numFmtId="49" fontId="1" fillId="15" borderId="5" xfId="3" applyNumberFormat="1" applyFont="1" applyFill="1" applyBorder="1" applyAlignment="1">
      <alignment horizontal="left" vertical="top"/>
    </xf>
    <xf numFmtId="0" fontId="1" fillId="15" borderId="5" xfId="3" applyFont="1" applyFill="1" applyBorder="1" applyAlignment="1">
      <alignment horizontal="left" vertical="top"/>
    </xf>
    <xf numFmtId="0" fontId="1" fillId="20" borderId="5" xfId="3" applyFont="1" applyFill="1" applyBorder="1" applyAlignment="1">
      <alignment horizontal="left" vertical="top"/>
    </xf>
    <xf numFmtId="49" fontId="1" fillId="17" borderId="5" xfId="3" applyNumberFormat="1" applyFont="1" applyFill="1" applyBorder="1" applyAlignment="1">
      <alignment horizontal="left" vertical="top"/>
    </xf>
    <xf numFmtId="49" fontId="1" fillId="20" borderId="5" xfId="3" applyNumberFormat="1" applyFont="1" applyFill="1" applyBorder="1" applyAlignment="1">
      <alignment horizontal="left" vertical="top"/>
    </xf>
    <xf numFmtId="49" fontId="1" fillId="19" borderId="5" xfId="3" applyNumberFormat="1" applyFont="1" applyFill="1" applyBorder="1" applyAlignment="1">
      <alignment horizontal="left" vertical="top"/>
    </xf>
    <xf numFmtId="49" fontId="1" fillId="22" borderId="5" xfId="3" applyNumberFormat="1" applyFont="1" applyFill="1" applyBorder="1" applyAlignment="1">
      <alignment horizontal="left" vertical="top"/>
    </xf>
    <xf numFmtId="49" fontId="1" fillId="21" borderId="5" xfId="3" applyNumberFormat="1" applyFont="1" applyFill="1" applyBorder="1" applyAlignment="1">
      <alignment horizontal="left" vertical="top"/>
    </xf>
    <xf numFmtId="0" fontId="4" fillId="8" borderId="7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88" fillId="14" borderId="5" xfId="5" applyFont="1" applyFill="1" applyBorder="1" applyAlignment="1">
      <alignment vertical="top"/>
    </xf>
    <xf numFmtId="0" fontId="88" fillId="14" borderId="5" xfId="5" applyFont="1" applyFill="1" applyBorder="1" applyAlignment="1">
      <alignment horizontal="center" vertical="top"/>
    </xf>
    <xf numFmtId="0" fontId="0" fillId="14" borderId="0" xfId="0" applyFill="1"/>
    <xf numFmtId="49" fontId="4" fillId="0" borderId="5" xfId="0" applyNumberFormat="1" applyFont="1" applyBorder="1"/>
    <xf numFmtId="49" fontId="0" fillId="0" borderId="5" xfId="0" applyNumberFormat="1" applyBorder="1"/>
    <xf numFmtId="49" fontId="0" fillId="14" borderId="5" xfId="0" applyNumberFormat="1" applyFill="1" applyBorder="1"/>
    <xf numFmtId="14" fontId="26" fillId="2" borderId="25" xfId="0" applyNumberFormat="1" applyFont="1" applyFill="1" applyBorder="1" applyAlignment="1">
      <alignment horizontal="left" vertical="center" wrapText="1"/>
    </xf>
    <xf numFmtId="0" fontId="81" fillId="0" borderId="5" xfId="3" applyFont="1" applyBorder="1" applyAlignment="1">
      <alignment horizontal="center" vertical="top"/>
    </xf>
    <xf numFmtId="0" fontId="82" fillId="16" borderId="5" xfId="3" applyFont="1" applyFill="1" applyBorder="1" applyAlignment="1">
      <alignment horizontal="center" vertical="top" wrapText="1"/>
    </xf>
    <xf numFmtId="0" fontId="89" fillId="0" borderId="5" xfId="3" applyFont="1" applyBorder="1" applyAlignment="1">
      <alignment horizontal="center" vertical="top" wrapText="1"/>
    </xf>
    <xf numFmtId="0" fontId="90" fillId="0" borderId="5" xfId="3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 shrinkToFit="1"/>
    </xf>
    <xf numFmtId="49" fontId="13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1" fillId="6" borderId="0" xfId="0" applyFont="1" applyFill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0" fillId="13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1" fillId="6" borderId="25" xfId="0" applyFont="1" applyFill="1" applyBorder="1" applyAlignment="1">
      <alignment horizontal="left" vertical="center"/>
    </xf>
    <xf numFmtId="49" fontId="0" fillId="13" borderId="5" xfId="0" applyNumberForma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 shrinkToFit="1"/>
    </xf>
    <xf numFmtId="0" fontId="64" fillId="6" borderId="7" xfId="0" applyFont="1" applyFill="1" applyBorder="1" applyAlignment="1">
      <alignment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26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</cellXfs>
  <cellStyles count="6">
    <cellStyle name="Hivatkozás" xfId="1" builtinId="8"/>
    <cellStyle name="Normál" xfId="0" builtinId="0"/>
    <cellStyle name="Normál 2" xfId="3" xr:uid="{D866D353-F2EA-402E-8F19-E5F3F10F0BFC}"/>
    <cellStyle name="Normál 3" xfId="4" xr:uid="{29AE6490-E770-495F-8622-8F52BA135BBB}"/>
    <cellStyle name="Normál 4" xfId="5" xr:uid="{79DB20DF-7BE9-4109-8AA0-5460CB999818}"/>
    <cellStyle name="Pénznem" xfId="2" builtinId="4"/>
  </cellStyles>
  <dxfs count="48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660504" name="Kép 2">
          <a:extLst>
            <a:ext uri="{FF2B5EF4-FFF2-40B4-BE49-F238E27FC236}">
              <a16:creationId xmlns:a16="http://schemas.microsoft.com/office/drawing/2014/main" id="{00000000-0008-0000-0F00-0000181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id="{00000000-0008-0000-1000-000058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14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14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95004" name="Kép 2">
          <a:extLst>
            <a:ext uri="{FF2B5EF4-FFF2-40B4-BE49-F238E27FC236}">
              <a16:creationId xmlns:a16="http://schemas.microsoft.com/office/drawing/2014/main" id="{00000000-0008-0000-1400-00005C8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D14" sqref="D1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38" t="s">
        <v>81</v>
      </c>
      <c r="B1" s="3"/>
      <c r="C1" s="3"/>
      <c r="D1" s="139"/>
      <c r="E1" s="4"/>
      <c r="F1" s="5"/>
      <c r="G1" s="5"/>
    </row>
    <row r="2" spans="1:7" s="6" customFormat="1" ht="36.75" customHeight="1" thickBot="1" x14ac:dyDescent="0.3">
      <c r="A2" s="7" t="s">
        <v>12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13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0" t="s">
        <v>14</v>
      </c>
      <c r="B5" s="21"/>
      <c r="C5" s="21"/>
      <c r="D5" s="21"/>
      <c r="E5" s="283"/>
      <c r="F5" s="22"/>
      <c r="G5" s="23"/>
    </row>
    <row r="6" spans="1:7" s="2" customFormat="1" ht="24.6" x14ac:dyDescent="0.25">
      <c r="A6" s="306" t="s">
        <v>90</v>
      </c>
      <c r="B6" s="284"/>
      <c r="C6" s="24"/>
      <c r="D6" s="25"/>
      <c r="E6" s="26"/>
      <c r="F6" s="5"/>
      <c r="G6" s="5"/>
    </row>
    <row r="7" spans="1:7" s="18" customFormat="1" ht="15" customHeight="1" x14ac:dyDescent="0.25">
      <c r="A7" s="151" t="s">
        <v>82</v>
      </c>
      <c r="B7" s="151" t="s">
        <v>83</v>
      </c>
      <c r="C7" s="151" t="s">
        <v>84</v>
      </c>
      <c r="D7" s="151" t="s">
        <v>85</v>
      </c>
      <c r="E7" s="151" t="s">
        <v>86</v>
      </c>
      <c r="F7" s="22"/>
      <c r="G7" s="23"/>
    </row>
    <row r="8" spans="1:7" s="2" customFormat="1" ht="16.5" customHeight="1" x14ac:dyDescent="0.25">
      <c r="A8" s="159"/>
      <c r="B8" s="159"/>
      <c r="C8" s="159"/>
      <c r="D8" s="159"/>
      <c r="E8" s="159"/>
      <c r="F8" s="5"/>
      <c r="G8" s="5"/>
    </row>
    <row r="9" spans="1:7" s="2" customFormat="1" ht="15" customHeight="1" x14ac:dyDescent="0.25">
      <c r="A9" s="150" t="s">
        <v>15</v>
      </c>
      <c r="B9" s="21"/>
      <c r="C9" s="151" t="s">
        <v>16</v>
      </c>
      <c r="D9" s="151"/>
      <c r="E9" s="152" t="s">
        <v>17</v>
      </c>
      <c r="F9" s="5"/>
      <c r="G9" s="5"/>
    </row>
    <row r="10" spans="1:7" s="2" customFormat="1" x14ac:dyDescent="0.25">
      <c r="A10" s="29">
        <v>45408</v>
      </c>
      <c r="B10" s="30"/>
      <c r="C10" s="31" t="s">
        <v>87</v>
      </c>
      <c r="D10" s="151" t="s">
        <v>49</v>
      </c>
      <c r="E10" s="274" t="s">
        <v>91</v>
      </c>
      <c r="F10" s="5"/>
      <c r="G10" s="5"/>
    </row>
    <row r="11" spans="1:7" x14ac:dyDescent="0.25">
      <c r="A11" s="20"/>
      <c r="B11" s="21"/>
      <c r="C11" s="158" t="s">
        <v>47</v>
      </c>
      <c r="D11" s="158" t="s">
        <v>78</v>
      </c>
      <c r="E11" s="158" t="s">
        <v>79</v>
      </c>
      <c r="F11" s="33"/>
      <c r="G11" s="33"/>
    </row>
    <row r="12" spans="1:7" s="2" customFormat="1" x14ac:dyDescent="0.25">
      <c r="A12" s="140"/>
      <c r="B12" s="5"/>
      <c r="C12" s="160"/>
      <c r="D12" s="160"/>
      <c r="E12" s="160" t="s">
        <v>92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269"/>
      <c r="C17" s="141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54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5AD4-275D-4AE0-945F-4EA6EDF358F4}">
  <sheetPr>
    <tabColor rgb="FF7030A0"/>
  </sheetPr>
  <dimension ref="A1:AE37"/>
  <sheetViews>
    <sheetView workbookViewId="0">
      <selection activeCell="K12" sqref="K1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9" max="31" width="0" hidden="1" customWidth="1"/>
  </cols>
  <sheetData>
    <row r="1" spans="1:31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V1" s="276" t="e">
        <f>IF(S5=1,CONCATENATE(VLOOKUP(S3,U16:AB27,2)),CONCATENATE(VLOOKUP(S3,U2:AE13,2)))</f>
        <v>#N/A</v>
      </c>
      <c r="W1" s="276" t="e">
        <f>IF(S5=1,CONCATENATE(VLOOKUP(S3,U16:AE27,3)),CONCATENATE(VLOOKUP(S3,U2:AE13,3)))</f>
        <v>#N/A</v>
      </c>
      <c r="X1" s="276" t="e">
        <f>IF(S5=1,CONCATENATE(VLOOKUP(S3,U16:AE27,4)),CONCATENATE(VLOOKUP(S3,U2:AE13,4)))</f>
        <v>#N/A</v>
      </c>
      <c r="Y1" s="276" t="e">
        <f>IF(S5=1,CONCATENATE(VLOOKUP(S3,U16:AE27,5)),CONCATENATE(VLOOKUP(S3,U2:AE13,5)))</f>
        <v>#N/A</v>
      </c>
      <c r="Z1" s="276" t="e">
        <f>IF(S5=1,CONCATENATE(VLOOKUP(S3,U16:AE27,6)),CONCATENATE(VLOOKUP(S3,U2:AE13,6)))</f>
        <v>#N/A</v>
      </c>
      <c r="AA1" s="276" t="e">
        <f>IF(S5=1,CONCATENATE(VLOOKUP(S3,U16:AE27,7)),CONCATENATE(VLOOKUP(S3,U2:AE13,7)))</f>
        <v>#N/A</v>
      </c>
      <c r="AB1" s="276" t="e">
        <f>IF(S5=1,CONCATENATE(VLOOKUP(S3,U16:AE27,8)),CONCATENATE(VLOOKUP(S3,U2:AE13,8)))</f>
        <v>#N/A</v>
      </c>
      <c r="AC1" s="276" t="e">
        <f>IF(S5=1,CONCATENATE(VLOOKUP(S3,U16:AE27,9)),CONCATENATE(VLOOKUP(S3,U2:AE13,9)))</f>
        <v>#N/A</v>
      </c>
      <c r="AD1" s="276" t="e">
        <f>IF(S5=1,CONCATENATE(VLOOKUP(S3,U16:AE27,10)),CONCATENATE(VLOOKUP(S3,U2:AE13,10)))</f>
        <v>#N/A</v>
      </c>
      <c r="AE1" s="276" t="e">
        <f>IF(S5=1,CONCATENATE(VLOOKUP(S3,U16:AE27,11)),CONCATENATE(VLOOKUP(S3,U2:AE13,11)))</f>
        <v>#N/A</v>
      </c>
    </row>
    <row r="2" spans="1:31" x14ac:dyDescent="0.25">
      <c r="A2" s="168" t="s">
        <v>37</v>
      </c>
      <c r="B2" s="169"/>
      <c r="C2" s="169"/>
      <c r="D2" s="169"/>
      <c r="E2" s="294" t="s">
        <v>159</v>
      </c>
      <c r="F2" s="169"/>
      <c r="G2" s="170"/>
      <c r="H2" s="171"/>
      <c r="I2" s="171"/>
      <c r="J2" s="172"/>
      <c r="K2" s="166"/>
      <c r="L2" s="166"/>
      <c r="M2" s="166"/>
      <c r="N2" s="89"/>
      <c r="S2" s="271"/>
      <c r="T2" s="270"/>
      <c r="U2" s="270" t="s">
        <v>50</v>
      </c>
      <c r="V2" s="264">
        <v>150</v>
      </c>
      <c r="W2" s="264">
        <v>120</v>
      </c>
      <c r="X2" s="264">
        <v>100</v>
      </c>
      <c r="Y2" s="264">
        <v>80</v>
      </c>
      <c r="Z2" s="264">
        <v>70</v>
      </c>
      <c r="AA2" s="264">
        <v>60</v>
      </c>
      <c r="AB2" s="264">
        <v>55</v>
      </c>
      <c r="AC2" s="264">
        <v>50</v>
      </c>
      <c r="AD2" s="264">
        <v>45</v>
      </c>
      <c r="AE2" s="264">
        <v>40</v>
      </c>
    </row>
    <row r="3" spans="1:31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32"/>
      <c r="S3" s="270">
        <f>IF(H4="OB","A",IF(H4="IX","W",H4))</f>
        <v>0</v>
      </c>
      <c r="T3" s="270"/>
      <c r="U3" s="270" t="s">
        <v>68</v>
      </c>
      <c r="V3" s="264">
        <v>120</v>
      </c>
      <c r="W3" s="264">
        <v>90</v>
      </c>
      <c r="X3" s="264">
        <v>65</v>
      </c>
      <c r="Y3" s="264">
        <v>55</v>
      </c>
      <c r="Z3" s="264">
        <v>50</v>
      </c>
      <c r="AA3" s="264">
        <v>45</v>
      </c>
      <c r="AB3" s="264">
        <v>40</v>
      </c>
      <c r="AC3" s="264">
        <v>35</v>
      </c>
      <c r="AD3" s="264">
        <v>25</v>
      </c>
      <c r="AE3" s="264">
        <v>20</v>
      </c>
    </row>
    <row r="4" spans="1:31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273"/>
      <c r="M4" s="179" t="str">
        <f>Altalanos!$E$10</f>
        <v>Sági István</v>
      </c>
      <c r="N4" s="233"/>
      <c r="S4" s="270"/>
      <c r="T4" s="270"/>
      <c r="U4" s="270" t="s">
        <v>69</v>
      </c>
      <c r="V4" s="264">
        <v>90</v>
      </c>
      <c r="W4" s="264">
        <v>60</v>
      </c>
      <c r="X4" s="264">
        <v>45</v>
      </c>
      <c r="Y4" s="264">
        <v>34</v>
      </c>
      <c r="Z4" s="264">
        <v>27</v>
      </c>
      <c r="AA4" s="264">
        <v>22</v>
      </c>
      <c r="AB4" s="264">
        <v>18</v>
      </c>
      <c r="AC4" s="264">
        <v>15</v>
      </c>
      <c r="AD4" s="264">
        <v>12</v>
      </c>
      <c r="AE4" s="264">
        <v>9</v>
      </c>
    </row>
    <row r="5" spans="1:31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S5" s="270">
        <f>IF(OR(Altalanos!$A$8="F1",Altalanos!$A$8="F2",Altalanos!$A$8="N1",Altalanos!$A$8="N2"),1,2)</f>
        <v>2</v>
      </c>
      <c r="T5" s="270"/>
      <c r="U5" s="270" t="s">
        <v>70</v>
      </c>
      <c r="V5" s="264">
        <v>60</v>
      </c>
      <c r="W5" s="264">
        <v>40</v>
      </c>
      <c r="X5" s="264">
        <v>30</v>
      </c>
      <c r="Y5" s="264">
        <v>20</v>
      </c>
      <c r="Z5" s="264">
        <v>18</v>
      </c>
      <c r="AA5" s="264">
        <v>15</v>
      </c>
      <c r="AB5" s="264">
        <v>12</v>
      </c>
      <c r="AC5" s="264">
        <v>10</v>
      </c>
      <c r="AD5" s="264">
        <v>8</v>
      </c>
      <c r="AE5" s="264">
        <v>6</v>
      </c>
    </row>
    <row r="6" spans="1:31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S6" s="270"/>
      <c r="T6" s="270"/>
      <c r="U6" s="270" t="s">
        <v>71</v>
      </c>
      <c r="V6" s="264">
        <v>40</v>
      </c>
      <c r="W6" s="264">
        <v>25</v>
      </c>
      <c r="X6" s="264">
        <v>18</v>
      </c>
      <c r="Y6" s="264">
        <v>13</v>
      </c>
      <c r="Z6" s="264">
        <v>10</v>
      </c>
      <c r="AA6" s="264">
        <v>8</v>
      </c>
      <c r="AB6" s="264">
        <v>6</v>
      </c>
      <c r="AC6" s="264">
        <v>5</v>
      </c>
      <c r="AD6" s="264">
        <v>4</v>
      </c>
      <c r="AE6" s="264">
        <v>3</v>
      </c>
    </row>
    <row r="7" spans="1:31" x14ac:dyDescent="0.25">
      <c r="A7" s="235" t="s">
        <v>50</v>
      </c>
      <c r="B7" s="258"/>
      <c r="C7" s="260" t="str">
        <f>IF($B7="","",VLOOKUP($B7,#REF!,5))</f>
        <v/>
      </c>
      <c r="D7" s="260" t="str">
        <f>IF($B7="","",VLOOKUP($B7,#REF!,15))</f>
        <v/>
      </c>
      <c r="E7" s="406" t="s">
        <v>160</v>
      </c>
      <c r="F7" s="407"/>
      <c r="G7" s="407" t="str">
        <f>IF($B7="","",VLOOKUP($B7,#REF!,3))</f>
        <v/>
      </c>
      <c r="H7" s="407"/>
      <c r="I7" s="308" t="s">
        <v>127</v>
      </c>
      <c r="J7" s="206"/>
      <c r="K7" s="380" t="s">
        <v>170</v>
      </c>
      <c r="L7" s="272">
        <v>4</v>
      </c>
      <c r="M7" s="277"/>
      <c r="S7" s="270"/>
      <c r="T7" s="270"/>
      <c r="U7" s="270" t="s">
        <v>72</v>
      </c>
      <c r="V7" s="264">
        <v>25</v>
      </c>
      <c r="W7" s="264">
        <v>15</v>
      </c>
      <c r="X7" s="264">
        <v>13</v>
      </c>
      <c r="Y7" s="264">
        <v>8</v>
      </c>
      <c r="Z7" s="264">
        <v>6</v>
      </c>
      <c r="AA7" s="264">
        <v>4</v>
      </c>
      <c r="AB7" s="264">
        <v>3</v>
      </c>
      <c r="AC7" s="264">
        <v>2</v>
      </c>
      <c r="AD7" s="264">
        <v>1</v>
      </c>
      <c r="AE7" s="264">
        <v>0</v>
      </c>
    </row>
    <row r="8" spans="1:31" x14ac:dyDescent="0.25">
      <c r="A8" s="235"/>
      <c r="B8" s="259"/>
      <c r="C8" s="261"/>
      <c r="D8" s="261"/>
      <c r="E8" s="261"/>
      <c r="F8" s="261"/>
      <c r="G8" s="261"/>
      <c r="H8" s="261"/>
      <c r="I8" s="261"/>
      <c r="J8" s="206"/>
      <c r="K8" s="235"/>
      <c r="L8" s="235"/>
      <c r="M8" s="278"/>
      <c r="S8" s="270"/>
      <c r="T8" s="270"/>
      <c r="U8" s="270" t="s">
        <v>73</v>
      </c>
      <c r="V8" s="264">
        <v>15</v>
      </c>
      <c r="W8" s="264">
        <v>10</v>
      </c>
      <c r="X8" s="264">
        <v>7</v>
      </c>
      <c r="Y8" s="264">
        <v>5</v>
      </c>
      <c r="Z8" s="264">
        <v>4</v>
      </c>
      <c r="AA8" s="264">
        <v>3</v>
      </c>
      <c r="AB8" s="264">
        <v>2</v>
      </c>
      <c r="AC8" s="264">
        <v>1</v>
      </c>
      <c r="AD8" s="264">
        <v>0</v>
      </c>
      <c r="AE8" s="264">
        <v>0</v>
      </c>
    </row>
    <row r="9" spans="1:31" x14ac:dyDescent="0.25">
      <c r="A9" s="235" t="s">
        <v>51</v>
      </c>
      <c r="B9" s="258"/>
      <c r="C9" s="260" t="str">
        <f>IF($B9="","",VLOOKUP($B9,#REF!,5))</f>
        <v/>
      </c>
      <c r="D9" s="260" t="str">
        <f>IF($B9="","",VLOOKUP($B9,#REF!,15))</f>
        <v/>
      </c>
      <c r="E9" s="406" t="s">
        <v>161</v>
      </c>
      <c r="F9" s="407"/>
      <c r="G9" s="407" t="str">
        <f>IF($B9="","",VLOOKUP($B9,#REF!,3))</f>
        <v/>
      </c>
      <c r="H9" s="407"/>
      <c r="I9" s="308" t="s">
        <v>165</v>
      </c>
      <c r="J9" s="206"/>
      <c r="K9" s="380" t="s">
        <v>169</v>
      </c>
      <c r="L9" s="272">
        <v>6</v>
      </c>
      <c r="M9" s="277"/>
      <c r="S9" s="270"/>
      <c r="T9" s="270"/>
      <c r="U9" s="270" t="s">
        <v>74</v>
      </c>
      <c r="V9" s="264">
        <v>10</v>
      </c>
      <c r="W9" s="264">
        <v>6</v>
      </c>
      <c r="X9" s="264">
        <v>4</v>
      </c>
      <c r="Y9" s="264">
        <v>2</v>
      </c>
      <c r="Z9" s="264">
        <v>1</v>
      </c>
      <c r="AA9" s="264">
        <v>0</v>
      </c>
      <c r="AB9" s="264">
        <v>0</v>
      </c>
      <c r="AC9" s="264">
        <v>0</v>
      </c>
      <c r="AD9" s="264">
        <v>0</v>
      </c>
      <c r="AE9" s="264">
        <v>0</v>
      </c>
    </row>
    <row r="10" spans="1:31" x14ac:dyDescent="0.25">
      <c r="A10" s="235"/>
      <c r="B10" s="259"/>
      <c r="C10" s="261"/>
      <c r="D10" s="261"/>
      <c r="E10" s="261"/>
      <c r="F10" s="261"/>
      <c r="G10" s="261"/>
      <c r="H10" s="261"/>
      <c r="I10" s="261"/>
      <c r="J10" s="206"/>
      <c r="K10" s="235"/>
      <c r="L10" s="235"/>
      <c r="M10" s="278"/>
      <c r="S10" s="270"/>
      <c r="T10" s="270"/>
      <c r="U10" s="270" t="s">
        <v>75</v>
      </c>
      <c r="V10" s="264">
        <v>6</v>
      </c>
      <c r="W10" s="264">
        <v>3</v>
      </c>
      <c r="X10" s="264">
        <v>2</v>
      </c>
      <c r="Y10" s="264">
        <v>1</v>
      </c>
      <c r="Z10" s="264">
        <v>0</v>
      </c>
      <c r="AA10" s="264">
        <v>0</v>
      </c>
      <c r="AB10" s="264">
        <v>0</v>
      </c>
      <c r="AC10" s="264">
        <v>0</v>
      </c>
      <c r="AD10" s="264">
        <v>0</v>
      </c>
      <c r="AE10" s="264">
        <v>0</v>
      </c>
    </row>
    <row r="11" spans="1:31" x14ac:dyDescent="0.25">
      <c r="A11" s="235" t="s">
        <v>52</v>
      </c>
      <c r="B11" s="258"/>
      <c r="C11" s="260" t="str">
        <f>IF($B11="","",VLOOKUP($B11,#REF!,5))</f>
        <v/>
      </c>
      <c r="D11" s="260" t="str">
        <f>IF($B11="","",VLOOKUP($B11,#REF!,15))</f>
        <v/>
      </c>
      <c r="E11" s="406" t="s">
        <v>162</v>
      </c>
      <c r="F11" s="407"/>
      <c r="G11" s="407" t="str">
        <f>IF($B11="","",VLOOKUP($B11,#REF!,3))</f>
        <v/>
      </c>
      <c r="H11" s="407"/>
      <c r="I11" s="308" t="s">
        <v>165</v>
      </c>
      <c r="J11" s="206"/>
      <c r="K11" s="380" t="s">
        <v>173</v>
      </c>
      <c r="L11" s="272">
        <v>0</v>
      </c>
      <c r="M11" s="277"/>
      <c r="S11" s="270"/>
      <c r="T11" s="270"/>
      <c r="U11" s="270" t="s">
        <v>80</v>
      </c>
      <c r="V11" s="264">
        <v>3</v>
      </c>
      <c r="W11" s="264">
        <v>2</v>
      </c>
      <c r="X11" s="264">
        <v>1</v>
      </c>
      <c r="Y11" s="264">
        <v>0</v>
      </c>
      <c r="Z11" s="264">
        <v>0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</row>
    <row r="12" spans="1:31" x14ac:dyDescent="0.25">
      <c r="A12" s="235"/>
      <c r="B12" s="259"/>
      <c r="C12" s="261"/>
      <c r="D12" s="261"/>
      <c r="E12" s="261"/>
      <c r="F12" s="261"/>
      <c r="G12" s="261"/>
      <c r="H12" s="261"/>
      <c r="I12" s="261"/>
      <c r="J12" s="206"/>
      <c r="K12" s="256"/>
      <c r="L12" s="256"/>
      <c r="M12" s="278"/>
      <c r="S12" s="270"/>
      <c r="T12" s="270"/>
      <c r="U12" s="270" t="s">
        <v>76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</row>
    <row r="13" spans="1:31" x14ac:dyDescent="0.25">
      <c r="A13" s="235" t="s">
        <v>57</v>
      </c>
      <c r="B13" s="258"/>
      <c r="C13" s="260" t="str">
        <f>IF($B13="","",VLOOKUP($B13,#REF!,5))</f>
        <v/>
      </c>
      <c r="D13" s="260" t="str">
        <f>IF($B13="","",VLOOKUP($B13,#REF!,15))</f>
        <v/>
      </c>
      <c r="E13" s="406" t="s">
        <v>163</v>
      </c>
      <c r="F13" s="407"/>
      <c r="G13" s="407" t="str">
        <f>IF($B13="","",VLOOKUP($B13,#REF!,3))</f>
        <v/>
      </c>
      <c r="H13" s="407"/>
      <c r="I13" s="308" t="s">
        <v>164</v>
      </c>
      <c r="J13" s="206"/>
      <c r="K13" s="380" t="s">
        <v>172</v>
      </c>
      <c r="L13" s="272">
        <v>2</v>
      </c>
      <c r="M13" s="277"/>
      <c r="S13" s="270"/>
      <c r="T13" s="270"/>
      <c r="U13" s="270" t="s">
        <v>77</v>
      </c>
      <c r="V13" s="275">
        <v>0</v>
      </c>
      <c r="W13" s="275">
        <v>0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</row>
    <row r="14" spans="1:31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</row>
    <row r="15" spans="1:31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</row>
    <row r="16" spans="1:31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S16" s="270"/>
      <c r="T16" s="270"/>
      <c r="U16" s="270" t="s">
        <v>50</v>
      </c>
      <c r="V16" s="270">
        <v>300</v>
      </c>
      <c r="W16" s="270">
        <v>250</v>
      </c>
      <c r="X16" s="270">
        <v>220</v>
      </c>
      <c r="Y16" s="270">
        <v>180</v>
      </c>
      <c r="Z16" s="270">
        <v>160</v>
      </c>
      <c r="AA16" s="270">
        <v>150</v>
      </c>
      <c r="AB16" s="270">
        <v>140</v>
      </c>
      <c r="AC16" s="270">
        <v>130</v>
      </c>
      <c r="AD16" s="270">
        <v>120</v>
      </c>
      <c r="AE16" s="270">
        <v>110</v>
      </c>
    </row>
    <row r="17" spans="1:31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S17" s="270"/>
      <c r="T17" s="270"/>
      <c r="U17" s="270" t="s">
        <v>68</v>
      </c>
      <c r="V17" s="270">
        <v>250</v>
      </c>
      <c r="W17" s="270">
        <v>200</v>
      </c>
      <c r="X17" s="270">
        <v>160</v>
      </c>
      <c r="Y17" s="270">
        <v>140</v>
      </c>
      <c r="Z17" s="270">
        <v>120</v>
      </c>
      <c r="AA17" s="270">
        <v>110</v>
      </c>
      <c r="AB17" s="270">
        <v>100</v>
      </c>
      <c r="AC17" s="270">
        <v>90</v>
      </c>
      <c r="AD17" s="270">
        <v>80</v>
      </c>
      <c r="AE17" s="270">
        <v>70</v>
      </c>
    </row>
    <row r="18" spans="1:31" ht="18.75" customHeight="1" x14ac:dyDescent="0.25">
      <c r="A18" s="206"/>
      <c r="B18" s="396"/>
      <c r="C18" s="396"/>
      <c r="D18" s="393" t="str">
        <f>E7</f>
        <v>Monori Maja</v>
      </c>
      <c r="E18" s="393"/>
      <c r="F18" s="393" t="str">
        <f>E9</f>
        <v>Csató Eszter</v>
      </c>
      <c r="G18" s="393"/>
      <c r="H18" s="393" t="str">
        <f>E11</f>
        <v>Strausz Dorina Zora</v>
      </c>
      <c r="I18" s="393"/>
      <c r="J18" s="393" t="str">
        <f>E13</f>
        <v>Biró Bíborka</v>
      </c>
      <c r="K18" s="393"/>
      <c r="L18" s="206"/>
      <c r="M18" s="206"/>
      <c r="S18" s="270"/>
      <c r="T18" s="270"/>
      <c r="U18" s="270" t="s">
        <v>69</v>
      </c>
      <c r="V18" s="270">
        <v>200</v>
      </c>
      <c r="W18" s="270">
        <v>150</v>
      </c>
      <c r="X18" s="270">
        <v>130</v>
      </c>
      <c r="Y18" s="270">
        <v>110</v>
      </c>
      <c r="Z18" s="270">
        <v>95</v>
      </c>
      <c r="AA18" s="270">
        <v>80</v>
      </c>
      <c r="AB18" s="270">
        <v>70</v>
      </c>
      <c r="AC18" s="270">
        <v>60</v>
      </c>
      <c r="AD18" s="270">
        <v>55</v>
      </c>
      <c r="AE18" s="270">
        <v>50</v>
      </c>
    </row>
    <row r="19" spans="1:31" ht="18.75" customHeight="1" x14ac:dyDescent="0.25">
      <c r="A19" s="262" t="s">
        <v>50</v>
      </c>
      <c r="B19" s="398" t="str">
        <f>E7</f>
        <v>Monori Maja</v>
      </c>
      <c r="C19" s="398"/>
      <c r="D19" s="405"/>
      <c r="E19" s="405"/>
      <c r="F19" s="402" t="s">
        <v>341</v>
      </c>
      <c r="G19" s="403"/>
      <c r="H19" s="402" t="s">
        <v>342</v>
      </c>
      <c r="I19" s="403"/>
      <c r="J19" s="408" t="s">
        <v>342</v>
      </c>
      <c r="K19" s="409"/>
      <c r="L19" s="206"/>
      <c r="M19" s="206"/>
      <c r="S19" s="270"/>
      <c r="T19" s="270"/>
      <c r="U19" s="270" t="s">
        <v>70</v>
      </c>
      <c r="V19" s="270">
        <v>150</v>
      </c>
      <c r="W19" s="270">
        <v>120</v>
      </c>
      <c r="X19" s="270">
        <v>100</v>
      </c>
      <c r="Y19" s="270">
        <v>80</v>
      </c>
      <c r="Z19" s="270">
        <v>70</v>
      </c>
      <c r="AA19" s="270">
        <v>60</v>
      </c>
      <c r="AB19" s="270">
        <v>55</v>
      </c>
      <c r="AC19" s="270">
        <v>50</v>
      </c>
      <c r="AD19" s="270">
        <v>45</v>
      </c>
      <c r="AE19" s="270">
        <v>40</v>
      </c>
    </row>
    <row r="20" spans="1:31" ht="18.75" customHeight="1" x14ac:dyDescent="0.25">
      <c r="A20" s="262" t="s">
        <v>51</v>
      </c>
      <c r="B20" s="398" t="str">
        <f>E9</f>
        <v>Csató Eszter</v>
      </c>
      <c r="C20" s="398"/>
      <c r="D20" s="402" t="s">
        <v>342</v>
      </c>
      <c r="E20" s="403"/>
      <c r="F20" s="405"/>
      <c r="G20" s="405"/>
      <c r="H20" s="402" t="s">
        <v>342</v>
      </c>
      <c r="I20" s="403"/>
      <c r="J20" s="402" t="s">
        <v>342</v>
      </c>
      <c r="K20" s="403"/>
      <c r="L20" s="206"/>
      <c r="M20" s="206"/>
      <c r="S20" s="270"/>
      <c r="T20" s="270"/>
      <c r="U20" s="270" t="s">
        <v>71</v>
      </c>
      <c r="V20" s="270">
        <v>120</v>
      </c>
      <c r="W20" s="270">
        <v>90</v>
      </c>
      <c r="X20" s="270">
        <v>65</v>
      </c>
      <c r="Y20" s="270">
        <v>55</v>
      </c>
      <c r="Z20" s="270">
        <v>50</v>
      </c>
      <c r="AA20" s="270">
        <v>45</v>
      </c>
      <c r="AB20" s="270">
        <v>40</v>
      </c>
      <c r="AC20" s="270">
        <v>35</v>
      </c>
      <c r="AD20" s="270">
        <v>25</v>
      </c>
      <c r="AE20" s="270">
        <v>20</v>
      </c>
    </row>
    <row r="21" spans="1:31" ht="18.75" customHeight="1" x14ac:dyDescent="0.25">
      <c r="A21" s="262" t="s">
        <v>52</v>
      </c>
      <c r="B21" s="398" t="str">
        <f>E11</f>
        <v>Strausz Dorina Zora</v>
      </c>
      <c r="C21" s="398"/>
      <c r="D21" s="402" t="s">
        <v>341</v>
      </c>
      <c r="E21" s="403"/>
      <c r="F21" s="402" t="s">
        <v>341</v>
      </c>
      <c r="G21" s="403"/>
      <c r="H21" s="405"/>
      <c r="I21" s="405"/>
      <c r="J21" s="402" t="s">
        <v>341</v>
      </c>
      <c r="K21" s="403"/>
      <c r="L21" s="206"/>
      <c r="M21" s="206"/>
      <c r="S21" s="270"/>
      <c r="T21" s="270"/>
      <c r="U21" s="270" t="s">
        <v>72</v>
      </c>
      <c r="V21" s="270">
        <v>90</v>
      </c>
      <c r="W21" s="270">
        <v>60</v>
      </c>
      <c r="X21" s="270">
        <v>45</v>
      </c>
      <c r="Y21" s="270">
        <v>34</v>
      </c>
      <c r="Z21" s="270">
        <v>27</v>
      </c>
      <c r="AA21" s="270">
        <v>22</v>
      </c>
      <c r="AB21" s="270">
        <v>18</v>
      </c>
      <c r="AC21" s="270">
        <v>15</v>
      </c>
      <c r="AD21" s="270">
        <v>12</v>
      </c>
      <c r="AE21" s="270">
        <v>9</v>
      </c>
    </row>
    <row r="22" spans="1:31" ht="18.75" customHeight="1" x14ac:dyDescent="0.25">
      <c r="A22" s="262" t="s">
        <v>57</v>
      </c>
      <c r="B22" s="398" t="str">
        <f>E13</f>
        <v>Biró Bíborka</v>
      </c>
      <c r="C22" s="398"/>
      <c r="D22" s="402" t="s">
        <v>341</v>
      </c>
      <c r="E22" s="403"/>
      <c r="F22" s="402" t="s">
        <v>341</v>
      </c>
      <c r="G22" s="403"/>
      <c r="H22" s="408" t="s">
        <v>342</v>
      </c>
      <c r="I22" s="409"/>
      <c r="J22" s="405"/>
      <c r="K22" s="405"/>
      <c r="L22" s="206"/>
      <c r="M22" s="206"/>
      <c r="S22" s="270"/>
      <c r="T22" s="270"/>
      <c r="U22" s="270" t="s">
        <v>73</v>
      </c>
      <c r="V22" s="270">
        <v>60</v>
      </c>
      <c r="W22" s="270">
        <v>40</v>
      </c>
      <c r="X22" s="270">
        <v>30</v>
      </c>
      <c r="Y22" s="270">
        <v>20</v>
      </c>
      <c r="Z22" s="270">
        <v>18</v>
      </c>
      <c r="AA22" s="270">
        <v>15</v>
      </c>
      <c r="AB22" s="270">
        <v>12</v>
      </c>
      <c r="AC22" s="270">
        <v>10</v>
      </c>
      <c r="AD22" s="270">
        <v>8</v>
      </c>
      <c r="AE22" s="270">
        <v>6</v>
      </c>
    </row>
    <row r="23" spans="1:31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S23" s="270"/>
      <c r="T23" s="270"/>
      <c r="U23" s="270" t="s">
        <v>74</v>
      </c>
      <c r="V23" s="270">
        <v>40</v>
      </c>
      <c r="W23" s="270">
        <v>25</v>
      </c>
      <c r="X23" s="270">
        <v>18</v>
      </c>
      <c r="Y23" s="270">
        <v>13</v>
      </c>
      <c r="Z23" s="270">
        <v>8</v>
      </c>
      <c r="AA23" s="270">
        <v>7</v>
      </c>
      <c r="AB23" s="270">
        <v>6</v>
      </c>
      <c r="AC23" s="270">
        <v>5</v>
      </c>
      <c r="AD23" s="270">
        <v>4</v>
      </c>
      <c r="AE23" s="270">
        <v>3</v>
      </c>
    </row>
    <row r="24" spans="1:31" x14ac:dyDescent="0.25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S24" s="270"/>
      <c r="T24" s="270"/>
      <c r="U24" s="270" t="s">
        <v>75</v>
      </c>
      <c r="V24" s="270">
        <v>25</v>
      </c>
      <c r="W24" s="270">
        <v>15</v>
      </c>
      <c r="X24" s="270">
        <v>13</v>
      </c>
      <c r="Y24" s="270">
        <v>7</v>
      </c>
      <c r="Z24" s="270">
        <v>6</v>
      </c>
      <c r="AA24" s="270">
        <v>5</v>
      </c>
      <c r="AB24" s="270">
        <v>4</v>
      </c>
      <c r="AC24" s="270">
        <v>3</v>
      </c>
      <c r="AD24" s="270">
        <v>2</v>
      </c>
      <c r="AE24" s="270">
        <v>1</v>
      </c>
    </row>
    <row r="25" spans="1:31" x14ac:dyDescent="0.25">
      <c r="A25" s="206"/>
      <c r="B25" s="206"/>
      <c r="C25" s="263" t="s">
        <v>59</v>
      </c>
      <c r="D25" s="264" t="s">
        <v>65</v>
      </c>
      <c r="E25" s="264" t="s">
        <v>60</v>
      </c>
      <c r="F25" s="206"/>
      <c r="G25" s="206"/>
      <c r="H25" s="206"/>
      <c r="I25" s="206"/>
      <c r="J25" s="206"/>
      <c r="K25" s="206"/>
      <c r="L25" s="206"/>
      <c r="M25" s="206"/>
      <c r="S25" s="270"/>
      <c r="T25" s="270"/>
      <c r="U25" s="270" t="s">
        <v>80</v>
      </c>
      <c r="V25" s="270">
        <v>15</v>
      </c>
      <c r="W25" s="270">
        <v>10</v>
      </c>
      <c r="X25" s="270">
        <v>8</v>
      </c>
      <c r="Y25" s="270">
        <v>4</v>
      </c>
      <c r="Z25" s="270">
        <v>3</v>
      </c>
      <c r="AA25" s="270">
        <v>2</v>
      </c>
      <c r="AB25" s="270">
        <v>1</v>
      </c>
      <c r="AC25" s="270">
        <v>0</v>
      </c>
      <c r="AD25" s="270">
        <v>0</v>
      </c>
      <c r="AE25" s="270">
        <v>0</v>
      </c>
    </row>
    <row r="26" spans="1:31" x14ac:dyDescent="0.25">
      <c r="A26" s="206"/>
      <c r="B26" s="206"/>
      <c r="C26" s="265" t="s">
        <v>66</v>
      </c>
      <c r="D26" s="266" t="s">
        <v>61</v>
      </c>
      <c r="E26" s="266" t="s">
        <v>62</v>
      </c>
      <c r="F26" s="206"/>
      <c r="G26" s="206"/>
      <c r="H26" s="206"/>
      <c r="I26" s="206"/>
      <c r="J26" s="206"/>
      <c r="K26" s="206"/>
      <c r="L26" s="206"/>
      <c r="M26" s="206"/>
      <c r="S26" s="270"/>
      <c r="T26" s="270"/>
      <c r="U26" s="270" t="s">
        <v>76</v>
      </c>
      <c r="V26" s="270">
        <v>10</v>
      </c>
      <c r="W26" s="270">
        <v>6</v>
      </c>
      <c r="X26" s="270">
        <v>4</v>
      </c>
      <c r="Y26" s="270">
        <v>2</v>
      </c>
      <c r="Z26" s="270">
        <v>1</v>
      </c>
      <c r="AA26" s="270">
        <v>0</v>
      </c>
      <c r="AB26" s="270">
        <v>0</v>
      </c>
      <c r="AC26" s="270">
        <v>0</v>
      </c>
      <c r="AD26" s="270">
        <v>0</v>
      </c>
      <c r="AE26" s="270">
        <v>0</v>
      </c>
    </row>
    <row r="27" spans="1:31" x14ac:dyDescent="0.25">
      <c r="A27" s="206"/>
      <c r="B27" s="206"/>
      <c r="C27" s="267" t="s">
        <v>67</v>
      </c>
      <c r="D27" s="268" t="s">
        <v>63</v>
      </c>
      <c r="E27" s="268" t="s">
        <v>64</v>
      </c>
      <c r="F27" s="206"/>
      <c r="G27" s="206"/>
      <c r="H27" s="206"/>
      <c r="I27" s="206"/>
      <c r="J27" s="206"/>
      <c r="K27" s="206"/>
      <c r="L27" s="206"/>
      <c r="M27" s="206"/>
      <c r="S27" s="270"/>
      <c r="T27" s="270"/>
      <c r="U27" s="270" t="s">
        <v>77</v>
      </c>
      <c r="V27" s="270">
        <v>3</v>
      </c>
      <c r="W27" s="270">
        <v>2</v>
      </c>
      <c r="X27" s="270">
        <v>1</v>
      </c>
      <c r="Y27" s="270">
        <v>0</v>
      </c>
      <c r="Z27" s="270">
        <v>0</v>
      </c>
      <c r="AA27" s="270">
        <v>0</v>
      </c>
      <c r="AB27" s="270">
        <v>0</v>
      </c>
      <c r="AC27" s="270">
        <v>0</v>
      </c>
      <c r="AD27" s="270">
        <v>0</v>
      </c>
      <c r="AE27" s="270">
        <v>0</v>
      </c>
    </row>
    <row r="28" spans="1:31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189"/>
      <c r="M28" s="206"/>
    </row>
    <row r="29" spans="1:31" x14ac:dyDescent="0.25">
      <c r="A29" s="110" t="s">
        <v>31</v>
      </c>
      <c r="B29" s="111"/>
      <c r="C29" s="156"/>
      <c r="D29" s="239" t="s">
        <v>2</v>
      </c>
      <c r="E29" s="240" t="s">
        <v>33</v>
      </c>
      <c r="F29" s="254"/>
      <c r="G29" s="239" t="s">
        <v>2</v>
      </c>
      <c r="H29" s="240" t="s">
        <v>40</v>
      </c>
      <c r="I29" s="133"/>
      <c r="J29" s="240" t="s">
        <v>41</v>
      </c>
      <c r="K29" s="132" t="s">
        <v>42</v>
      </c>
      <c r="L29" s="33"/>
      <c r="M29" s="254"/>
    </row>
    <row r="30" spans="1:31" x14ac:dyDescent="0.25">
      <c r="A30" s="217" t="s">
        <v>32</v>
      </c>
      <c r="B30" s="218"/>
      <c r="C30" s="220"/>
      <c r="D30" s="241"/>
      <c r="E30" s="404"/>
      <c r="F30" s="404"/>
      <c r="G30" s="248" t="s">
        <v>3</v>
      </c>
      <c r="H30" s="218"/>
      <c r="I30" s="242"/>
      <c r="J30" s="249"/>
      <c r="K30" s="212" t="s">
        <v>34</v>
      </c>
      <c r="L30" s="255"/>
      <c r="M30" s="243"/>
    </row>
    <row r="31" spans="1:31" x14ac:dyDescent="0.25">
      <c r="A31" s="221" t="s">
        <v>39</v>
      </c>
      <c r="B31" s="131"/>
      <c r="C31" s="223"/>
      <c r="D31" s="244"/>
      <c r="E31" s="397"/>
      <c r="F31" s="397"/>
      <c r="G31" s="250" t="s">
        <v>4</v>
      </c>
      <c r="H31" s="80"/>
      <c r="I31" s="210"/>
      <c r="J31" s="81"/>
      <c r="K31" s="252"/>
      <c r="L31" s="189"/>
      <c r="M31" s="247"/>
    </row>
    <row r="32" spans="1:31" x14ac:dyDescent="0.25">
      <c r="A32" s="146"/>
      <c r="B32" s="147"/>
      <c r="C32" s="148"/>
      <c r="D32" s="244"/>
      <c r="E32" s="82"/>
      <c r="F32" s="206"/>
      <c r="G32" s="250" t="s">
        <v>5</v>
      </c>
      <c r="H32" s="80"/>
      <c r="I32" s="210"/>
      <c r="J32" s="81"/>
      <c r="K32" s="212" t="s">
        <v>35</v>
      </c>
      <c r="L32" s="255"/>
      <c r="M32" s="243"/>
    </row>
    <row r="33" spans="1:13" x14ac:dyDescent="0.25">
      <c r="A33" s="123"/>
      <c r="B33" s="91"/>
      <c r="C33" s="124"/>
      <c r="D33" s="244"/>
      <c r="E33" s="82"/>
      <c r="F33" s="206"/>
      <c r="G33" s="250" t="s">
        <v>6</v>
      </c>
      <c r="H33" s="80"/>
      <c r="I33" s="210"/>
      <c r="J33" s="81"/>
      <c r="K33" s="253"/>
      <c r="L33" s="206"/>
      <c r="M33" s="245"/>
    </row>
    <row r="34" spans="1:13" x14ac:dyDescent="0.25">
      <c r="A34" s="135"/>
      <c r="B34" s="149"/>
      <c r="C34" s="155"/>
      <c r="D34" s="244"/>
      <c r="E34" s="82"/>
      <c r="F34" s="206"/>
      <c r="G34" s="250" t="s">
        <v>7</v>
      </c>
      <c r="H34" s="80"/>
      <c r="I34" s="210"/>
      <c r="J34" s="81"/>
      <c r="K34" s="221"/>
      <c r="L34" s="189"/>
      <c r="M34" s="247"/>
    </row>
    <row r="35" spans="1:13" x14ac:dyDescent="0.25">
      <c r="A35" s="136"/>
      <c r="B35" s="22"/>
      <c r="C35" s="124"/>
      <c r="D35" s="244"/>
      <c r="E35" s="82"/>
      <c r="F35" s="206"/>
      <c r="G35" s="250" t="s">
        <v>8</v>
      </c>
      <c r="H35" s="80"/>
      <c r="I35" s="210"/>
      <c r="J35" s="81"/>
      <c r="K35" s="212" t="s">
        <v>27</v>
      </c>
      <c r="L35" s="255"/>
      <c r="M35" s="243"/>
    </row>
    <row r="36" spans="1:13" x14ac:dyDescent="0.25">
      <c r="A36" s="136"/>
      <c r="B36" s="22"/>
      <c r="C36" s="144"/>
      <c r="D36" s="244"/>
      <c r="E36" s="82"/>
      <c r="F36" s="206"/>
      <c r="G36" s="250" t="s">
        <v>9</v>
      </c>
      <c r="H36" s="80"/>
      <c r="I36" s="210"/>
      <c r="J36" s="81"/>
      <c r="K36" s="253"/>
      <c r="L36" s="206"/>
      <c r="M36" s="245"/>
    </row>
    <row r="37" spans="1:13" x14ac:dyDescent="0.25">
      <c r="A37" s="137"/>
      <c r="B37" s="134"/>
      <c r="C37" s="145"/>
      <c r="D37" s="246"/>
      <c r="E37" s="125"/>
      <c r="F37" s="189"/>
      <c r="G37" s="251" t="s">
        <v>10</v>
      </c>
      <c r="H37" s="131"/>
      <c r="I37" s="214"/>
      <c r="J37" s="127"/>
      <c r="K37" s="221" t="str">
        <f>M4</f>
        <v>Sági István</v>
      </c>
      <c r="L37" s="189"/>
      <c r="M37" s="247"/>
    </row>
  </sheetData>
  <mergeCells count="37">
    <mergeCell ref="E31:F31"/>
    <mergeCell ref="B22:C22"/>
    <mergeCell ref="D22:E22"/>
    <mergeCell ref="F22:G22"/>
    <mergeCell ref="H22:I22"/>
    <mergeCell ref="J22:K22"/>
    <mergeCell ref="E30:F30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37" priority="2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0E96-AE2A-41D8-998F-8316EF4E4AC5}">
  <sheetPr>
    <tabColor rgb="FFFFC000"/>
  </sheetPr>
  <dimension ref="A1:AH38"/>
  <sheetViews>
    <sheetView workbookViewId="0">
      <selection activeCell="K12" sqref="K1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2" max="22" width="10.33203125" hidden="1" customWidth="1"/>
    <col min="23" max="34" width="0" hidden="1" customWidth="1"/>
  </cols>
  <sheetData>
    <row r="1" spans="1:34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Y1" s="276" t="e">
        <f>IF(V5=1,CONCATENATE(VLOOKUP(V3,X16:AE26,2)),CONCATENATE(VLOOKUP(V3,X2:AH13,2)))</f>
        <v>#N/A</v>
      </c>
      <c r="Z1" s="276" t="e">
        <f>IF(V5=1,CONCATENATE(VLOOKUP(V3,X16:AH26,3)),CONCATENATE(VLOOKUP(V3,X2:AH13,3)))</f>
        <v>#N/A</v>
      </c>
      <c r="AA1" s="276" t="e">
        <f>IF(V5=1,CONCATENATE(VLOOKUP(V3,X16:AH26,4)),CONCATENATE(VLOOKUP(V3,X2:AH13,4)))</f>
        <v>#N/A</v>
      </c>
      <c r="AB1" s="276" t="e">
        <f>IF(V5=1,CONCATENATE(VLOOKUP(V3,X16:AH26,5)),CONCATENATE(VLOOKUP(V3,X2:AH13,5)))</f>
        <v>#N/A</v>
      </c>
      <c r="AC1" s="276" t="e">
        <f>IF(V5=1,CONCATENATE(VLOOKUP(V3,X16:AH26,6)),CONCATENATE(VLOOKUP(V3,X2:AH13,6)))</f>
        <v>#N/A</v>
      </c>
      <c r="AD1" s="276" t="e">
        <f>IF(V5=1,CONCATENATE(VLOOKUP(V3,X16:AH26,7)),CONCATENATE(VLOOKUP(V3,X2:AH13,7)))</f>
        <v>#N/A</v>
      </c>
      <c r="AE1" s="276" t="e">
        <f>IF(V5=1,CONCATENATE(VLOOKUP(V3,X16:AH26,8)),CONCATENATE(VLOOKUP(V3,X2:AH13,8)))</f>
        <v>#N/A</v>
      </c>
      <c r="AF1" s="276" t="e">
        <f>IF(V5=1,CONCATENATE(VLOOKUP(V3,X16:AH26,9)),CONCATENATE(VLOOKUP(V3,X2:AH13,9)))</f>
        <v>#N/A</v>
      </c>
      <c r="AG1" s="276" t="e">
        <f>IF(V5=1,CONCATENATE(VLOOKUP(V3,X16:AH26,10)),CONCATENATE(VLOOKUP(V3,X2:AH13,10)))</f>
        <v>#N/A</v>
      </c>
      <c r="AH1" s="276" t="e">
        <f>IF(V5=1,CONCATENATE(VLOOKUP(V3,X16:AH26,11)),CONCATENATE(VLOOKUP(V3,X2:AH13,11)))</f>
        <v>#N/A</v>
      </c>
    </row>
    <row r="2" spans="1:34" x14ac:dyDescent="0.25">
      <c r="A2" s="168" t="s">
        <v>37</v>
      </c>
      <c r="B2" s="169"/>
      <c r="C2" s="169"/>
      <c r="D2" s="169"/>
      <c r="E2" s="169" t="s">
        <v>117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V2" s="271"/>
      <c r="W2" s="270"/>
      <c r="X2" s="270" t="s">
        <v>50</v>
      </c>
      <c r="Y2" s="264">
        <v>150</v>
      </c>
      <c r="Z2" s="264">
        <v>120</v>
      </c>
      <c r="AA2" s="264">
        <v>100</v>
      </c>
      <c r="AB2" s="264">
        <v>80</v>
      </c>
      <c r="AC2" s="264">
        <v>70</v>
      </c>
      <c r="AD2" s="264">
        <v>60</v>
      </c>
      <c r="AE2" s="264">
        <v>55</v>
      </c>
      <c r="AF2" s="264">
        <v>50</v>
      </c>
      <c r="AG2" s="264">
        <v>45</v>
      </c>
      <c r="AH2" s="264">
        <v>40</v>
      </c>
    </row>
    <row r="3" spans="1:34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V3" s="270">
        <f>IF(H4="OB","A",IF(H4="IX","W",H4))</f>
        <v>0</v>
      </c>
      <c r="W3" s="270"/>
      <c r="X3" s="270" t="s">
        <v>68</v>
      </c>
      <c r="Y3" s="264">
        <v>120</v>
      </c>
      <c r="Z3" s="264">
        <v>90</v>
      </c>
      <c r="AA3" s="264">
        <v>65</v>
      </c>
      <c r="AB3" s="264">
        <v>55</v>
      </c>
      <c r="AC3" s="264">
        <v>50</v>
      </c>
      <c r="AD3" s="264">
        <v>45</v>
      </c>
      <c r="AE3" s="264">
        <v>40</v>
      </c>
      <c r="AF3" s="264">
        <v>35</v>
      </c>
      <c r="AG3" s="264">
        <v>25</v>
      </c>
      <c r="AH3" s="264">
        <v>20</v>
      </c>
    </row>
    <row r="4" spans="1:34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V4" s="270"/>
      <c r="W4" s="270"/>
      <c r="X4" s="270" t="s">
        <v>69</v>
      </c>
      <c r="Y4" s="264">
        <v>90</v>
      </c>
      <c r="Z4" s="264">
        <v>60</v>
      </c>
      <c r="AA4" s="264">
        <v>45</v>
      </c>
      <c r="AB4" s="264">
        <v>34</v>
      </c>
      <c r="AC4" s="264">
        <v>27</v>
      </c>
      <c r="AD4" s="264">
        <v>22</v>
      </c>
      <c r="AE4" s="264">
        <v>18</v>
      </c>
      <c r="AF4" s="264">
        <v>15</v>
      </c>
      <c r="AG4" s="264">
        <v>12</v>
      </c>
      <c r="AH4" s="264">
        <v>9</v>
      </c>
    </row>
    <row r="5" spans="1:34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V5" s="270">
        <f>IF(OR(Altalanos!$A$8="F1",Altalanos!$A$8="F2",Altalanos!$A$8="N1",Altalanos!$A$8="N2"),1,2)</f>
        <v>2</v>
      </c>
      <c r="W5" s="270"/>
      <c r="X5" s="270" t="s">
        <v>70</v>
      </c>
      <c r="Y5" s="264">
        <v>60</v>
      </c>
      <c r="Z5" s="264">
        <v>40</v>
      </c>
      <c r="AA5" s="264">
        <v>30</v>
      </c>
      <c r="AB5" s="264">
        <v>20</v>
      </c>
      <c r="AC5" s="264">
        <v>18</v>
      </c>
      <c r="AD5" s="264">
        <v>15</v>
      </c>
      <c r="AE5" s="264">
        <v>12</v>
      </c>
      <c r="AF5" s="264">
        <v>10</v>
      </c>
      <c r="AG5" s="264">
        <v>8</v>
      </c>
      <c r="AH5" s="264">
        <v>6</v>
      </c>
    </row>
    <row r="6" spans="1:34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V6" s="270"/>
      <c r="W6" s="270"/>
      <c r="X6" s="270" t="s">
        <v>71</v>
      </c>
      <c r="Y6" s="264">
        <v>40</v>
      </c>
      <c r="Z6" s="264">
        <v>25</v>
      </c>
      <c r="AA6" s="264">
        <v>18</v>
      </c>
      <c r="AB6" s="264">
        <v>13</v>
      </c>
      <c r="AC6" s="264">
        <v>10</v>
      </c>
      <c r="AD6" s="264">
        <v>8</v>
      </c>
      <c r="AE6" s="264">
        <v>6</v>
      </c>
      <c r="AF6" s="264">
        <v>5</v>
      </c>
      <c r="AG6" s="264">
        <v>4</v>
      </c>
      <c r="AH6" s="264">
        <v>3</v>
      </c>
    </row>
    <row r="7" spans="1:34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119</v>
      </c>
      <c r="F7" s="230"/>
      <c r="G7" s="225" t="str">
        <f>IF($B7="","",VLOOKUP($B7,#REF!,3))</f>
        <v/>
      </c>
      <c r="H7" s="230"/>
      <c r="I7" s="307" t="s">
        <v>122</v>
      </c>
      <c r="J7" s="206"/>
      <c r="K7" s="380" t="s">
        <v>169</v>
      </c>
      <c r="L7" s="272">
        <v>4</v>
      </c>
      <c r="M7" s="277"/>
      <c r="V7" s="270"/>
      <c r="W7" s="270"/>
      <c r="X7" s="270" t="s">
        <v>72</v>
      </c>
      <c r="Y7" s="264">
        <v>25</v>
      </c>
      <c r="Z7" s="264">
        <v>15</v>
      </c>
      <c r="AA7" s="264">
        <v>13</v>
      </c>
      <c r="AB7" s="264">
        <v>8</v>
      </c>
      <c r="AC7" s="264">
        <v>6</v>
      </c>
      <c r="AD7" s="264">
        <v>4</v>
      </c>
      <c r="AE7" s="264">
        <v>3</v>
      </c>
      <c r="AF7" s="264">
        <v>2</v>
      </c>
      <c r="AG7" s="264">
        <v>1</v>
      </c>
      <c r="AH7" s="264">
        <v>0</v>
      </c>
    </row>
    <row r="8" spans="1:34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V8" s="270"/>
      <c r="W8" s="270"/>
      <c r="X8" s="270" t="s">
        <v>73</v>
      </c>
      <c r="Y8" s="264">
        <v>15</v>
      </c>
      <c r="Z8" s="264">
        <v>10</v>
      </c>
      <c r="AA8" s="264">
        <v>7</v>
      </c>
      <c r="AB8" s="264">
        <v>5</v>
      </c>
      <c r="AC8" s="264">
        <v>4</v>
      </c>
      <c r="AD8" s="264">
        <v>3</v>
      </c>
      <c r="AE8" s="264">
        <v>2</v>
      </c>
      <c r="AF8" s="264">
        <v>1</v>
      </c>
      <c r="AG8" s="264">
        <v>0</v>
      </c>
      <c r="AH8" s="264">
        <v>0</v>
      </c>
    </row>
    <row r="9" spans="1:34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121</v>
      </c>
      <c r="F9" s="230"/>
      <c r="G9" s="225" t="str">
        <f>IF($B9="","",VLOOKUP($B9,#REF!,3))</f>
        <v/>
      </c>
      <c r="H9" s="230"/>
      <c r="I9" s="307" t="s">
        <v>97</v>
      </c>
      <c r="J9" s="206"/>
      <c r="K9" s="380" t="s">
        <v>170</v>
      </c>
      <c r="L9" s="272">
        <v>2</v>
      </c>
      <c r="M9" s="277"/>
      <c r="V9" s="270"/>
      <c r="W9" s="270"/>
      <c r="X9" s="270" t="s">
        <v>74</v>
      </c>
      <c r="Y9" s="264">
        <v>10</v>
      </c>
      <c r="Z9" s="264">
        <v>6</v>
      </c>
      <c r="AA9" s="264">
        <v>4</v>
      </c>
      <c r="AB9" s="264">
        <v>2</v>
      </c>
      <c r="AC9" s="264">
        <v>1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</row>
    <row r="10" spans="1:34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V10" s="270"/>
      <c r="W10" s="270"/>
      <c r="X10" s="270" t="s">
        <v>75</v>
      </c>
      <c r="Y10" s="264">
        <v>6</v>
      </c>
      <c r="Z10" s="264">
        <v>3</v>
      </c>
      <c r="AA10" s="264">
        <v>2</v>
      </c>
      <c r="AB10" s="264">
        <v>1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</row>
    <row r="11" spans="1:34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120</v>
      </c>
      <c r="F11" s="230"/>
      <c r="G11" s="225" t="str">
        <f>IF($B11="","",VLOOKUP($B11,#REF!,3))</f>
        <v/>
      </c>
      <c r="H11" s="230"/>
      <c r="I11" s="307" t="s">
        <v>97</v>
      </c>
      <c r="J11" s="206"/>
      <c r="K11" s="380" t="s">
        <v>172</v>
      </c>
      <c r="L11" s="272">
        <v>0</v>
      </c>
      <c r="M11" s="277"/>
      <c r="V11" s="270"/>
      <c r="W11" s="270"/>
      <c r="X11" s="270" t="s">
        <v>80</v>
      </c>
      <c r="Y11" s="264">
        <v>3</v>
      </c>
      <c r="Z11" s="264">
        <v>2</v>
      </c>
      <c r="AA11" s="264">
        <v>1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</row>
    <row r="12" spans="1:34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V12" s="270"/>
      <c r="W12" s="270"/>
      <c r="X12" s="270" t="s">
        <v>76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</row>
    <row r="13" spans="1:34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V13" s="270"/>
      <c r="W13" s="270"/>
      <c r="X13" s="270" t="s">
        <v>77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</row>
    <row r="14" spans="1:34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</row>
    <row r="15" spans="1:34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</row>
    <row r="16" spans="1:34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V16" s="270"/>
      <c r="W16" s="270"/>
      <c r="X16" s="270" t="s">
        <v>50</v>
      </c>
      <c r="Y16" s="270">
        <v>300</v>
      </c>
      <c r="Z16" s="270">
        <v>250</v>
      </c>
      <c r="AA16" s="270">
        <v>220</v>
      </c>
      <c r="AB16" s="270">
        <v>180</v>
      </c>
      <c r="AC16" s="270">
        <v>160</v>
      </c>
      <c r="AD16" s="270">
        <v>150</v>
      </c>
      <c r="AE16" s="270">
        <v>140</v>
      </c>
      <c r="AF16" s="270">
        <v>130</v>
      </c>
      <c r="AG16" s="270">
        <v>120</v>
      </c>
      <c r="AH16" s="270">
        <v>110</v>
      </c>
    </row>
    <row r="17" spans="1:34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V17" s="270"/>
      <c r="W17" s="270"/>
      <c r="X17" s="270" t="s">
        <v>68</v>
      </c>
      <c r="Y17" s="270">
        <v>250</v>
      </c>
      <c r="Z17" s="270">
        <v>200</v>
      </c>
      <c r="AA17" s="270">
        <v>160</v>
      </c>
      <c r="AB17" s="270">
        <v>140</v>
      </c>
      <c r="AC17" s="270">
        <v>120</v>
      </c>
      <c r="AD17" s="270">
        <v>110</v>
      </c>
      <c r="AE17" s="270">
        <v>100</v>
      </c>
      <c r="AF17" s="270">
        <v>90</v>
      </c>
      <c r="AG17" s="270">
        <v>80</v>
      </c>
      <c r="AH17" s="270">
        <v>70</v>
      </c>
    </row>
    <row r="18" spans="1:34" ht="18.75" customHeight="1" x14ac:dyDescent="0.25">
      <c r="A18" s="206"/>
      <c r="B18" s="396"/>
      <c r="C18" s="396"/>
      <c r="D18" s="393" t="str">
        <f>E7</f>
        <v>Kovács Olivér</v>
      </c>
      <c r="E18" s="393"/>
      <c r="F18" s="393" t="str">
        <f>E9</f>
        <v>Papp Hunor</v>
      </c>
      <c r="G18" s="393"/>
      <c r="H18" s="393" t="str">
        <f>E11</f>
        <v>Lukáts Zalán</v>
      </c>
      <c r="I18" s="393"/>
      <c r="J18" s="206"/>
      <c r="K18" s="206"/>
      <c r="L18" s="206"/>
      <c r="M18" s="206"/>
      <c r="V18" s="270"/>
      <c r="W18" s="270"/>
      <c r="X18" s="270" t="s">
        <v>69</v>
      </c>
      <c r="Y18" s="270">
        <v>200</v>
      </c>
      <c r="Z18" s="270">
        <v>150</v>
      </c>
      <c r="AA18" s="270">
        <v>130</v>
      </c>
      <c r="AB18" s="270">
        <v>110</v>
      </c>
      <c r="AC18" s="270">
        <v>95</v>
      </c>
      <c r="AD18" s="270">
        <v>80</v>
      </c>
      <c r="AE18" s="270">
        <v>70</v>
      </c>
      <c r="AF18" s="270">
        <v>60</v>
      </c>
      <c r="AG18" s="270">
        <v>55</v>
      </c>
      <c r="AH18" s="270">
        <v>50</v>
      </c>
    </row>
    <row r="19" spans="1:34" ht="18.75" customHeight="1" x14ac:dyDescent="0.25">
      <c r="A19" s="262" t="s">
        <v>50</v>
      </c>
      <c r="B19" s="398" t="str">
        <f>E7</f>
        <v>Kovács Olivér</v>
      </c>
      <c r="C19" s="398"/>
      <c r="D19" s="405"/>
      <c r="E19" s="405"/>
      <c r="F19" s="402" t="s">
        <v>309</v>
      </c>
      <c r="G19" s="403"/>
      <c r="H19" s="402" t="s">
        <v>322</v>
      </c>
      <c r="I19" s="403"/>
      <c r="J19" s="206"/>
      <c r="K19" s="206"/>
      <c r="L19" s="206"/>
      <c r="M19" s="206"/>
      <c r="V19" s="270"/>
      <c r="W19" s="270"/>
      <c r="X19" s="270" t="s">
        <v>70</v>
      </c>
      <c r="Y19" s="270">
        <v>150</v>
      </c>
      <c r="Z19" s="270">
        <v>120</v>
      </c>
      <c r="AA19" s="270">
        <v>100</v>
      </c>
      <c r="AB19" s="270">
        <v>80</v>
      </c>
      <c r="AC19" s="270">
        <v>70</v>
      </c>
      <c r="AD19" s="270">
        <v>60</v>
      </c>
      <c r="AE19" s="270">
        <v>55</v>
      </c>
      <c r="AF19" s="270">
        <v>50</v>
      </c>
      <c r="AG19" s="270">
        <v>45</v>
      </c>
      <c r="AH19" s="270">
        <v>40</v>
      </c>
    </row>
    <row r="20" spans="1:34" ht="18.75" customHeight="1" x14ac:dyDescent="0.25">
      <c r="A20" s="262" t="s">
        <v>51</v>
      </c>
      <c r="B20" s="398" t="str">
        <f>E9</f>
        <v>Papp Hunor</v>
      </c>
      <c r="C20" s="398"/>
      <c r="D20" s="402" t="s">
        <v>305</v>
      </c>
      <c r="E20" s="403"/>
      <c r="F20" s="405"/>
      <c r="G20" s="405"/>
      <c r="H20" s="402" t="s">
        <v>326</v>
      </c>
      <c r="I20" s="403"/>
      <c r="J20" s="206"/>
      <c r="K20" s="206"/>
      <c r="L20" s="206"/>
      <c r="M20" s="206"/>
      <c r="V20" s="270"/>
      <c r="W20" s="270"/>
      <c r="X20" s="270" t="s">
        <v>71</v>
      </c>
      <c r="Y20" s="270">
        <v>120</v>
      </c>
      <c r="Z20" s="270">
        <v>90</v>
      </c>
      <c r="AA20" s="270">
        <v>65</v>
      </c>
      <c r="AB20" s="270">
        <v>55</v>
      </c>
      <c r="AC20" s="270">
        <v>50</v>
      </c>
      <c r="AD20" s="270">
        <v>45</v>
      </c>
      <c r="AE20" s="270">
        <v>40</v>
      </c>
      <c r="AF20" s="270">
        <v>35</v>
      </c>
      <c r="AG20" s="270">
        <v>25</v>
      </c>
      <c r="AH20" s="270">
        <v>20</v>
      </c>
    </row>
    <row r="21" spans="1:34" ht="18.75" customHeight="1" x14ac:dyDescent="0.25">
      <c r="A21" s="262" t="s">
        <v>52</v>
      </c>
      <c r="B21" s="398" t="str">
        <f>E11</f>
        <v>Lukáts Zalán</v>
      </c>
      <c r="C21" s="398"/>
      <c r="D21" s="402" t="s">
        <v>328</v>
      </c>
      <c r="E21" s="403"/>
      <c r="F21" s="402" t="s">
        <v>334</v>
      </c>
      <c r="G21" s="403"/>
      <c r="H21" s="405"/>
      <c r="I21" s="405"/>
      <c r="J21" s="206"/>
      <c r="K21" s="206"/>
      <c r="L21" s="206"/>
      <c r="M21" s="206"/>
      <c r="V21" s="270"/>
      <c r="W21" s="270"/>
      <c r="X21" s="270" t="s">
        <v>72</v>
      </c>
      <c r="Y21" s="270">
        <v>90</v>
      </c>
      <c r="Z21" s="270">
        <v>60</v>
      </c>
      <c r="AA21" s="270">
        <v>45</v>
      </c>
      <c r="AB21" s="270">
        <v>34</v>
      </c>
      <c r="AC21" s="270">
        <v>27</v>
      </c>
      <c r="AD21" s="270">
        <v>22</v>
      </c>
      <c r="AE21" s="270">
        <v>18</v>
      </c>
      <c r="AF21" s="270">
        <v>15</v>
      </c>
      <c r="AG21" s="270">
        <v>12</v>
      </c>
      <c r="AH21" s="270">
        <v>9</v>
      </c>
    </row>
    <row r="22" spans="1:34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V22" s="270"/>
      <c r="W22" s="270"/>
      <c r="X22" s="270" t="s">
        <v>73</v>
      </c>
      <c r="Y22" s="270">
        <v>60</v>
      </c>
      <c r="Z22" s="270">
        <v>40</v>
      </c>
      <c r="AA22" s="270">
        <v>30</v>
      </c>
      <c r="AB22" s="270">
        <v>20</v>
      </c>
      <c r="AC22" s="270">
        <v>18</v>
      </c>
      <c r="AD22" s="270">
        <v>15</v>
      </c>
      <c r="AE22" s="270">
        <v>12</v>
      </c>
      <c r="AF22" s="270">
        <v>10</v>
      </c>
      <c r="AG22" s="270">
        <v>8</v>
      </c>
      <c r="AH22" s="270">
        <v>6</v>
      </c>
    </row>
    <row r="23" spans="1:34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V23" s="270"/>
      <c r="W23" s="270"/>
      <c r="X23" s="270" t="s">
        <v>74</v>
      </c>
      <c r="Y23" s="270">
        <v>40</v>
      </c>
      <c r="Z23" s="270">
        <v>25</v>
      </c>
      <c r="AA23" s="270">
        <v>18</v>
      </c>
      <c r="AB23" s="270">
        <v>13</v>
      </c>
      <c r="AC23" s="270">
        <v>8</v>
      </c>
      <c r="AD23" s="270">
        <v>7</v>
      </c>
      <c r="AE23" s="270">
        <v>6</v>
      </c>
      <c r="AF23" s="270">
        <v>5</v>
      </c>
      <c r="AG23" s="270">
        <v>4</v>
      </c>
      <c r="AH23" s="270">
        <v>3</v>
      </c>
    </row>
    <row r="24" spans="1:34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V24" s="270"/>
      <c r="W24" s="270"/>
      <c r="X24" s="270" t="s">
        <v>75</v>
      </c>
      <c r="Y24" s="270">
        <v>25</v>
      </c>
      <c r="Z24" s="270">
        <v>15</v>
      </c>
      <c r="AA24" s="270">
        <v>13</v>
      </c>
      <c r="AB24" s="270">
        <v>7</v>
      </c>
      <c r="AC24" s="270">
        <v>6</v>
      </c>
      <c r="AD24" s="270">
        <v>5</v>
      </c>
      <c r="AE24" s="270">
        <v>4</v>
      </c>
      <c r="AF24" s="270">
        <v>3</v>
      </c>
      <c r="AG24" s="270">
        <v>2</v>
      </c>
      <c r="AH24" s="270">
        <v>1</v>
      </c>
    </row>
    <row r="25" spans="1:34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V25" s="270"/>
      <c r="W25" s="270"/>
      <c r="X25" s="270" t="s">
        <v>80</v>
      </c>
      <c r="Y25" s="270">
        <v>15</v>
      </c>
      <c r="Z25" s="270">
        <v>10</v>
      </c>
      <c r="AA25" s="270">
        <v>8</v>
      </c>
      <c r="AB25" s="270">
        <v>4</v>
      </c>
      <c r="AC25" s="270">
        <v>3</v>
      </c>
      <c r="AD25" s="270">
        <v>2</v>
      </c>
      <c r="AE25" s="270">
        <v>1</v>
      </c>
      <c r="AF25" s="270">
        <v>0</v>
      </c>
      <c r="AG25" s="270">
        <v>0</v>
      </c>
      <c r="AH25" s="270">
        <v>0</v>
      </c>
    </row>
    <row r="26" spans="1:34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V26" s="270"/>
      <c r="W26" s="270"/>
      <c r="X26" s="270" t="s">
        <v>76</v>
      </c>
      <c r="Y26" s="270">
        <v>10</v>
      </c>
      <c r="Z26" s="270">
        <v>6</v>
      </c>
      <c r="AA26" s="270">
        <v>4</v>
      </c>
      <c r="AB26" s="270">
        <v>2</v>
      </c>
      <c r="AC26" s="270">
        <v>1</v>
      </c>
      <c r="AD26" s="270">
        <v>0</v>
      </c>
      <c r="AE26" s="270">
        <v>0</v>
      </c>
      <c r="AF26" s="270">
        <v>0</v>
      </c>
      <c r="AG26" s="270">
        <v>0</v>
      </c>
      <c r="AH26" s="270">
        <v>0</v>
      </c>
    </row>
    <row r="27" spans="1:34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</row>
    <row r="28" spans="1:34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4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189"/>
      <c r="M29" s="189"/>
    </row>
    <row r="30" spans="1:34" x14ac:dyDescent="0.25">
      <c r="A30" s="110" t="s">
        <v>31</v>
      </c>
      <c r="B30" s="111"/>
      <c r="C30" s="156"/>
      <c r="D30" s="239" t="s">
        <v>2</v>
      </c>
      <c r="E30" s="240" t="s">
        <v>33</v>
      </c>
      <c r="F30" s="254"/>
      <c r="G30" s="239" t="s">
        <v>2</v>
      </c>
      <c r="H30" s="240" t="s">
        <v>40</v>
      </c>
      <c r="I30" s="133"/>
      <c r="J30" s="240" t="s">
        <v>41</v>
      </c>
      <c r="K30" s="132" t="s">
        <v>42</v>
      </c>
      <c r="L30" s="33"/>
      <c r="M30" s="291"/>
      <c r="N30" s="290"/>
    </row>
    <row r="31" spans="1:34" x14ac:dyDescent="0.25">
      <c r="A31" s="217" t="s">
        <v>32</v>
      </c>
      <c r="B31" s="218"/>
      <c r="C31" s="220"/>
      <c r="D31" s="241"/>
      <c r="E31" s="404"/>
      <c r="F31" s="404"/>
      <c r="G31" s="248" t="s">
        <v>3</v>
      </c>
      <c r="H31" s="218"/>
      <c r="I31" s="242"/>
      <c r="J31" s="249"/>
      <c r="K31" s="212" t="s">
        <v>34</v>
      </c>
      <c r="L31" s="255"/>
      <c r="M31" s="245"/>
    </row>
    <row r="32" spans="1:34" x14ac:dyDescent="0.25">
      <c r="A32" s="221" t="s">
        <v>39</v>
      </c>
      <c r="B32" s="131"/>
      <c r="C32" s="223"/>
      <c r="D32" s="244"/>
      <c r="E32" s="397"/>
      <c r="F32" s="397"/>
      <c r="G32" s="250" t="s">
        <v>4</v>
      </c>
      <c r="H32" s="80"/>
      <c r="I32" s="210"/>
      <c r="J32" s="81"/>
      <c r="K32" s="252"/>
      <c r="L32" s="189"/>
      <c r="M32" s="247"/>
    </row>
    <row r="33" spans="1:13" x14ac:dyDescent="0.25">
      <c r="A33" s="146"/>
      <c r="B33" s="147"/>
      <c r="C33" s="148"/>
      <c r="D33" s="244"/>
      <c r="E33" s="82"/>
      <c r="F33" s="206"/>
      <c r="G33" s="250" t="s">
        <v>5</v>
      </c>
      <c r="H33" s="80"/>
      <c r="I33" s="210"/>
      <c r="J33" s="81"/>
      <c r="K33" s="212" t="s">
        <v>35</v>
      </c>
      <c r="L33" s="255"/>
      <c r="M33" s="243"/>
    </row>
    <row r="34" spans="1:13" x14ac:dyDescent="0.25">
      <c r="A34" s="123"/>
      <c r="B34" s="91"/>
      <c r="C34" s="124"/>
      <c r="D34" s="244"/>
      <c r="E34" s="82"/>
      <c r="F34" s="206"/>
      <c r="G34" s="250" t="s">
        <v>6</v>
      </c>
      <c r="H34" s="80"/>
      <c r="I34" s="210"/>
      <c r="J34" s="81"/>
      <c r="K34" s="253"/>
      <c r="L34" s="206"/>
      <c r="M34" s="245"/>
    </row>
    <row r="35" spans="1:13" x14ac:dyDescent="0.25">
      <c r="A35" s="135"/>
      <c r="B35" s="149"/>
      <c r="C35" s="155"/>
      <c r="D35" s="244"/>
      <c r="E35" s="82"/>
      <c r="F35" s="206"/>
      <c r="G35" s="250" t="s">
        <v>7</v>
      </c>
      <c r="H35" s="80"/>
      <c r="I35" s="210"/>
      <c r="J35" s="81"/>
      <c r="K35" s="221"/>
      <c r="L35" s="189"/>
      <c r="M35" s="247"/>
    </row>
    <row r="36" spans="1:13" x14ac:dyDescent="0.25">
      <c r="A36" s="136"/>
      <c r="B36" s="22"/>
      <c r="C36" s="124"/>
      <c r="D36" s="244"/>
      <c r="E36" s="82"/>
      <c r="F36" s="206"/>
      <c r="G36" s="250" t="s">
        <v>8</v>
      </c>
      <c r="H36" s="80"/>
      <c r="I36" s="210"/>
      <c r="J36" s="81"/>
      <c r="K36" s="212" t="s">
        <v>27</v>
      </c>
      <c r="L36" s="255"/>
      <c r="M36" s="243"/>
    </row>
    <row r="37" spans="1:13" x14ac:dyDescent="0.25">
      <c r="A37" s="136"/>
      <c r="B37" s="22"/>
      <c r="C37" s="144"/>
      <c r="D37" s="244"/>
      <c r="E37" s="82"/>
      <c r="F37" s="206"/>
      <c r="G37" s="250" t="s">
        <v>9</v>
      </c>
      <c r="H37" s="80"/>
      <c r="I37" s="210"/>
      <c r="J37" s="81"/>
      <c r="K37" s="253"/>
      <c r="L37" s="206"/>
      <c r="M37" s="245"/>
    </row>
    <row r="38" spans="1:13" x14ac:dyDescent="0.25">
      <c r="A38" s="137"/>
      <c r="B38" s="134"/>
      <c r="C38" s="145"/>
      <c r="D38" s="246"/>
      <c r="E38" s="125"/>
      <c r="F38" s="189"/>
      <c r="G38" s="251" t="s">
        <v>10</v>
      </c>
      <c r="H38" s="131"/>
      <c r="I38" s="214"/>
      <c r="J38" s="127"/>
      <c r="K38" s="221" t="str">
        <f>L4</f>
        <v>Sági István</v>
      </c>
      <c r="L38" s="189"/>
      <c r="M38" s="247"/>
    </row>
  </sheetData>
  <mergeCells count="20">
    <mergeCell ref="E32:F32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1:F31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6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3C08-3059-49A1-8149-97D47FECA398}">
  <sheetPr>
    <tabColor rgb="FFFFC000"/>
  </sheetPr>
  <dimension ref="A1:AH38"/>
  <sheetViews>
    <sheetView workbookViewId="0">
      <selection activeCell="H21" sqref="H21:I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2" max="22" width="10.33203125" hidden="1" customWidth="1"/>
    <col min="23" max="34" width="0" hidden="1" customWidth="1"/>
  </cols>
  <sheetData>
    <row r="1" spans="1:34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Y1" s="276" t="e">
        <f>IF(V5=1,CONCATENATE(VLOOKUP(V3,X16:AE26,2)),CONCATENATE(VLOOKUP(V3,X2:AH13,2)))</f>
        <v>#N/A</v>
      </c>
      <c r="Z1" s="276" t="e">
        <f>IF(V5=1,CONCATENATE(VLOOKUP(V3,X16:AH26,3)),CONCATENATE(VLOOKUP(V3,X2:AH13,3)))</f>
        <v>#N/A</v>
      </c>
      <c r="AA1" s="276" t="e">
        <f>IF(V5=1,CONCATENATE(VLOOKUP(V3,X16:AH26,4)),CONCATENATE(VLOOKUP(V3,X2:AH13,4)))</f>
        <v>#N/A</v>
      </c>
      <c r="AB1" s="276" t="e">
        <f>IF(V5=1,CONCATENATE(VLOOKUP(V3,X16:AH26,5)),CONCATENATE(VLOOKUP(V3,X2:AH13,5)))</f>
        <v>#N/A</v>
      </c>
      <c r="AC1" s="276" t="e">
        <f>IF(V5=1,CONCATENATE(VLOOKUP(V3,X16:AH26,6)),CONCATENATE(VLOOKUP(V3,X2:AH13,6)))</f>
        <v>#N/A</v>
      </c>
      <c r="AD1" s="276" t="e">
        <f>IF(V5=1,CONCATENATE(VLOOKUP(V3,X16:AH26,7)),CONCATENATE(VLOOKUP(V3,X2:AH13,7)))</f>
        <v>#N/A</v>
      </c>
      <c r="AE1" s="276" t="e">
        <f>IF(V5=1,CONCATENATE(VLOOKUP(V3,X16:AH26,8)),CONCATENATE(VLOOKUP(V3,X2:AH13,8)))</f>
        <v>#N/A</v>
      </c>
      <c r="AF1" s="276" t="e">
        <f>IF(V5=1,CONCATENATE(VLOOKUP(V3,X16:AH26,9)),CONCATENATE(VLOOKUP(V3,X2:AH13,9)))</f>
        <v>#N/A</v>
      </c>
      <c r="AG1" s="276" t="e">
        <f>IF(V5=1,CONCATENATE(VLOOKUP(V3,X16:AH26,10)),CONCATENATE(VLOOKUP(V3,X2:AH13,10)))</f>
        <v>#N/A</v>
      </c>
      <c r="AH1" s="276" t="e">
        <f>IF(V5=1,CONCATENATE(VLOOKUP(V3,X16:AH26,11)),CONCATENATE(VLOOKUP(V3,X2:AH13,11)))</f>
        <v>#N/A</v>
      </c>
    </row>
    <row r="2" spans="1:34" x14ac:dyDescent="0.25">
      <c r="A2" s="168" t="s">
        <v>37</v>
      </c>
      <c r="B2" s="169"/>
      <c r="C2" s="169"/>
      <c r="D2" s="169"/>
      <c r="E2" s="169" t="s">
        <v>123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V2" s="271"/>
      <c r="W2" s="270"/>
      <c r="X2" s="270" t="s">
        <v>50</v>
      </c>
      <c r="Y2" s="264">
        <v>150</v>
      </c>
      <c r="Z2" s="264">
        <v>120</v>
      </c>
      <c r="AA2" s="264">
        <v>100</v>
      </c>
      <c r="AB2" s="264">
        <v>80</v>
      </c>
      <c r="AC2" s="264">
        <v>70</v>
      </c>
      <c r="AD2" s="264">
        <v>60</v>
      </c>
      <c r="AE2" s="264">
        <v>55</v>
      </c>
      <c r="AF2" s="264">
        <v>50</v>
      </c>
      <c r="AG2" s="264">
        <v>45</v>
      </c>
      <c r="AH2" s="264">
        <v>40</v>
      </c>
    </row>
    <row r="3" spans="1:34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V3" s="270">
        <f>IF(H4="OB","A",IF(H4="IX","W",H4))</f>
        <v>0</v>
      </c>
      <c r="W3" s="270"/>
      <c r="X3" s="270" t="s">
        <v>68</v>
      </c>
      <c r="Y3" s="264">
        <v>120</v>
      </c>
      <c r="Z3" s="264">
        <v>90</v>
      </c>
      <c r="AA3" s="264">
        <v>65</v>
      </c>
      <c r="AB3" s="264">
        <v>55</v>
      </c>
      <c r="AC3" s="264">
        <v>50</v>
      </c>
      <c r="AD3" s="264">
        <v>45</v>
      </c>
      <c r="AE3" s="264">
        <v>40</v>
      </c>
      <c r="AF3" s="264">
        <v>35</v>
      </c>
      <c r="AG3" s="264">
        <v>25</v>
      </c>
      <c r="AH3" s="264">
        <v>20</v>
      </c>
    </row>
    <row r="4" spans="1:34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V4" s="270"/>
      <c r="W4" s="270"/>
      <c r="X4" s="270" t="s">
        <v>69</v>
      </c>
      <c r="Y4" s="264">
        <v>90</v>
      </c>
      <c r="Z4" s="264">
        <v>60</v>
      </c>
      <c r="AA4" s="264">
        <v>45</v>
      </c>
      <c r="AB4" s="264">
        <v>34</v>
      </c>
      <c r="AC4" s="264">
        <v>27</v>
      </c>
      <c r="AD4" s="264">
        <v>22</v>
      </c>
      <c r="AE4" s="264">
        <v>18</v>
      </c>
      <c r="AF4" s="264">
        <v>15</v>
      </c>
      <c r="AG4" s="264">
        <v>12</v>
      </c>
      <c r="AH4" s="264">
        <v>9</v>
      </c>
    </row>
    <row r="5" spans="1:34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V5" s="270">
        <f>IF(OR(Altalanos!$A$8="F1",Altalanos!$A$8="F2",Altalanos!$A$8="N1",Altalanos!$A$8="N2"),1,2)</f>
        <v>2</v>
      </c>
      <c r="W5" s="270"/>
      <c r="X5" s="270" t="s">
        <v>70</v>
      </c>
      <c r="Y5" s="264">
        <v>60</v>
      </c>
      <c r="Z5" s="264">
        <v>40</v>
      </c>
      <c r="AA5" s="264">
        <v>30</v>
      </c>
      <c r="AB5" s="264">
        <v>20</v>
      </c>
      <c r="AC5" s="264">
        <v>18</v>
      </c>
      <c r="AD5" s="264">
        <v>15</v>
      </c>
      <c r="AE5" s="264">
        <v>12</v>
      </c>
      <c r="AF5" s="264">
        <v>10</v>
      </c>
      <c r="AG5" s="264">
        <v>8</v>
      </c>
      <c r="AH5" s="264">
        <v>6</v>
      </c>
    </row>
    <row r="6" spans="1:34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V6" s="270"/>
      <c r="W6" s="270"/>
      <c r="X6" s="270" t="s">
        <v>71</v>
      </c>
      <c r="Y6" s="264">
        <v>40</v>
      </c>
      <c r="Z6" s="264">
        <v>25</v>
      </c>
      <c r="AA6" s="264">
        <v>18</v>
      </c>
      <c r="AB6" s="264">
        <v>13</v>
      </c>
      <c r="AC6" s="264">
        <v>10</v>
      </c>
      <c r="AD6" s="264">
        <v>8</v>
      </c>
      <c r="AE6" s="264">
        <v>6</v>
      </c>
      <c r="AF6" s="264">
        <v>5</v>
      </c>
      <c r="AG6" s="264">
        <v>4</v>
      </c>
      <c r="AH6" s="264">
        <v>3</v>
      </c>
    </row>
    <row r="7" spans="1:34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124</v>
      </c>
      <c r="F7" s="230"/>
      <c r="G7" s="225" t="str">
        <f>IF($B7="","",VLOOKUP($B7,#REF!,3))</f>
        <v/>
      </c>
      <c r="H7" s="230"/>
      <c r="I7" s="307" t="s">
        <v>128</v>
      </c>
      <c r="J7" s="206"/>
      <c r="K7" s="380" t="s">
        <v>169</v>
      </c>
      <c r="L7" s="272">
        <v>4</v>
      </c>
      <c r="M7" s="277"/>
      <c r="V7" s="270"/>
      <c r="W7" s="270"/>
      <c r="X7" s="270" t="s">
        <v>72</v>
      </c>
      <c r="Y7" s="264">
        <v>25</v>
      </c>
      <c r="Z7" s="264">
        <v>15</v>
      </c>
      <c r="AA7" s="264">
        <v>13</v>
      </c>
      <c r="AB7" s="264">
        <v>8</v>
      </c>
      <c r="AC7" s="264">
        <v>6</v>
      </c>
      <c r="AD7" s="264">
        <v>4</v>
      </c>
      <c r="AE7" s="264">
        <v>3</v>
      </c>
      <c r="AF7" s="264">
        <v>2</v>
      </c>
      <c r="AG7" s="264">
        <v>1</v>
      </c>
      <c r="AH7" s="264">
        <v>0</v>
      </c>
    </row>
    <row r="8" spans="1:34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V8" s="270"/>
      <c r="W8" s="270"/>
      <c r="X8" s="270" t="s">
        <v>73</v>
      </c>
      <c r="Y8" s="264">
        <v>15</v>
      </c>
      <c r="Z8" s="264">
        <v>10</v>
      </c>
      <c r="AA8" s="264">
        <v>7</v>
      </c>
      <c r="AB8" s="264">
        <v>5</v>
      </c>
      <c r="AC8" s="264">
        <v>4</v>
      </c>
      <c r="AD8" s="264">
        <v>3</v>
      </c>
      <c r="AE8" s="264">
        <v>2</v>
      </c>
      <c r="AF8" s="264">
        <v>1</v>
      </c>
      <c r="AG8" s="264">
        <v>0</v>
      </c>
      <c r="AH8" s="264">
        <v>0</v>
      </c>
    </row>
    <row r="9" spans="1:34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125</v>
      </c>
      <c r="F9" s="230"/>
      <c r="G9" s="225" t="str">
        <f>IF($B9="","",VLOOKUP($B9,#REF!,3))</f>
        <v/>
      </c>
      <c r="H9" s="230"/>
      <c r="I9" s="307" t="s">
        <v>127</v>
      </c>
      <c r="J9" s="206"/>
      <c r="K9" s="380" t="s">
        <v>172</v>
      </c>
      <c r="L9" s="272">
        <v>0</v>
      </c>
      <c r="M9" s="277"/>
      <c r="V9" s="270"/>
      <c r="W9" s="270"/>
      <c r="X9" s="270" t="s">
        <v>74</v>
      </c>
      <c r="Y9" s="264">
        <v>10</v>
      </c>
      <c r="Z9" s="264">
        <v>6</v>
      </c>
      <c r="AA9" s="264">
        <v>4</v>
      </c>
      <c r="AB9" s="264">
        <v>2</v>
      </c>
      <c r="AC9" s="264">
        <v>1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</row>
    <row r="10" spans="1:34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V10" s="270"/>
      <c r="W10" s="270"/>
      <c r="X10" s="270" t="s">
        <v>75</v>
      </c>
      <c r="Y10" s="264">
        <v>6</v>
      </c>
      <c r="Z10" s="264">
        <v>3</v>
      </c>
      <c r="AA10" s="264">
        <v>2</v>
      </c>
      <c r="AB10" s="264">
        <v>1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</row>
    <row r="11" spans="1:34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126</v>
      </c>
      <c r="F11" s="230"/>
      <c r="G11" s="225" t="str">
        <f>IF($B11="","",VLOOKUP($B11,#REF!,3))</f>
        <v/>
      </c>
      <c r="H11" s="230"/>
      <c r="I11" s="307" t="s">
        <v>122</v>
      </c>
      <c r="J11" s="206"/>
      <c r="K11" s="380" t="s">
        <v>170</v>
      </c>
      <c r="L11" s="272">
        <v>2</v>
      </c>
      <c r="M11" s="277"/>
      <c r="V11" s="270"/>
      <c r="W11" s="270"/>
      <c r="X11" s="270" t="s">
        <v>80</v>
      </c>
      <c r="Y11" s="264">
        <v>3</v>
      </c>
      <c r="Z11" s="264">
        <v>2</v>
      </c>
      <c r="AA11" s="264">
        <v>1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</row>
    <row r="12" spans="1:34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V12" s="270"/>
      <c r="W12" s="270"/>
      <c r="X12" s="270" t="s">
        <v>76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</row>
    <row r="13" spans="1:34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V13" s="270"/>
      <c r="W13" s="270"/>
      <c r="X13" s="270" t="s">
        <v>77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</row>
    <row r="14" spans="1:34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</row>
    <row r="15" spans="1:34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</row>
    <row r="16" spans="1:34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V16" s="270"/>
      <c r="W16" s="270"/>
      <c r="X16" s="270" t="s">
        <v>50</v>
      </c>
      <c r="Y16" s="270">
        <v>300</v>
      </c>
      <c r="Z16" s="270">
        <v>250</v>
      </c>
      <c r="AA16" s="270">
        <v>220</v>
      </c>
      <c r="AB16" s="270">
        <v>180</v>
      </c>
      <c r="AC16" s="270">
        <v>160</v>
      </c>
      <c r="AD16" s="270">
        <v>150</v>
      </c>
      <c r="AE16" s="270">
        <v>140</v>
      </c>
      <c r="AF16" s="270">
        <v>130</v>
      </c>
      <c r="AG16" s="270">
        <v>120</v>
      </c>
      <c r="AH16" s="270">
        <v>110</v>
      </c>
    </row>
    <row r="17" spans="1:34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V17" s="270"/>
      <c r="W17" s="270"/>
      <c r="X17" s="270" t="s">
        <v>68</v>
      </c>
      <c r="Y17" s="270">
        <v>250</v>
      </c>
      <c r="Z17" s="270">
        <v>200</v>
      </c>
      <c r="AA17" s="270">
        <v>160</v>
      </c>
      <c r="AB17" s="270">
        <v>140</v>
      </c>
      <c r="AC17" s="270">
        <v>120</v>
      </c>
      <c r="AD17" s="270">
        <v>110</v>
      </c>
      <c r="AE17" s="270">
        <v>100</v>
      </c>
      <c r="AF17" s="270">
        <v>90</v>
      </c>
      <c r="AG17" s="270">
        <v>80</v>
      </c>
      <c r="AH17" s="270">
        <v>70</v>
      </c>
    </row>
    <row r="18" spans="1:34" ht="18.75" customHeight="1" x14ac:dyDescent="0.25">
      <c r="A18" s="206"/>
      <c r="B18" s="396"/>
      <c r="C18" s="396"/>
      <c r="D18" s="393" t="str">
        <f>E7</f>
        <v>Kiss Bence</v>
      </c>
      <c r="E18" s="393"/>
      <c r="F18" s="393" t="str">
        <f>E9</f>
        <v>Szőke Patrik Gergő</v>
      </c>
      <c r="G18" s="393"/>
      <c r="H18" s="393" t="str">
        <f>E11</f>
        <v>Molnár Bendegúz Sándor</v>
      </c>
      <c r="I18" s="393"/>
      <c r="J18" s="206"/>
      <c r="K18" s="206"/>
      <c r="L18" s="206"/>
      <c r="M18" s="206"/>
      <c r="V18" s="270"/>
      <c r="W18" s="270"/>
      <c r="X18" s="270" t="s">
        <v>69</v>
      </c>
      <c r="Y18" s="270">
        <v>200</v>
      </c>
      <c r="Z18" s="270">
        <v>150</v>
      </c>
      <c r="AA18" s="270">
        <v>130</v>
      </c>
      <c r="AB18" s="270">
        <v>110</v>
      </c>
      <c r="AC18" s="270">
        <v>95</v>
      </c>
      <c r="AD18" s="270">
        <v>80</v>
      </c>
      <c r="AE18" s="270">
        <v>70</v>
      </c>
      <c r="AF18" s="270">
        <v>60</v>
      </c>
      <c r="AG18" s="270">
        <v>55</v>
      </c>
      <c r="AH18" s="270">
        <v>50</v>
      </c>
    </row>
    <row r="19" spans="1:34" ht="18.75" customHeight="1" x14ac:dyDescent="0.25">
      <c r="A19" s="262" t="s">
        <v>50</v>
      </c>
      <c r="B19" s="398" t="str">
        <f>E7</f>
        <v>Kiss Bence</v>
      </c>
      <c r="C19" s="398"/>
      <c r="D19" s="405"/>
      <c r="E19" s="405"/>
      <c r="F19" s="402" t="s">
        <v>311</v>
      </c>
      <c r="G19" s="403"/>
      <c r="H19" s="402" t="s">
        <v>309</v>
      </c>
      <c r="I19" s="403"/>
      <c r="J19" s="206"/>
      <c r="K19" s="206"/>
      <c r="L19" s="206"/>
      <c r="M19" s="206"/>
      <c r="V19" s="270"/>
      <c r="W19" s="270"/>
      <c r="X19" s="270" t="s">
        <v>70</v>
      </c>
      <c r="Y19" s="270">
        <v>150</v>
      </c>
      <c r="Z19" s="270">
        <v>120</v>
      </c>
      <c r="AA19" s="270">
        <v>100</v>
      </c>
      <c r="AB19" s="270">
        <v>80</v>
      </c>
      <c r="AC19" s="270">
        <v>70</v>
      </c>
      <c r="AD19" s="270">
        <v>60</v>
      </c>
      <c r="AE19" s="270">
        <v>55</v>
      </c>
      <c r="AF19" s="270">
        <v>50</v>
      </c>
      <c r="AG19" s="270">
        <v>45</v>
      </c>
      <c r="AH19" s="270">
        <v>40</v>
      </c>
    </row>
    <row r="20" spans="1:34" ht="18.75" customHeight="1" x14ac:dyDescent="0.25">
      <c r="A20" s="262" t="s">
        <v>51</v>
      </c>
      <c r="B20" s="398" t="str">
        <f>E9</f>
        <v>Szőke Patrik Gergő</v>
      </c>
      <c r="C20" s="398"/>
      <c r="D20" s="402" t="s">
        <v>331</v>
      </c>
      <c r="E20" s="403"/>
      <c r="F20" s="405"/>
      <c r="G20" s="405"/>
      <c r="H20" s="402" t="s">
        <v>350</v>
      </c>
      <c r="I20" s="403"/>
      <c r="J20" s="206"/>
      <c r="K20" s="206"/>
      <c r="L20" s="206"/>
      <c r="M20" s="206"/>
      <c r="V20" s="270"/>
      <c r="W20" s="270"/>
      <c r="X20" s="270" t="s">
        <v>71</v>
      </c>
      <c r="Y20" s="270">
        <v>120</v>
      </c>
      <c r="Z20" s="270">
        <v>90</v>
      </c>
      <c r="AA20" s="270">
        <v>65</v>
      </c>
      <c r="AB20" s="270">
        <v>55</v>
      </c>
      <c r="AC20" s="270">
        <v>50</v>
      </c>
      <c r="AD20" s="270">
        <v>45</v>
      </c>
      <c r="AE20" s="270">
        <v>40</v>
      </c>
      <c r="AF20" s="270">
        <v>35</v>
      </c>
      <c r="AG20" s="270">
        <v>25</v>
      </c>
      <c r="AH20" s="270">
        <v>20</v>
      </c>
    </row>
    <row r="21" spans="1:34" ht="18.75" customHeight="1" x14ac:dyDescent="0.25">
      <c r="A21" s="262" t="s">
        <v>52</v>
      </c>
      <c r="B21" s="398" t="str">
        <f>E11</f>
        <v>Molnár Bendegúz Sándor</v>
      </c>
      <c r="C21" s="398"/>
      <c r="D21" s="402" t="s">
        <v>305</v>
      </c>
      <c r="E21" s="403"/>
      <c r="F21" s="402" t="s">
        <v>327</v>
      </c>
      <c r="G21" s="403"/>
      <c r="H21" s="405"/>
      <c r="I21" s="405"/>
      <c r="J21" s="206"/>
      <c r="K21" s="206"/>
      <c r="L21" s="206"/>
      <c r="M21" s="206"/>
      <c r="V21" s="270"/>
      <c r="W21" s="270"/>
      <c r="X21" s="270" t="s">
        <v>72</v>
      </c>
      <c r="Y21" s="270">
        <v>90</v>
      </c>
      <c r="Z21" s="270">
        <v>60</v>
      </c>
      <c r="AA21" s="270">
        <v>45</v>
      </c>
      <c r="AB21" s="270">
        <v>34</v>
      </c>
      <c r="AC21" s="270">
        <v>27</v>
      </c>
      <c r="AD21" s="270">
        <v>22</v>
      </c>
      <c r="AE21" s="270">
        <v>18</v>
      </c>
      <c r="AF21" s="270">
        <v>15</v>
      </c>
      <c r="AG21" s="270">
        <v>12</v>
      </c>
      <c r="AH21" s="270">
        <v>9</v>
      </c>
    </row>
    <row r="22" spans="1:34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V22" s="270"/>
      <c r="W22" s="270"/>
      <c r="X22" s="270" t="s">
        <v>73</v>
      </c>
      <c r="Y22" s="270">
        <v>60</v>
      </c>
      <c r="Z22" s="270">
        <v>40</v>
      </c>
      <c r="AA22" s="270">
        <v>30</v>
      </c>
      <c r="AB22" s="270">
        <v>20</v>
      </c>
      <c r="AC22" s="270">
        <v>18</v>
      </c>
      <c r="AD22" s="270">
        <v>15</v>
      </c>
      <c r="AE22" s="270">
        <v>12</v>
      </c>
      <c r="AF22" s="270">
        <v>10</v>
      </c>
      <c r="AG22" s="270">
        <v>8</v>
      </c>
      <c r="AH22" s="270">
        <v>6</v>
      </c>
    </row>
    <row r="23" spans="1:34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V23" s="270"/>
      <c r="W23" s="270"/>
      <c r="X23" s="270" t="s">
        <v>74</v>
      </c>
      <c r="Y23" s="270">
        <v>40</v>
      </c>
      <c r="Z23" s="270">
        <v>25</v>
      </c>
      <c r="AA23" s="270">
        <v>18</v>
      </c>
      <c r="AB23" s="270">
        <v>13</v>
      </c>
      <c r="AC23" s="270">
        <v>8</v>
      </c>
      <c r="AD23" s="270">
        <v>7</v>
      </c>
      <c r="AE23" s="270">
        <v>6</v>
      </c>
      <c r="AF23" s="270">
        <v>5</v>
      </c>
      <c r="AG23" s="270">
        <v>4</v>
      </c>
      <c r="AH23" s="270">
        <v>3</v>
      </c>
    </row>
    <row r="24" spans="1:34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V24" s="270"/>
      <c r="W24" s="270"/>
      <c r="X24" s="270" t="s">
        <v>75</v>
      </c>
      <c r="Y24" s="270">
        <v>25</v>
      </c>
      <c r="Z24" s="270">
        <v>15</v>
      </c>
      <c r="AA24" s="270">
        <v>13</v>
      </c>
      <c r="AB24" s="270">
        <v>7</v>
      </c>
      <c r="AC24" s="270">
        <v>6</v>
      </c>
      <c r="AD24" s="270">
        <v>5</v>
      </c>
      <c r="AE24" s="270">
        <v>4</v>
      </c>
      <c r="AF24" s="270">
        <v>3</v>
      </c>
      <c r="AG24" s="270">
        <v>2</v>
      </c>
      <c r="AH24" s="270">
        <v>1</v>
      </c>
    </row>
    <row r="25" spans="1:34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V25" s="270"/>
      <c r="W25" s="270"/>
      <c r="X25" s="270" t="s">
        <v>80</v>
      </c>
      <c r="Y25" s="270">
        <v>15</v>
      </c>
      <c r="Z25" s="270">
        <v>10</v>
      </c>
      <c r="AA25" s="270">
        <v>8</v>
      </c>
      <c r="AB25" s="270">
        <v>4</v>
      </c>
      <c r="AC25" s="270">
        <v>3</v>
      </c>
      <c r="AD25" s="270">
        <v>2</v>
      </c>
      <c r="AE25" s="270">
        <v>1</v>
      </c>
      <c r="AF25" s="270">
        <v>0</v>
      </c>
      <c r="AG25" s="270">
        <v>0</v>
      </c>
      <c r="AH25" s="270">
        <v>0</v>
      </c>
    </row>
    <row r="26" spans="1:34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V26" s="270"/>
      <c r="W26" s="270"/>
      <c r="X26" s="270" t="s">
        <v>76</v>
      </c>
      <c r="Y26" s="270">
        <v>10</v>
      </c>
      <c r="Z26" s="270">
        <v>6</v>
      </c>
      <c r="AA26" s="270">
        <v>4</v>
      </c>
      <c r="AB26" s="270">
        <v>2</v>
      </c>
      <c r="AC26" s="270">
        <v>1</v>
      </c>
      <c r="AD26" s="270">
        <v>0</v>
      </c>
      <c r="AE26" s="270">
        <v>0</v>
      </c>
      <c r="AF26" s="270">
        <v>0</v>
      </c>
      <c r="AG26" s="270">
        <v>0</v>
      </c>
      <c r="AH26" s="270">
        <v>0</v>
      </c>
    </row>
    <row r="27" spans="1:34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</row>
    <row r="28" spans="1:34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4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189"/>
      <c r="M29" s="189"/>
    </row>
    <row r="30" spans="1:34" x14ac:dyDescent="0.25">
      <c r="A30" s="110" t="s">
        <v>31</v>
      </c>
      <c r="B30" s="111"/>
      <c r="C30" s="156"/>
      <c r="D30" s="239" t="s">
        <v>2</v>
      </c>
      <c r="E30" s="240" t="s">
        <v>33</v>
      </c>
      <c r="F30" s="254"/>
      <c r="G30" s="239" t="s">
        <v>2</v>
      </c>
      <c r="H30" s="240" t="s">
        <v>40</v>
      </c>
      <c r="I30" s="133"/>
      <c r="J30" s="240" t="s">
        <v>41</v>
      </c>
      <c r="K30" s="132" t="s">
        <v>42</v>
      </c>
      <c r="L30" s="33"/>
      <c r="M30" s="291"/>
      <c r="N30" s="290"/>
    </row>
    <row r="31" spans="1:34" x14ac:dyDescent="0.25">
      <c r="A31" s="217" t="s">
        <v>32</v>
      </c>
      <c r="B31" s="218"/>
      <c r="C31" s="220"/>
      <c r="D31" s="241"/>
      <c r="E31" s="404"/>
      <c r="F31" s="404"/>
      <c r="G31" s="248" t="s">
        <v>3</v>
      </c>
      <c r="H31" s="218"/>
      <c r="I31" s="242"/>
      <c r="J31" s="249"/>
      <c r="K31" s="212" t="s">
        <v>34</v>
      </c>
      <c r="L31" s="255"/>
      <c r="M31" s="245"/>
    </row>
    <row r="32" spans="1:34" x14ac:dyDescent="0.25">
      <c r="A32" s="221" t="s">
        <v>39</v>
      </c>
      <c r="B32" s="131"/>
      <c r="C32" s="223"/>
      <c r="D32" s="244"/>
      <c r="E32" s="397"/>
      <c r="F32" s="397"/>
      <c r="G32" s="250" t="s">
        <v>4</v>
      </c>
      <c r="H32" s="80"/>
      <c r="I32" s="210"/>
      <c r="J32" s="81"/>
      <c r="K32" s="252"/>
      <c r="L32" s="189"/>
      <c r="M32" s="247"/>
    </row>
    <row r="33" spans="1:13" x14ac:dyDescent="0.25">
      <c r="A33" s="146"/>
      <c r="B33" s="147"/>
      <c r="C33" s="148"/>
      <c r="D33" s="244"/>
      <c r="E33" s="82"/>
      <c r="F33" s="206"/>
      <c r="G33" s="250" t="s">
        <v>5</v>
      </c>
      <c r="H33" s="80"/>
      <c r="I33" s="210"/>
      <c r="J33" s="81"/>
      <c r="K33" s="212" t="s">
        <v>35</v>
      </c>
      <c r="L33" s="255"/>
      <c r="M33" s="243"/>
    </row>
    <row r="34" spans="1:13" x14ac:dyDescent="0.25">
      <c r="A34" s="123"/>
      <c r="B34" s="91"/>
      <c r="C34" s="124"/>
      <c r="D34" s="244"/>
      <c r="E34" s="82"/>
      <c r="F34" s="206"/>
      <c r="G34" s="250" t="s">
        <v>6</v>
      </c>
      <c r="H34" s="80"/>
      <c r="I34" s="210"/>
      <c r="J34" s="81"/>
      <c r="K34" s="253"/>
      <c r="L34" s="206"/>
      <c r="M34" s="245"/>
    </row>
    <row r="35" spans="1:13" x14ac:dyDescent="0.25">
      <c r="A35" s="135"/>
      <c r="B35" s="149"/>
      <c r="C35" s="155"/>
      <c r="D35" s="244"/>
      <c r="E35" s="82"/>
      <c r="F35" s="206"/>
      <c r="G35" s="250" t="s">
        <v>7</v>
      </c>
      <c r="H35" s="80"/>
      <c r="I35" s="210"/>
      <c r="J35" s="81"/>
      <c r="K35" s="221"/>
      <c r="L35" s="189"/>
      <c r="M35" s="247"/>
    </row>
    <row r="36" spans="1:13" x14ac:dyDescent="0.25">
      <c r="A36" s="136"/>
      <c r="B36" s="22"/>
      <c r="C36" s="124"/>
      <c r="D36" s="244"/>
      <c r="E36" s="82"/>
      <c r="F36" s="206"/>
      <c r="G36" s="250" t="s">
        <v>8</v>
      </c>
      <c r="H36" s="80"/>
      <c r="I36" s="210"/>
      <c r="J36" s="81"/>
      <c r="K36" s="212" t="s">
        <v>27</v>
      </c>
      <c r="L36" s="255"/>
      <c r="M36" s="243"/>
    </row>
    <row r="37" spans="1:13" x14ac:dyDescent="0.25">
      <c r="A37" s="136"/>
      <c r="B37" s="22"/>
      <c r="C37" s="144"/>
      <c r="D37" s="244"/>
      <c r="E37" s="82"/>
      <c r="F37" s="206"/>
      <c r="G37" s="250" t="s">
        <v>9</v>
      </c>
      <c r="H37" s="80"/>
      <c r="I37" s="210"/>
      <c r="J37" s="81"/>
      <c r="K37" s="253"/>
      <c r="L37" s="206"/>
      <c r="M37" s="245"/>
    </row>
    <row r="38" spans="1:13" x14ac:dyDescent="0.25">
      <c r="A38" s="137"/>
      <c r="B38" s="134"/>
      <c r="C38" s="145"/>
      <c r="D38" s="246"/>
      <c r="E38" s="125"/>
      <c r="F38" s="189"/>
      <c r="G38" s="251" t="s">
        <v>10</v>
      </c>
      <c r="H38" s="131"/>
      <c r="I38" s="214"/>
      <c r="J38" s="127"/>
      <c r="K38" s="221" t="str">
        <f>L4</f>
        <v>Sági István</v>
      </c>
      <c r="L38" s="189"/>
      <c r="M38" s="247"/>
    </row>
  </sheetData>
  <mergeCells count="20">
    <mergeCell ref="E32:F32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1:F31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5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15F1-76A1-4B13-8F53-FA05250786DB}">
  <sheetPr>
    <tabColor rgb="FFFFC000"/>
  </sheetPr>
  <dimension ref="A1:AH38"/>
  <sheetViews>
    <sheetView workbookViewId="0">
      <selection activeCell="H21" sqref="H21:I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2" max="22" width="10.33203125" hidden="1" customWidth="1"/>
    <col min="23" max="34" width="0" hidden="1" customWidth="1"/>
  </cols>
  <sheetData>
    <row r="1" spans="1:34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Y1" s="276" t="e">
        <f>IF(V5=1,CONCATENATE(VLOOKUP(V3,X16:AE27,2)),CONCATENATE(VLOOKUP(V3,X2:AH13,2)))</f>
        <v>#N/A</v>
      </c>
      <c r="Z1" s="276" t="e">
        <f>IF(V5=1,CONCATENATE(VLOOKUP(V3,X16:AH27,3)),CONCATENATE(VLOOKUP(V3,X2:AH13,3)))</f>
        <v>#N/A</v>
      </c>
      <c r="AA1" s="276" t="e">
        <f>IF(V5=1,CONCATENATE(VLOOKUP(V3,X16:AH27,4)),CONCATENATE(VLOOKUP(V3,X2:AH13,4)))</f>
        <v>#N/A</v>
      </c>
      <c r="AB1" s="276" t="e">
        <f>IF(V5=1,CONCATENATE(VLOOKUP(V3,X16:AH27,5)),CONCATENATE(VLOOKUP(V3,X2:AH13,5)))</f>
        <v>#N/A</v>
      </c>
      <c r="AC1" s="276" t="e">
        <f>IF(V5=1,CONCATENATE(VLOOKUP(V3,X16:AH27,6)),CONCATENATE(VLOOKUP(V3,X2:AH13,6)))</f>
        <v>#N/A</v>
      </c>
      <c r="AD1" s="276" t="e">
        <f>IF(V5=1,CONCATENATE(VLOOKUP(V3,X16:AH27,7)),CONCATENATE(VLOOKUP(V3,X2:AH13,7)))</f>
        <v>#N/A</v>
      </c>
      <c r="AE1" s="276" t="e">
        <f>IF(V5=1,CONCATENATE(VLOOKUP(V3,X16:AH27,8)),CONCATENATE(VLOOKUP(V3,X2:AH13,8)))</f>
        <v>#N/A</v>
      </c>
      <c r="AF1" s="276" t="e">
        <f>IF(V5=1,CONCATENATE(VLOOKUP(V3,X16:AH27,9)),CONCATENATE(VLOOKUP(V3,X2:AH13,9)))</f>
        <v>#N/A</v>
      </c>
      <c r="AG1" s="276" t="e">
        <f>IF(V5=1,CONCATENATE(VLOOKUP(V3,X16:AH27,10)),CONCATENATE(VLOOKUP(V3,X2:AH13,10)))</f>
        <v>#N/A</v>
      </c>
      <c r="AH1" s="276" t="e">
        <f>IF(V5=1,CONCATENATE(VLOOKUP(V3,X16:AH27,11)),CONCATENATE(VLOOKUP(V3,X2:AH13,11)))</f>
        <v>#N/A</v>
      </c>
    </row>
    <row r="2" spans="1:34" x14ac:dyDescent="0.25">
      <c r="A2" s="168" t="s">
        <v>37</v>
      </c>
      <c r="B2" s="169"/>
      <c r="C2" s="169"/>
      <c r="D2" s="169"/>
      <c r="E2" s="169" t="s">
        <v>129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V2" s="271"/>
      <c r="W2" s="270"/>
      <c r="X2" s="270" t="s">
        <v>50</v>
      </c>
      <c r="Y2" s="264">
        <v>150</v>
      </c>
      <c r="Z2" s="264">
        <v>120</v>
      </c>
      <c r="AA2" s="264">
        <v>100</v>
      </c>
      <c r="AB2" s="264">
        <v>80</v>
      </c>
      <c r="AC2" s="264">
        <v>70</v>
      </c>
      <c r="AD2" s="264">
        <v>60</v>
      </c>
      <c r="AE2" s="264">
        <v>55</v>
      </c>
      <c r="AF2" s="264">
        <v>50</v>
      </c>
      <c r="AG2" s="264">
        <v>45</v>
      </c>
      <c r="AH2" s="264">
        <v>40</v>
      </c>
    </row>
    <row r="3" spans="1:34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V3" s="270">
        <f>IF(H4="OB","A",IF(H4="IX","W",H4))</f>
        <v>0</v>
      </c>
      <c r="W3" s="270"/>
      <c r="X3" s="270" t="s">
        <v>68</v>
      </c>
      <c r="Y3" s="264">
        <v>120</v>
      </c>
      <c r="Z3" s="264">
        <v>90</v>
      </c>
      <c r="AA3" s="264">
        <v>65</v>
      </c>
      <c r="AB3" s="264">
        <v>55</v>
      </c>
      <c r="AC3" s="264">
        <v>50</v>
      </c>
      <c r="AD3" s="264">
        <v>45</v>
      </c>
      <c r="AE3" s="264">
        <v>40</v>
      </c>
      <c r="AF3" s="264">
        <v>35</v>
      </c>
      <c r="AG3" s="264">
        <v>25</v>
      </c>
      <c r="AH3" s="264">
        <v>20</v>
      </c>
    </row>
    <row r="4" spans="1:34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V4" s="270"/>
      <c r="W4" s="270"/>
      <c r="X4" s="270" t="s">
        <v>69</v>
      </c>
      <c r="Y4" s="264">
        <v>90</v>
      </c>
      <c r="Z4" s="264">
        <v>60</v>
      </c>
      <c r="AA4" s="264">
        <v>45</v>
      </c>
      <c r="AB4" s="264">
        <v>34</v>
      </c>
      <c r="AC4" s="264">
        <v>27</v>
      </c>
      <c r="AD4" s="264">
        <v>22</v>
      </c>
      <c r="AE4" s="264">
        <v>18</v>
      </c>
      <c r="AF4" s="264">
        <v>15</v>
      </c>
      <c r="AG4" s="264">
        <v>12</v>
      </c>
      <c r="AH4" s="264">
        <v>9</v>
      </c>
    </row>
    <row r="5" spans="1:34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V5" s="270">
        <f>IF(OR(Altalanos!$A$8="F1",Altalanos!$A$8="F2",Altalanos!$A$8="N1",Altalanos!$A$8="N2"),1,2)</f>
        <v>2</v>
      </c>
      <c r="W5" s="270"/>
      <c r="X5" s="270" t="s">
        <v>70</v>
      </c>
      <c r="Y5" s="264">
        <v>60</v>
      </c>
      <c r="Z5" s="264">
        <v>40</v>
      </c>
      <c r="AA5" s="264">
        <v>30</v>
      </c>
      <c r="AB5" s="264">
        <v>20</v>
      </c>
      <c r="AC5" s="264">
        <v>18</v>
      </c>
      <c r="AD5" s="264">
        <v>15</v>
      </c>
      <c r="AE5" s="264">
        <v>12</v>
      </c>
      <c r="AF5" s="264">
        <v>10</v>
      </c>
      <c r="AG5" s="264">
        <v>8</v>
      </c>
      <c r="AH5" s="264">
        <v>6</v>
      </c>
    </row>
    <row r="6" spans="1:34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V6" s="270"/>
      <c r="W6" s="270"/>
      <c r="X6" s="270" t="s">
        <v>71</v>
      </c>
      <c r="Y6" s="264">
        <v>40</v>
      </c>
      <c r="Z6" s="264">
        <v>25</v>
      </c>
      <c r="AA6" s="264">
        <v>18</v>
      </c>
      <c r="AB6" s="264">
        <v>13</v>
      </c>
      <c r="AC6" s="264">
        <v>10</v>
      </c>
      <c r="AD6" s="264">
        <v>8</v>
      </c>
      <c r="AE6" s="264">
        <v>6</v>
      </c>
      <c r="AF6" s="264">
        <v>5</v>
      </c>
      <c r="AG6" s="264">
        <v>4</v>
      </c>
      <c r="AH6" s="264">
        <v>3</v>
      </c>
    </row>
    <row r="7" spans="1:34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130</v>
      </c>
      <c r="F7" s="230"/>
      <c r="G7" s="225" t="str">
        <f>IF($B7="","",VLOOKUP($B7,#REF!,3))</f>
        <v/>
      </c>
      <c r="H7" s="230"/>
      <c r="I7" s="307" t="s">
        <v>127</v>
      </c>
      <c r="J7" s="206"/>
      <c r="K7" s="380" t="s">
        <v>172</v>
      </c>
      <c r="L7" s="272">
        <v>0</v>
      </c>
      <c r="M7" s="277"/>
      <c r="V7" s="270"/>
      <c r="W7" s="270"/>
      <c r="X7" s="270" t="s">
        <v>72</v>
      </c>
      <c r="Y7" s="264">
        <v>25</v>
      </c>
      <c r="Z7" s="264">
        <v>15</v>
      </c>
      <c r="AA7" s="264">
        <v>13</v>
      </c>
      <c r="AB7" s="264">
        <v>8</v>
      </c>
      <c r="AC7" s="264">
        <v>6</v>
      </c>
      <c r="AD7" s="264">
        <v>4</v>
      </c>
      <c r="AE7" s="264">
        <v>3</v>
      </c>
      <c r="AF7" s="264">
        <v>2</v>
      </c>
      <c r="AG7" s="264">
        <v>1</v>
      </c>
      <c r="AH7" s="264">
        <v>0</v>
      </c>
    </row>
    <row r="8" spans="1:34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V8" s="270"/>
      <c r="W8" s="270"/>
      <c r="X8" s="270" t="s">
        <v>73</v>
      </c>
      <c r="Y8" s="264">
        <v>15</v>
      </c>
      <c r="Z8" s="264">
        <v>10</v>
      </c>
      <c r="AA8" s="264">
        <v>7</v>
      </c>
      <c r="AB8" s="264">
        <v>5</v>
      </c>
      <c r="AC8" s="264">
        <v>4</v>
      </c>
      <c r="AD8" s="264">
        <v>3</v>
      </c>
      <c r="AE8" s="264">
        <v>2</v>
      </c>
      <c r="AF8" s="264">
        <v>1</v>
      </c>
      <c r="AG8" s="264">
        <v>0</v>
      </c>
      <c r="AH8" s="264">
        <v>0</v>
      </c>
    </row>
    <row r="9" spans="1:34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131</v>
      </c>
      <c r="F9" s="230"/>
      <c r="G9" s="225" t="str">
        <f>IF($B9="","",VLOOKUP($B9,#REF!,3))</f>
        <v/>
      </c>
      <c r="H9" s="230"/>
      <c r="I9" s="307" t="s">
        <v>128</v>
      </c>
      <c r="J9" s="206"/>
      <c r="K9" s="380" t="s">
        <v>169</v>
      </c>
      <c r="L9" s="272">
        <v>4</v>
      </c>
      <c r="M9" s="277"/>
      <c r="V9" s="270"/>
      <c r="W9" s="270"/>
      <c r="X9" s="270" t="s">
        <v>74</v>
      </c>
      <c r="Y9" s="264">
        <v>10</v>
      </c>
      <c r="Z9" s="264">
        <v>6</v>
      </c>
      <c r="AA9" s="264">
        <v>4</v>
      </c>
      <c r="AB9" s="264">
        <v>2</v>
      </c>
      <c r="AC9" s="264">
        <v>1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</row>
    <row r="10" spans="1:34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V10" s="270"/>
      <c r="W10" s="270"/>
      <c r="X10" s="270" t="s">
        <v>75</v>
      </c>
      <c r="Y10" s="264">
        <v>6</v>
      </c>
      <c r="Z10" s="264">
        <v>3</v>
      </c>
      <c r="AA10" s="264">
        <v>2</v>
      </c>
      <c r="AB10" s="264">
        <v>1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</row>
    <row r="11" spans="1:34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132</v>
      </c>
      <c r="F11" s="230"/>
      <c r="G11" s="225" t="str">
        <f>IF($B11="","",VLOOKUP($B11,#REF!,3))</f>
        <v/>
      </c>
      <c r="H11" s="230"/>
      <c r="I11" s="307" t="s">
        <v>97</v>
      </c>
      <c r="J11" s="206"/>
      <c r="K11" s="380" t="s">
        <v>170</v>
      </c>
      <c r="L11" s="272">
        <v>2</v>
      </c>
      <c r="M11" s="277"/>
      <c r="V11" s="270"/>
      <c r="W11" s="270"/>
      <c r="X11" s="270" t="s">
        <v>80</v>
      </c>
      <c r="Y11" s="264">
        <v>3</v>
      </c>
      <c r="Z11" s="264">
        <v>2</v>
      </c>
      <c r="AA11" s="264">
        <v>1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</row>
    <row r="12" spans="1:34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V12" s="270"/>
      <c r="W12" s="270"/>
      <c r="X12" s="270" t="s">
        <v>76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</row>
    <row r="13" spans="1:34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V13" s="270"/>
      <c r="W13" s="270"/>
      <c r="X13" s="270" t="s">
        <v>77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</row>
    <row r="14" spans="1:34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</row>
    <row r="15" spans="1:34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</row>
    <row r="16" spans="1:34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V16" s="270"/>
      <c r="W16" s="270"/>
      <c r="X16" s="270" t="s">
        <v>50</v>
      </c>
      <c r="Y16" s="270">
        <v>300</v>
      </c>
      <c r="Z16" s="270">
        <v>250</v>
      </c>
      <c r="AA16" s="270">
        <v>220</v>
      </c>
      <c r="AB16" s="270">
        <v>180</v>
      </c>
      <c r="AC16" s="270">
        <v>160</v>
      </c>
      <c r="AD16" s="270">
        <v>150</v>
      </c>
      <c r="AE16" s="270">
        <v>140</v>
      </c>
      <c r="AF16" s="270">
        <v>130</v>
      </c>
      <c r="AG16" s="270">
        <v>120</v>
      </c>
      <c r="AH16" s="270">
        <v>110</v>
      </c>
    </row>
    <row r="17" spans="1:34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V17" s="270"/>
      <c r="W17" s="270"/>
      <c r="X17" s="270" t="s">
        <v>68</v>
      </c>
      <c r="Y17" s="270">
        <v>250</v>
      </c>
      <c r="Z17" s="270">
        <v>200</v>
      </c>
      <c r="AA17" s="270">
        <v>160</v>
      </c>
      <c r="AB17" s="270">
        <v>140</v>
      </c>
      <c r="AC17" s="270">
        <v>120</v>
      </c>
      <c r="AD17" s="270">
        <v>110</v>
      </c>
      <c r="AE17" s="270">
        <v>100</v>
      </c>
      <c r="AF17" s="270">
        <v>90</v>
      </c>
      <c r="AG17" s="270">
        <v>80</v>
      </c>
      <c r="AH17" s="270">
        <v>70</v>
      </c>
    </row>
    <row r="18" spans="1:34" ht="18.75" customHeight="1" x14ac:dyDescent="0.25">
      <c r="A18" s="206"/>
      <c r="B18" s="396"/>
      <c r="C18" s="396"/>
      <c r="D18" s="393" t="str">
        <f>E7</f>
        <v>Bódis Kristóf</v>
      </c>
      <c r="E18" s="393"/>
      <c r="F18" s="393" t="str">
        <f>E9</f>
        <v>Békefi Szabolcs</v>
      </c>
      <c r="G18" s="393"/>
      <c r="H18" s="393" t="str">
        <f>E11</f>
        <v>Édes László Sándor</v>
      </c>
      <c r="I18" s="393"/>
      <c r="J18" s="206"/>
      <c r="K18" s="206"/>
      <c r="L18" s="206"/>
      <c r="M18" s="206"/>
      <c r="V18" s="270"/>
      <c r="W18" s="270"/>
      <c r="X18" s="270" t="s">
        <v>69</v>
      </c>
      <c r="Y18" s="270">
        <v>200</v>
      </c>
      <c r="Z18" s="270">
        <v>150</v>
      </c>
      <c r="AA18" s="270">
        <v>130</v>
      </c>
      <c r="AB18" s="270">
        <v>110</v>
      </c>
      <c r="AC18" s="270">
        <v>95</v>
      </c>
      <c r="AD18" s="270">
        <v>80</v>
      </c>
      <c r="AE18" s="270">
        <v>70</v>
      </c>
      <c r="AF18" s="270">
        <v>60</v>
      </c>
      <c r="AG18" s="270">
        <v>55</v>
      </c>
      <c r="AH18" s="270">
        <v>50</v>
      </c>
    </row>
    <row r="19" spans="1:34" ht="18.75" customHeight="1" x14ac:dyDescent="0.25">
      <c r="A19" s="262" t="s">
        <v>50</v>
      </c>
      <c r="B19" s="398" t="str">
        <f>E7</f>
        <v>Bódis Kristóf</v>
      </c>
      <c r="C19" s="398"/>
      <c r="D19" s="405"/>
      <c r="E19" s="405"/>
      <c r="F19" s="402" t="s">
        <v>331</v>
      </c>
      <c r="G19" s="403"/>
      <c r="H19" s="402" t="s">
        <v>351</v>
      </c>
      <c r="I19" s="403"/>
      <c r="J19" s="206"/>
      <c r="K19" s="206"/>
      <c r="L19" s="206"/>
      <c r="M19" s="206"/>
      <c r="V19" s="270"/>
      <c r="W19" s="270"/>
      <c r="X19" s="270" t="s">
        <v>70</v>
      </c>
      <c r="Y19" s="270">
        <v>150</v>
      </c>
      <c r="Z19" s="270">
        <v>120</v>
      </c>
      <c r="AA19" s="270">
        <v>100</v>
      </c>
      <c r="AB19" s="270">
        <v>80</v>
      </c>
      <c r="AC19" s="270">
        <v>70</v>
      </c>
      <c r="AD19" s="270">
        <v>60</v>
      </c>
      <c r="AE19" s="270">
        <v>55</v>
      </c>
      <c r="AF19" s="270">
        <v>50</v>
      </c>
      <c r="AG19" s="270">
        <v>45</v>
      </c>
      <c r="AH19" s="270">
        <v>40</v>
      </c>
    </row>
    <row r="20" spans="1:34" ht="18.75" customHeight="1" x14ac:dyDescent="0.25">
      <c r="A20" s="262" t="s">
        <v>51</v>
      </c>
      <c r="B20" s="398" t="str">
        <f>E9</f>
        <v>Békefi Szabolcs</v>
      </c>
      <c r="C20" s="398"/>
      <c r="D20" s="402" t="s">
        <v>311</v>
      </c>
      <c r="E20" s="403"/>
      <c r="F20" s="405"/>
      <c r="G20" s="405"/>
      <c r="H20" s="402" t="s">
        <v>311</v>
      </c>
      <c r="I20" s="403"/>
      <c r="J20" s="206"/>
      <c r="K20" s="206"/>
      <c r="L20" s="206"/>
      <c r="M20" s="206"/>
      <c r="V20" s="270"/>
      <c r="W20" s="270"/>
      <c r="X20" s="270" t="s">
        <v>71</v>
      </c>
      <c r="Y20" s="270">
        <v>120</v>
      </c>
      <c r="Z20" s="270">
        <v>90</v>
      </c>
      <c r="AA20" s="270">
        <v>65</v>
      </c>
      <c r="AB20" s="270">
        <v>55</v>
      </c>
      <c r="AC20" s="270">
        <v>50</v>
      </c>
      <c r="AD20" s="270">
        <v>45</v>
      </c>
      <c r="AE20" s="270">
        <v>40</v>
      </c>
      <c r="AF20" s="270">
        <v>35</v>
      </c>
      <c r="AG20" s="270">
        <v>25</v>
      </c>
      <c r="AH20" s="270">
        <v>20</v>
      </c>
    </row>
    <row r="21" spans="1:34" ht="18.75" customHeight="1" x14ac:dyDescent="0.25">
      <c r="A21" s="262" t="s">
        <v>52</v>
      </c>
      <c r="B21" s="398" t="str">
        <f>E11</f>
        <v>Édes László Sándor</v>
      </c>
      <c r="C21" s="398"/>
      <c r="D21" s="402" t="s">
        <v>329</v>
      </c>
      <c r="E21" s="403"/>
      <c r="F21" s="402" t="s">
        <v>337</v>
      </c>
      <c r="G21" s="403"/>
      <c r="H21" s="405"/>
      <c r="I21" s="405"/>
      <c r="J21" s="206"/>
      <c r="K21" s="206"/>
      <c r="L21" s="206"/>
      <c r="M21" s="206"/>
      <c r="V21" s="270"/>
      <c r="W21" s="270"/>
      <c r="X21" s="270" t="s">
        <v>72</v>
      </c>
      <c r="Y21" s="270">
        <v>90</v>
      </c>
      <c r="Z21" s="270">
        <v>60</v>
      </c>
      <c r="AA21" s="270">
        <v>45</v>
      </c>
      <c r="AB21" s="270">
        <v>34</v>
      </c>
      <c r="AC21" s="270">
        <v>27</v>
      </c>
      <c r="AD21" s="270">
        <v>22</v>
      </c>
      <c r="AE21" s="270">
        <v>18</v>
      </c>
      <c r="AF21" s="270">
        <v>15</v>
      </c>
      <c r="AG21" s="270">
        <v>12</v>
      </c>
      <c r="AH21" s="270">
        <v>9</v>
      </c>
    </row>
    <row r="22" spans="1:34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V22" s="270"/>
      <c r="W22" s="270"/>
      <c r="X22" s="270" t="s">
        <v>73</v>
      </c>
      <c r="Y22" s="270">
        <v>60</v>
      </c>
      <c r="Z22" s="270">
        <v>40</v>
      </c>
      <c r="AA22" s="270">
        <v>30</v>
      </c>
      <c r="AB22" s="270">
        <v>20</v>
      </c>
      <c r="AC22" s="270">
        <v>18</v>
      </c>
      <c r="AD22" s="270">
        <v>15</v>
      </c>
      <c r="AE22" s="270">
        <v>12</v>
      </c>
      <c r="AF22" s="270">
        <v>10</v>
      </c>
      <c r="AG22" s="270">
        <v>8</v>
      </c>
      <c r="AH22" s="270">
        <v>6</v>
      </c>
    </row>
    <row r="23" spans="1:34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V23" s="270"/>
      <c r="W23" s="270"/>
      <c r="X23" s="270" t="s">
        <v>74</v>
      </c>
      <c r="Y23" s="270">
        <v>40</v>
      </c>
      <c r="Z23" s="270">
        <v>25</v>
      </c>
      <c r="AA23" s="270">
        <v>18</v>
      </c>
      <c r="AB23" s="270">
        <v>13</v>
      </c>
      <c r="AC23" s="270">
        <v>8</v>
      </c>
      <c r="AD23" s="270">
        <v>7</v>
      </c>
      <c r="AE23" s="270">
        <v>6</v>
      </c>
      <c r="AF23" s="270">
        <v>5</v>
      </c>
      <c r="AG23" s="270">
        <v>4</v>
      </c>
      <c r="AH23" s="270">
        <v>3</v>
      </c>
    </row>
    <row r="24" spans="1:34" x14ac:dyDescent="0.25">
      <c r="A24" s="206"/>
      <c r="B24" s="206"/>
      <c r="C24" s="263" t="s">
        <v>59</v>
      </c>
      <c r="D24" s="264" t="s">
        <v>65</v>
      </c>
      <c r="E24" s="206"/>
      <c r="F24" s="206"/>
      <c r="G24" s="206"/>
      <c r="H24" s="206"/>
      <c r="I24" s="206"/>
      <c r="J24" s="206"/>
      <c r="K24" s="206"/>
      <c r="L24" s="206"/>
      <c r="M24" s="206"/>
      <c r="V24" s="270"/>
      <c r="W24" s="270"/>
      <c r="X24" s="270" t="s">
        <v>75</v>
      </c>
      <c r="Y24" s="270">
        <v>25</v>
      </c>
      <c r="Z24" s="270">
        <v>15</v>
      </c>
      <c r="AA24" s="270">
        <v>13</v>
      </c>
      <c r="AB24" s="270">
        <v>7</v>
      </c>
      <c r="AC24" s="270">
        <v>6</v>
      </c>
      <c r="AD24" s="270">
        <v>5</v>
      </c>
      <c r="AE24" s="270">
        <v>4</v>
      </c>
      <c r="AF24" s="270">
        <v>3</v>
      </c>
      <c r="AG24" s="270">
        <v>2</v>
      </c>
      <c r="AH24" s="270">
        <v>1</v>
      </c>
    </row>
    <row r="25" spans="1:34" x14ac:dyDescent="0.25">
      <c r="A25" s="206"/>
      <c r="B25" s="206"/>
      <c r="C25" s="265" t="s">
        <v>66</v>
      </c>
      <c r="D25" s="266" t="s">
        <v>61</v>
      </c>
      <c r="E25" s="206"/>
      <c r="F25" s="206"/>
      <c r="G25" s="206"/>
      <c r="H25" s="206"/>
      <c r="I25" s="206"/>
      <c r="J25" s="206"/>
      <c r="K25" s="206"/>
      <c r="L25" s="206"/>
      <c r="M25" s="206"/>
      <c r="V25" s="270"/>
      <c r="W25" s="270"/>
      <c r="X25" s="270" t="s">
        <v>80</v>
      </c>
      <c r="Y25" s="270">
        <v>15</v>
      </c>
      <c r="Z25" s="270">
        <v>10</v>
      </c>
      <c r="AA25" s="270">
        <v>8</v>
      </c>
      <c r="AB25" s="270">
        <v>4</v>
      </c>
      <c r="AC25" s="270">
        <v>3</v>
      </c>
      <c r="AD25" s="270">
        <v>2</v>
      </c>
      <c r="AE25" s="270">
        <v>1</v>
      </c>
      <c r="AF25" s="270">
        <v>0</v>
      </c>
      <c r="AG25" s="270">
        <v>0</v>
      </c>
      <c r="AH25" s="270">
        <v>0</v>
      </c>
    </row>
    <row r="26" spans="1:34" x14ac:dyDescent="0.25">
      <c r="A26" s="206"/>
      <c r="B26" s="206"/>
      <c r="C26" s="267" t="s">
        <v>67</v>
      </c>
      <c r="D26" s="268" t="s">
        <v>63</v>
      </c>
      <c r="E26" s="206"/>
      <c r="F26" s="206"/>
      <c r="G26" s="206"/>
      <c r="H26" s="206"/>
      <c r="I26" s="206"/>
      <c r="J26" s="206"/>
      <c r="K26" s="206"/>
      <c r="L26" s="206"/>
      <c r="M26" s="206"/>
      <c r="V26" s="270"/>
      <c r="W26" s="270"/>
      <c r="X26" s="270" t="s">
        <v>76</v>
      </c>
      <c r="Y26" s="270">
        <v>10</v>
      </c>
      <c r="Z26" s="270">
        <v>6</v>
      </c>
      <c r="AA26" s="270">
        <v>4</v>
      </c>
      <c r="AB26" s="270">
        <v>2</v>
      </c>
      <c r="AC26" s="270">
        <v>1</v>
      </c>
      <c r="AD26" s="270">
        <v>0</v>
      </c>
      <c r="AE26" s="270">
        <v>0</v>
      </c>
      <c r="AF26" s="270">
        <v>0</v>
      </c>
      <c r="AG26" s="270">
        <v>0</v>
      </c>
      <c r="AH26" s="270">
        <v>0</v>
      </c>
    </row>
    <row r="27" spans="1:34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V27" s="270"/>
      <c r="W27" s="270"/>
      <c r="X27" s="270" t="s">
        <v>77</v>
      </c>
      <c r="Y27" s="270">
        <v>3</v>
      </c>
      <c r="Z27" s="270">
        <v>2</v>
      </c>
      <c r="AA27" s="270">
        <v>1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70">
        <v>0</v>
      </c>
    </row>
    <row r="28" spans="1:34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4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189"/>
      <c r="M29" s="189"/>
    </row>
    <row r="30" spans="1:34" x14ac:dyDescent="0.25">
      <c r="A30" s="110" t="s">
        <v>31</v>
      </c>
      <c r="B30" s="111"/>
      <c r="C30" s="156"/>
      <c r="D30" s="239" t="s">
        <v>2</v>
      </c>
      <c r="E30" s="240" t="s">
        <v>33</v>
      </c>
      <c r="F30" s="254"/>
      <c r="G30" s="239" t="s">
        <v>2</v>
      </c>
      <c r="H30" s="240" t="s">
        <v>40</v>
      </c>
      <c r="I30" s="133"/>
      <c r="J30" s="240" t="s">
        <v>41</v>
      </c>
      <c r="K30" s="132" t="s">
        <v>42</v>
      </c>
      <c r="L30" s="33"/>
      <c r="M30" s="291"/>
      <c r="N30" s="290"/>
    </row>
    <row r="31" spans="1:34" x14ac:dyDescent="0.25">
      <c r="A31" s="217" t="s">
        <v>32</v>
      </c>
      <c r="B31" s="218"/>
      <c r="C31" s="220"/>
      <c r="D31" s="241"/>
      <c r="E31" s="404"/>
      <c r="F31" s="404"/>
      <c r="G31" s="248" t="s">
        <v>3</v>
      </c>
      <c r="H31" s="218"/>
      <c r="I31" s="242"/>
      <c r="J31" s="249"/>
      <c r="K31" s="212" t="s">
        <v>34</v>
      </c>
      <c r="L31" s="255"/>
      <c r="M31" s="245"/>
    </row>
    <row r="32" spans="1:34" x14ac:dyDescent="0.25">
      <c r="A32" s="221" t="s">
        <v>39</v>
      </c>
      <c r="B32" s="131"/>
      <c r="C32" s="223"/>
      <c r="D32" s="244"/>
      <c r="E32" s="397"/>
      <c r="F32" s="397"/>
      <c r="G32" s="250" t="s">
        <v>4</v>
      </c>
      <c r="H32" s="80"/>
      <c r="I32" s="210"/>
      <c r="J32" s="81"/>
      <c r="K32" s="252"/>
      <c r="L32" s="189"/>
      <c r="M32" s="247"/>
    </row>
    <row r="33" spans="1:13" x14ac:dyDescent="0.25">
      <c r="A33" s="146"/>
      <c r="B33" s="147"/>
      <c r="C33" s="148"/>
      <c r="D33" s="244"/>
      <c r="E33" s="82"/>
      <c r="F33" s="206"/>
      <c r="G33" s="250" t="s">
        <v>5</v>
      </c>
      <c r="H33" s="80"/>
      <c r="I33" s="210"/>
      <c r="J33" s="81"/>
      <c r="K33" s="212" t="s">
        <v>35</v>
      </c>
      <c r="L33" s="255"/>
      <c r="M33" s="243"/>
    </row>
    <row r="34" spans="1:13" x14ac:dyDescent="0.25">
      <c r="A34" s="123"/>
      <c r="B34" s="91"/>
      <c r="C34" s="124"/>
      <c r="D34" s="244"/>
      <c r="E34" s="82"/>
      <c r="F34" s="206"/>
      <c r="G34" s="250" t="s">
        <v>6</v>
      </c>
      <c r="H34" s="80"/>
      <c r="I34" s="210"/>
      <c r="J34" s="81"/>
      <c r="K34" s="253"/>
      <c r="L34" s="206"/>
      <c r="M34" s="245"/>
    </row>
    <row r="35" spans="1:13" x14ac:dyDescent="0.25">
      <c r="A35" s="135"/>
      <c r="B35" s="149"/>
      <c r="C35" s="155"/>
      <c r="D35" s="244"/>
      <c r="E35" s="82"/>
      <c r="F35" s="206"/>
      <c r="G35" s="250" t="s">
        <v>7</v>
      </c>
      <c r="H35" s="80"/>
      <c r="I35" s="210"/>
      <c r="J35" s="81"/>
      <c r="K35" s="221"/>
      <c r="L35" s="189"/>
      <c r="M35" s="247"/>
    </row>
    <row r="36" spans="1:13" x14ac:dyDescent="0.25">
      <c r="A36" s="136"/>
      <c r="B36" s="22"/>
      <c r="C36" s="124"/>
      <c r="D36" s="244"/>
      <c r="E36" s="82"/>
      <c r="F36" s="206"/>
      <c r="G36" s="250" t="s">
        <v>8</v>
      </c>
      <c r="H36" s="80"/>
      <c r="I36" s="210"/>
      <c r="J36" s="81"/>
      <c r="K36" s="212" t="s">
        <v>27</v>
      </c>
      <c r="L36" s="255"/>
      <c r="M36" s="243"/>
    </row>
    <row r="37" spans="1:13" x14ac:dyDescent="0.25">
      <c r="A37" s="136"/>
      <c r="B37" s="22"/>
      <c r="C37" s="144"/>
      <c r="D37" s="244"/>
      <c r="E37" s="82"/>
      <c r="F37" s="206"/>
      <c r="G37" s="250" t="s">
        <v>9</v>
      </c>
      <c r="H37" s="80"/>
      <c r="I37" s="210"/>
      <c r="J37" s="81"/>
      <c r="K37" s="253"/>
      <c r="L37" s="206"/>
      <c r="M37" s="245"/>
    </row>
    <row r="38" spans="1:13" x14ac:dyDescent="0.25">
      <c r="A38" s="137"/>
      <c r="B38" s="134"/>
      <c r="C38" s="145"/>
      <c r="D38" s="246"/>
      <c r="E38" s="125"/>
      <c r="F38" s="189"/>
      <c r="G38" s="251" t="s">
        <v>10</v>
      </c>
      <c r="H38" s="131"/>
      <c r="I38" s="214"/>
      <c r="J38" s="127"/>
      <c r="K38" s="221" t="str">
        <f>L4</f>
        <v>Sági István</v>
      </c>
      <c r="L38" s="189"/>
      <c r="M38" s="247"/>
    </row>
  </sheetData>
  <mergeCells count="20">
    <mergeCell ref="E32:F32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1:F31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4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E25D-678C-4738-BC80-82D6C2048143}">
  <sheetPr>
    <tabColor rgb="FFFFC000"/>
  </sheetPr>
  <dimension ref="A1:AG38"/>
  <sheetViews>
    <sheetView workbookViewId="0">
      <selection activeCell="F22" sqref="F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1" max="21" width="10.33203125" hidden="1" customWidth="1"/>
    <col min="22" max="33" width="0" hidden="1" customWidth="1"/>
  </cols>
  <sheetData>
    <row r="1" spans="1:33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X1" s="276" t="e">
        <f>IF(U5=1,CONCATENATE(VLOOKUP(U3,W16:AD26,2)),CONCATENATE(VLOOKUP(U3,W2:AG13,2)))</f>
        <v>#N/A</v>
      </c>
      <c r="Y1" s="276" t="e">
        <f>IF(U5=1,CONCATENATE(VLOOKUP(U3,W16:AG26,3)),CONCATENATE(VLOOKUP(U3,W2:AG13,3)))</f>
        <v>#N/A</v>
      </c>
      <c r="Z1" s="276" t="e">
        <f>IF(U5=1,CONCATENATE(VLOOKUP(U3,W16:AG26,4)),CONCATENATE(VLOOKUP(U3,W2:AG13,4)))</f>
        <v>#N/A</v>
      </c>
      <c r="AA1" s="276" t="e">
        <f>IF(U5=1,CONCATENATE(VLOOKUP(U3,W16:AG26,5)),CONCATENATE(VLOOKUP(U3,W2:AG13,5)))</f>
        <v>#N/A</v>
      </c>
      <c r="AB1" s="276" t="e">
        <f>IF(U5=1,CONCATENATE(VLOOKUP(U3,W16:AG26,6)),CONCATENATE(VLOOKUP(U3,W2:AG13,6)))</f>
        <v>#N/A</v>
      </c>
      <c r="AC1" s="276" t="e">
        <f>IF(U5=1,CONCATENATE(VLOOKUP(U3,W16:AG26,7)),CONCATENATE(VLOOKUP(U3,W2:AG13,7)))</f>
        <v>#N/A</v>
      </c>
      <c r="AD1" s="276" t="e">
        <f>IF(U5=1,CONCATENATE(VLOOKUP(U3,W16:AG26,8)),CONCATENATE(VLOOKUP(U3,W2:AG13,8)))</f>
        <v>#N/A</v>
      </c>
      <c r="AE1" s="276" t="e">
        <f>IF(U5=1,CONCATENATE(VLOOKUP(U3,W16:AG26,9)),CONCATENATE(VLOOKUP(U3,W2:AG13,9)))</f>
        <v>#N/A</v>
      </c>
      <c r="AF1" s="276" t="e">
        <f>IF(U5=1,CONCATENATE(VLOOKUP(U3,W16:AG26,10)),CONCATENATE(VLOOKUP(U3,W2:AG13,10)))</f>
        <v>#N/A</v>
      </c>
      <c r="AG1" s="276" t="e">
        <f>IF(U5=1,CONCATENATE(VLOOKUP(U3,W16:AG26,11)),CONCATENATE(VLOOKUP(U3,W2:AG13,11)))</f>
        <v>#N/A</v>
      </c>
    </row>
    <row r="2" spans="1:33" x14ac:dyDescent="0.25">
      <c r="A2" s="168" t="s">
        <v>37</v>
      </c>
      <c r="B2" s="169"/>
      <c r="C2" s="169"/>
      <c r="D2" s="169"/>
      <c r="E2" s="169" t="s">
        <v>133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U2" s="271"/>
      <c r="V2" s="270"/>
      <c r="W2" s="270" t="s">
        <v>50</v>
      </c>
      <c r="X2" s="264">
        <v>150</v>
      </c>
      <c r="Y2" s="264">
        <v>120</v>
      </c>
      <c r="Z2" s="264">
        <v>100</v>
      </c>
      <c r="AA2" s="264">
        <v>80</v>
      </c>
      <c r="AB2" s="264">
        <v>70</v>
      </c>
      <c r="AC2" s="264">
        <v>60</v>
      </c>
      <c r="AD2" s="264">
        <v>55</v>
      </c>
      <c r="AE2" s="264">
        <v>50</v>
      </c>
      <c r="AF2" s="264">
        <v>45</v>
      </c>
      <c r="AG2" s="264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U3" s="270">
        <f>IF(H4="OB","A",IF(H4="IX","W",H4))</f>
        <v>0</v>
      </c>
      <c r="V3" s="270"/>
      <c r="W3" s="270" t="s">
        <v>68</v>
      </c>
      <c r="X3" s="264">
        <v>120</v>
      </c>
      <c r="Y3" s="264">
        <v>90</v>
      </c>
      <c r="Z3" s="264">
        <v>65</v>
      </c>
      <c r="AA3" s="264">
        <v>55</v>
      </c>
      <c r="AB3" s="264">
        <v>50</v>
      </c>
      <c r="AC3" s="264">
        <v>45</v>
      </c>
      <c r="AD3" s="264">
        <v>40</v>
      </c>
      <c r="AE3" s="264">
        <v>35</v>
      </c>
      <c r="AF3" s="264">
        <v>25</v>
      </c>
      <c r="AG3" s="264">
        <v>20</v>
      </c>
    </row>
    <row r="4" spans="1:33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U4" s="270"/>
      <c r="V4" s="270"/>
      <c r="W4" s="270" t="s">
        <v>69</v>
      </c>
      <c r="X4" s="264">
        <v>90</v>
      </c>
      <c r="Y4" s="264">
        <v>60</v>
      </c>
      <c r="Z4" s="264">
        <v>45</v>
      </c>
      <c r="AA4" s="264">
        <v>34</v>
      </c>
      <c r="AB4" s="264">
        <v>27</v>
      </c>
      <c r="AC4" s="264">
        <v>22</v>
      </c>
      <c r="AD4" s="264">
        <v>18</v>
      </c>
      <c r="AE4" s="264">
        <v>15</v>
      </c>
      <c r="AF4" s="264">
        <v>12</v>
      </c>
      <c r="AG4" s="264">
        <v>9</v>
      </c>
    </row>
    <row r="5" spans="1:33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U5" s="270">
        <f>IF(OR(Altalanos!$A$8="F1",Altalanos!$A$8="F2",Altalanos!$A$8="N1",Altalanos!$A$8="N2"),1,2)</f>
        <v>2</v>
      </c>
      <c r="V5" s="270"/>
      <c r="W5" s="270" t="s">
        <v>70</v>
      </c>
      <c r="X5" s="264">
        <v>60</v>
      </c>
      <c r="Y5" s="264">
        <v>40</v>
      </c>
      <c r="Z5" s="264">
        <v>30</v>
      </c>
      <c r="AA5" s="264">
        <v>20</v>
      </c>
      <c r="AB5" s="264">
        <v>18</v>
      </c>
      <c r="AC5" s="264">
        <v>15</v>
      </c>
      <c r="AD5" s="264">
        <v>12</v>
      </c>
      <c r="AE5" s="264">
        <v>10</v>
      </c>
      <c r="AF5" s="264">
        <v>8</v>
      </c>
      <c r="AG5" s="264">
        <v>6</v>
      </c>
    </row>
    <row r="6" spans="1:33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U6" s="270"/>
      <c r="V6" s="270"/>
      <c r="W6" s="270" t="s">
        <v>71</v>
      </c>
      <c r="X6" s="264">
        <v>40</v>
      </c>
      <c r="Y6" s="264">
        <v>25</v>
      </c>
      <c r="Z6" s="264">
        <v>18</v>
      </c>
      <c r="AA6" s="264">
        <v>13</v>
      </c>
      <c r="AB6" s="264">
        <v>10</v>
      </c>
      <c r="AC6" s="264">
        <v>8</v>
      </c>
      <c r="AD6" s="264">
        <v>6</v>
      </c>
      <c r="AE6" s="264">
        <v>5</v>
      </c>
      <c r="AF6" s="264">
        <v>4</v>
      </c>
      <c r="AG6" s="264">
        <v>3</v>
      </c>
    </row>
    <row r="7" spans="1:33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119</v>
      </c>
      <c r="F7" s="230"/>
      <c r="G7" s="225" t="str">
        <f>IF($B7="","",VLOOKUP($B7,#REF!,3))</f>
        <v/>
      </c>
      <c r="H7" s="230"/>
      <c r="I7" s="307" t="s">
        <v>122</v>
      </c>
      <c r="J7" s="206"/>
      <c r="K7" s="380" t="s">
        <v>169</v>
      </c>
      <c r="L7" s="272">
        <v>4</v>
      </c>
      <c r="M7" s="277"/>
      <c r="U7" s="270"/>
      <c r="V7" s="270"/>
      <c r="W7" s="270" t="s">
        <v>72</v>
      </c>
      <c r="X7" s="264">
        <v>25</v>
      </c>
      <c r="Y7" s="264">
        <v>15</v>
      </c>
      <c r="Z7" s="264">
        <v>13</v>
      </c>
      <c r="AA7" s="264">
        <v>8</v>
      </c>
      <c r="AB7" s="264">
        <v>6</v>
      </c>
      <c r="AC7" s="264">
        <v>4</v>
      </c>
      <c r="AD7" s="264">
        <v>3</v>
      </c>
      <c r="AE7" s="264">
        <v>2</v>
      </c>
      <c r="AF7" s="264">
        <v>1</v>
      </c>
      <c r="AG7" s="264">
        <v>0</v>
      </c>
    </row>
    <row r="8" spans="1:33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U8" s="270"/>
      <c r="V8" s="270"/>
      <c r="W8" s="270" t="s">
        <v>73</v>
      </c>
      <c r="X8" s="264">
        <v>15</v>
      </c>
      <c r="Y8" s="264">
        <v>10</v>
      </c>
      <c r="Z8" s="264">
        <v>7</v>
      </c>
      <c r="AA8" s="264">
        <v>5</v>
      </c>
      <c r="AB8" s="264">
        <v>4</v>
      </c>
      <c r="AC8" s="264">
        <v>3</v>
      </c>
      <c r="AD8" s="264">
        <v>2</v>
      </c>
      <c r="AE8" s="264">
        <v>1</v>
      </c>
      <c r="AF8" s="264">
        <v>0</v>
      </c>
      <c r="AG8" s="264">
        <v>0</v>
      </c>
    </row>
    <row r="9" spans="1:33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124</v>
      </c>
      <c r="F9" s="230"/>
      <c r="G9" s="225" t="str">
        <f>IF($B9="","",VLOOKUP($B9,#REF!,3))</f>
        <v/>
      </c>
      <c r="H9" s="230"/>
      <c r="I9" s="307" t="s">
        <v>128</v>
      </c>
      <c r="J9" s="206"/>
      <c r="K9" s="380" t="s">
        <v>172</v>
      </c>
      <c r="L9" s="272">
        <v>0</v>
      </c>
      <c r="M9" s="277"/>
      <c r="U9" s="270"/>
      <c r="V9" s="270"/>
      <c r="W9" s="270" t="s">
        <v>74</v>
      </c>
      <c r="X9" s="264">
        <v>10</v>
      </c>
      <c r="Y9" s="264">
        <v>6</v>
      </c>
      <c r="Z9" s="264">
        <v>4</v>
      </c>
      <c r="AA9" s="264">
        <v>2</v>
      </c>
      <c r="AB9" s="264">
        <v>1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</row>
    <row r="10" spans="1:33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U10" s="270"/>
      <c r="V10" s="270"/>
      <c r="W10" s="270" t="s">
        <v>75</v>
      </c>
      <c r="X10" s="264">
        <v>6</v>
      </c>
      <c r="Y10" s="264">
        <v>3</v>
      </c>
      <c r="Z10" s="264">
        <v>2</v>
      </c>
      <c r="AA10" s="264">
        <v>1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</row>
    <row r="11" spans="1:33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131</v>
      </c>
      <c r="F11" s="230"/>
      <c r="G11" s="225" t="str">
        <f>IF($B11="","",VLOOKUP($B11,#REF!,3))</f>
        <v/>
      </c>
      <c r="H11" s="230"/>
      <c r="I11" s="307" t="s">
        <v>128</v>
      </c>
      <c r="J11" s="206"/>
      <c r="K11" s="380" t="s">
        <v>170</v>
      </c>
      <c r="L11" s="272">
        <v>2</v>
      </c>
      <c r="M11" s="277"/>
      <c r="U11" s="270"/>
      <c r="V11" s="270"/>
      <c r="W11" s="270" t="s">
        <v>80</v>
      </c>
      <c r="X11" s="264">
        <v>3</v>
      </c>
      <c r="Y11" s="264">
        <v>2</v>
      </c>
      <c r="Z11" s="264">
        <v>1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</row>
    <row r="12" spans="1:33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U12" s="270"/>
      <c r="V12" s="270"/>
      <c r="W12" s="270" t="s">
        <v>76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</row>
    <row r="13" spans="1:33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U13" s="270"/>
      <c r="V13" s="270"/>
      <c r="W13" s="270" t="s">
        <v>77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</row>
    <row r="14" spans="1:33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</row>
    <row r="15" spans="1:33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</row>
    <row r="16" spans="1:33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U16" s="270"/>
      <c r="V16" s="270"/>
      <c r="W16" s="270" t="s">
        <v>50</v>
      </c>
      <c r="X16" s="270">
        <v>300</v>
      </c>
      <c r="Y16" s="270">
        <v>250</v>
      </c>
      <c r="Z16" s="270">
        <v>220</v>
      </c>
      <c r="AA16" s="270">
        <v>180</v>
      </c>
      <c r="AB16" s="270">
        <v>160</v>
      </c>
      <c r="AC16" s="270">
        <v>150</v>
      </c>
      <c r="AD16" s="270">
        <v>140</v>
      </c>
      <c r="AE16" s="270">
        <v>130</v>
      </c>
      <c r="AF16" s="270">
        <v>120</v>
      </c>
      <c r="AG16" s="270">
        <v>110</v>
      </c>
    </row>
    <row r="17" spans="1:33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U17" s="270"/>
      <c r="V17" s="270"/>
      <c r="W17" s="270" t="s">
        <v>68</v>
      </c>
      <c r="X17" s="270">
        <v>250</v>
      </c>
      <c r="Y17" s="270">
        <v>200</v>
      </c>
      <c r="Z17" s="270">
        <v>160</v>
      </c>
      <c r="AA17" s="270">
        <v>140</v>
      </c>
      <c r="AB17" s="270">
        <v>120</v>
      </c>
      <c r="AC17" s="270">
        <v>110</v>
      </c>
      <c r="AD17" s="270">
        <v>100</v>
      </c>
      <c r="AE17" s="270">
        <v>90</v>
      </c>
      <c r="AF17" s="270">
        <v>80</v>
      </c>
      <c r="AG17" s="270">
        <v>70</v>
      </c>
    </row>
    <row r="18" spans="1:33" ht="18.75" customHeight="1" x14ac:dyDescent="0.25">
      <c r="A18" s="206"/>
      <c r="B18" s="396"/>
      <c r="C18" s="396"/>
      <c r="D18" s="393" t="s">
        <v>119</v>
      </c>
      <c r="E18" s="393"/>
      <c r="F18" s="393" t="s">
        <v>124</v>
      </c>
      <c r="G18" s="393"/>
      <c r="H18" s="393" t="s">
        <v>131</v>
      </c>
      <c r="I18" s="393"/>
      <c r="J18" s="206"/>
      <c r="K18" s="206"/>
      <c r="L18" s="206"/>
      <c r="M18" s="206"/>
      <c r="U18" s="270"/>
      <c r="V18" s="270"/>
      <c r="W18" s="270" t="s">
        <v>69</v>
      </c>
      <c r="X18" s="270">
        <v>200</v>
      </c>
      <c r="Y18" s="270">
        <v>150</v>
      </c>
      <c r="Z18" s="270">
        <v>130</v>
      </c>
      <c r="AA18" s="270">
        <v>110</v>
      </c>
      <c r="AB18" s="270">
        <v>95</v>
      </c>
      <c r="AC18" s="270">
        <v>80</v>
      </c>
      <c r="AD18" s="270">
        <v>70</v>
      </c>
      <c r="AE18" s="270">
        <v>60</v>
      </c>
      <c r="AF18" s="270">
        <v>55</v>
      </c>
      <c r="AG18" s="270">
        <v>50</v>
      </c>
    </row>
    <row r="19" spans="1:33" ht="18.75" customHeight="1" x14ac:dyDescent="0.25">
      <c r="A19" s="262" t="s">
        <v>50</v>
      </c>
      <c r="B19" s="398" t="s">
        <v>119</v>
      </c>
      <c r="C19" s="398"/>
      <c r="D19" s="405"/>
      <c r="E19" s="405"/>
      <c r="F19" s="402" t="s">
        <v>333</v>
      </c>
      <c r="G19" s="403"/>
      <c r="H19" s="402" t="s">
        <v>352</v>
      </c>
      <c r="I19" s="403"/>
      <c r="J19" s="206"/>
      <c r="K19" s="206"/>
      <c r="L19" s="206"/>
      <c r="M19" s="206"/>
      <c r="U19" s="270"/>
      <c r="V19" s="270"/>
      <c r="W19" s="270" t="s">
        <v>70</v>
      </c>
      <c r="X19" s="270">
        <v>150</v>
      </c>
      <c r="Y19" s="270">
        <v>120</v>
      </c>
      <c r="Z19" s="270">
        <v>100</v>
      </c>
      <c r="AA19" s="270">
        <v>80</v>
      </c>
      <c r="AB19" s="270">
        <v>70</v>
      </c>
      <c r="AC19" s="270">
        <v>60</v>
      </c>
      <c r="AD19" s="270">
        <v>55</v>
      </c>
      <c r="AE19" s="270">
        <v>50</v>
      </c>
      <c r="AF19" s="270">
        <v>45</v>
      </c>
      <c r="AG19" s="270">
        <v>40</v>
      </c>
    </row>
    <row r="20" spans="1:33" ht="18.75" customHeight="1" x14ac:dyDescent="0.25">
      <c r="A20" s="262" t="s">
        <v>51</v>
      </c>
      <c r="B20" s="398" t="s">
        <v>124</v>
      </c>
      <c r="C20" s="398"/>
      <c r="D20" s="402" t="s">
        <v>307</v>
      </c>
      <c r="E20" s="403"/>
      <c r="F20" s="405"/>
      <c r="G20" s="405"/>
      <c r="H20" s="402" t="s">
        <v>305</v>
      </c>
      <c r="I20" s="403"/>
      <c r="J20" s="206"/>
      <c r="K20" s="206"/>
      <c r="L20" s="206"/>
      <c r="M20" s="206"/>
      <c r="U20" s="270"/>
      <c r="V20" s="270"/>
      <c r="W20" s="270" t="s">
        <v>71</v>
      </c>
      <c r="X20" s="270">
        <v>120</v>
      </c>
      <c r="Y20" s="270">
        <v>90</v>
      </c>
      <c r="Z20" s="270">
        <v>65</v>
      </c>
      <c r="AA20" s="270">
        <v>55</v>
      </c>
      <c r="AB20" s="270">
        <v>50</v>
      </c>
      <c r="AC20" s="270">
        <v>45</v>
      </c>
      <c r="AD20" s="270">
        <v>40</v>
      </c>
      <c r="AE20" s="270">
        <v>35</v>
      </c>
      <c r="AF20" s="270">
        <v>25</v>
      </c>
      <c r="AG20" s="270">
        <v>20</v>
      </c>
    </row>
    <row r="21" spans="1:33" ht="18.75" customHeight="1" x14ac:dyDescent="0.25">
      <c r="A21" s="262" t="s">
        <v>52</v>
      </c>
      <c r="B21" s="398" t="s">
        <v>131</v>
      </c>
      <c r="C21" s="398"/>
      <c r="D21" s="402" t="s">
        <v>332</v>
      </c>
      <c r="E21" s="403"/>
      <c r="F21" s="402" t="s">
        <v>309</v>
      </c>
      <c r="G21" s="403"/>
      <c r="H21" s="405"/>
      <c r="I21" s="405"/>
      <c r="J21" s="206"/>
      <c r="K21" s="206"/>
      <c r="L21" s="206"/>
      <c r="M21" s="206"/>
      <c r="U21" s="270"/>
      <c r="V21" s="270"/>
      <c r="W21" s="270" t="s">
        <v>72</v>
      </c>
      <c r="X21" s="270">
        <v>90</v>
      </c>
      <c r="Y21" s="270">
        <v>60</v>
      </c>
      <c r="Z21" s="270">
        <v>45</v>
      </c>
      <c r="AA21" s="270">
        <v>34</v>
      </c>
      <c r="AB21" s="270">
        <v>27</v>
      </c>
      <c r="AC21" s="270">
        <v>22</v>
      </c>
      <c r="AD21" s="270">
        <v>18</v>
      </c>
      <c r="AE21" s="270">
        <v>15</v>
      </c>
      <c r="AF21" s="270">
        <v>12</v>
      </c>
      <c r="AG21" s="270">
        <v>9</v>
      </c>
    </row>
    <row r="22" spans="1:33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U22" s="270"/>
      <c r="V22" s="270"/>
      <c r="W22" s="270" t="s">
        <v>73</v>
      </c>
      <c r="X22" s="270">
        <v>60</v>
      </c>
      <c r="Y22" s="270">
        <v>40</v>
      </c>
      <c r="Z22" s="270">
        <v>30</v>
      </c>
      <c r="AA22" s="270">
        <v>20</v>
      </c>
      <c r="AB22" s="270">
        <v>18</v>
      </c>
      <c r="AC22" s="270">
        <v>15</v>
      </c>
      <c r="AD22" s="270">
        <v>12</v>
      </c>
      <c r="AE22" s="270">
        <v>10</v>
      </c>
      <c r="AF22" s="270">
        <v>8</v>
      </c>
      <c r="AG22" s="270">
        <v>6</v>
      </c>
    </row>
    <row r="23" spans="1:33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U23" s="270"/>
      <c r="V23" s="270"/>
      <c r="W23" s="270" t="s">
        <v>74</v>
      </c>
      <c r="X23" s="270">
        <v>40</v>
      </c>
      <c r="Y23" s="270">
        <v>25</v>
      </c>
      <c r="Z23" s="270">
        <v>18</v>
      </c>
      <c r="AA23" s="270">
        <v>13</v>
      </c>
      <c r="AB23" s="270">
        <v>8</v>
      </c>
      <c r="AC23" s="270">
        <v>7</v>
      </c>
      <c r="AD23" s="270">
        <v>6</v>
      </c>
      <c r="AE23" s="270">
        <v>5</v>
      </c>
      <c r="AF23" s="270">
        <v>4</v>
      </c>
      <c r="AG23" s="270">
        <v>3</v>
      </c>
    </row>
    <row r="24" spans="1:33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U24" s="270"/>
      <c r="V24" s="270"/>
      <c r="W24" s="270" t="s">
        <v>75</v>
      </c>
      <c r="X24" s="270">
        <v>25</v>
      </c>
      <c r="Y24" s="270">
        <v>15</v>
      </c>
      <c r="Z24" s="270">
        <v>13</v>
      </c>
      <c r="AA24" s="270">
        <v>7</v>
      </c>
      <c r="AB24" s="270">
        <v>6</v>
      </c>
      <c r="AC24" s="270">
        <v>5</v>
      </c>
      <c r="AD24" s="270">
        <v>4</v>
      </c>
      <c r="AE24" s="270">
        <v>3</v>
      </c>
      <c r="AF24" s="270">
        <v>2</v>
      </c>
      <c r="AG24" s="270">
        <v>1</v>
      </c>
    </row>
    <row r="25" spans="1:33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U25" s="270"/>
      <c r="V25" s="270"/>
      <c r="W25" s="270" t="s">
        <v>80</v>
      </c>
      <c r="X25" s="270">
        <v>15</v>
      </c>
      <c r="Y25" s="270">
        <v>10</v>
      </c>
      <c r="Z25" s="270">
        <v>8</v>
      </c>
      <c r="AA25" s="270">
        <v>4</v>
      </c>
      <c r="AB25" s="270">
        <v>3</v>
      </c>
      <c r="AC25" s="270">
        <v>2</v>
      </c>
      <c r="AD25" s="270">
        <v>1</v>
      </c>
      <c r="AE25" s="270">
        <v>0</v>
      </c>
      <c r="AF25" s="270">
        <v>0</v>
      </c>
      <c r="AG25" s="270">
        <v>0</v>
      </c>
    </row>
    <row r="26" spans="1:33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U26" s="270"/>
      <c r="V26" s="270"/>
      <c r="W26" s="270" t="s">
        <v>76</v>
      </c>
      <c r="X26" s="270">
        <v>10</v>
      </c>
      <c r="Y26" s="270">
        <v>6</v>
      </c>
      <c r="Z26" s="270">
        <v>4</v>
      </c>
      <c r="AA26" s="270">
        <v>2</v>
      </c>
      <c r="AB26" s="270">
        <v>1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</row>
    <row r="27" spans="1:33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</row>
    <row r="28" spans="1:33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3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189"/>
      <c r="M29" s="189"/>
    </row>
    <row r="30" spans="1:33" x14ac:dyDescent="0.25">
      <c r="A30" s="110" t="s">
        <v>31</v>
      </c>
      <c r="B30" s="111"/>
      <c r="C30" s="156"/>
      <c r="D30" s="239" t="s">
        <v>2</v>
      </c>
      <c r="E30" s="240" t="s">
        <v>33</v>
      </c>
      <c r="F30" s="254"/>
      <c r="G30" s="239" t="s">
        <v>2</v>
      </c>
      <c r="H30" s="240" t="s">
        <v>40</v>
      </c>
      <c r="I30" s="133"/>
      <c r="J30" s="240" t="s">
        <v>41</v>
      </c>
      <c r="K30" s="132" t="s">
        <v>42</v>
      </c>
      <c r="L30" s="33"/>
      <c r="M30" s="291"/>
      <c r="N30" s="290"/>
    </row>
    <row r="31" spans="1:33" x14ac:dyDescent="0.25">
      <c r="A31" s="217" t="s">
        <v>32</v>
      </c>
      <c r="B31" s="218"/>
      <c r="C31" s="220"/>
      <c r="D31" s="241"/>
      <c r="E31" s="404"/>
      <c r="F31" s="404"/>
      <c r="G31" s="248" t="s">
        <v>3</v>
      </c>
      <c r="H31" s="218"/>
      <c r="I31" s="242"/>
      <c r="J31" s="249"/>
      <c r="K31" s="212" t="s">
        <v>34</v>
      </c>
      <c r="L31" s="255"/>
      <c r="M31" s="245"/>
    </row>
    <row r="32" spans="1:33" x14ac:dyDescent="0.25">
      <c r="A32" s="221" t="s">
        <v>39</v>
      </c>
      <c r="B32" s="131"/>
      <c r="C32" s="223"/>
      <c r="D32" s="244"/>
      <c r="E32" s="397"/>
      <c r="F32" s="397"/>
      <c r="G32" s="250" t="s">
        <v>4</v>
      </c>
      <c r="H32" s="80"/>
      <c r="I32" s="210"/>
      <c r="J32" s="81"/>
      <c r="K32" s="252"/>
      <c r="L32" s="189"/>
      <c r="M32" s="247"/>
    </row>
    <row r="33" spans="1:13" x14ac:dyDescent="0.25">
      <c r="A33" s="146"/>
      <c r="B33" s="147"/>
      <c r="C33" s="148"/>
      <c r="D33" s="244"/>
      <c r="E33" s="82"/>
      <c r="F33" s="206"/>
      <c r="G33" s="250" t="s">
        <v>5</v>
      </c>
      <c r="H33" s="80"/>
      <c r="I33" s="210"/>
      <c r="J33" s="81"/>
      <c r="K33" s="212" t="s">
        <v>35</v>
      </c>
      <c r="L33" s="255"/>
      <c r="M33" s="243"/>
    </row>
    <row r="34" spans="1:13" x14ac:dyDescent="0.25">
      <c r="A34" s="123"/>
      <c r="B34" s="91"/>
      <c r="C34" s="124"/>
      <c r="D34" s="244"/>
      <c r="E34" s="82"/>
      <c r="F34" s="206"/>
      <c r="G34" s="250" t="s">
        <v>6</v>
      </c>
      <c r="H34" s="80"/>
      <c r="I34" s="210"/>
      <c r="J34" s="81"/>
      <c r="K34" s="253"/>
      <c r="L34" s="206"/>
      <c r="M34" s="245"/>
    </row>
    <row r="35" spans="1:13" x14ac:dyDescent="0.25">
      <c r="A35" s="135"/>
      <c r="B35" s="149"/>
      <c r="C35" s="155"/>
      <c r="D35" s="244"/>
      <c r="E35" s="82"/>
      <c r="F35" s="206"/>
      <c r="G35" s="250" t="s">
        <v>7</v>
      </c>
      <c r="H35" s="80"/>
      <c r="I35" s="210"/>
      <c r="J35" s="81"/>
      <c r="K35" s="221"/>
      <c r="L35" s="189"/>
      <c r="M35" s="247"/>
    </row>
    <row r="36" spans="1:13" x14ac:dyDescent="0.25">
      <c r="A36" s="136"/>
      <c r="B36" s="22"/>
      <c r="C36" s="124"/>
      <c r="D36" s="244"/>
      <c r="E36" s="82"/>
      <c r="F36" s="206"/>
      <c r="G36" s="250" t="s">
        <v>8</v>
      </c>
      <c r="H36" s="80"/>
      <c r="I36" s="210"/>
      <c r="J36" s="81"/>
      <c r="K36" s="212" t="s">
        <v>27</v>
      </c>
      <c r="L36" s="255"/>
      <c r="M36" s="243"/>
    </row>
    <row r="37" spans="1:13" x14ac:dyDescent="0.25">
      <c r="A37" s="136"/>
      <c r="B37" s="22"/>
      <c r="C37" s="144"/>
      <c r="D37" s="244"/>
      <c r="E37" s="82"/>
      <c r="F37" s="206"/>
      <c r="G37" s="250" t="s">
        <v>9</v>
      </c>
      <c r="H37" s="80"/>
      <c r="I37" s="210"/>
      <c r="J37" s="81"/>
      <c r="K37" s="253"/>
      <c r="L37" s="206"/>
      <c r="M37" s="245"/>
    </row>
    <row r="38" spans="1:13" x14ac:dyDescent="0.25">
      <c r="A38" s="137"/>
      <c r="B38" s="134"/>
      <c r="C38" s="145"/>
      <c r="D38" s="246"/>
      <c r="E38" s="125"/>
      <c r="F38" s="189"/>
      <c r="G38" s="251" t="s">
        <v>10</v>
      </c>
      <c r="H38" s="131"/>
      <c r="I38" s="214"/>
      <c r="J38" s="127"/>
      <c r="K38" s="221" t="str">
        <f>L4</f>
        <v>Sági István</v>
      </c>
      <c r="L38" s="189"/>
      <c r="M38" s="247"/>
    </row>
  </sheetData>
  <mergeCells count="20">
    <mergeCell ref="E32:F32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1:F31"/>
    <mergeCell ref="H18:I18"/>
    <mergeCell ref="A1:F1"/>
    <mergeCell ref="A4:C4"/>
    <mergeCell ref="B18:C18"/>
    <mergeCell ref="D18:E18"/>
    <mergeCell ref="F18:G18"/>
  </mergeCells>
  <conditionalFormatting sqref="E7">
    <cfRule type="cellIs" dxfId="33" priority="3" stopIfTrue="1" operator="equal">
      <formula>"Bye"</formula>
    </cfRule>
  </conditionalFormatting>
  <conditionalFormatting sqref="E9">
    <cfRule type="cellIs" dxfId="32" priority="2" stopIfTrue="1" operator="equal">
      <formula>"Bye"</formula>
    </cfRule>
  </conditionalFormatting>
  <conditionalFormatting sqref="E11">
    <cfRule type="cellIs" dxfId="31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5457-7B3F-4C1F-9E47-A4FE411EEFFE}">
  <sheetPr>
    <tabColor rgb="FFC00000"/>
  </sheetPr>
  <dimension ref="A1:AG38"/>
  <sheetViews>
    <sheetView workbookViewId="0">
      <selection activeCell="J22" sqref="J22:K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5" width="4.44140625" customWidth="1"/>
    <col min="21" max="33" width="0" hidden="1" customWidth="1"/>
  </cols>
  <sheetData>
    <row r="1" spans="1:33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X1" s="276" t="e">
        <f>IF(U5=1,CONCATENATE(VLOOKUP(U3,W16:AD27,2)),CONCATENATE(VLOOKUP(U3,W2:AG13,2)))</f>
        <v>#N/A</v>
      </c>
      <c r="Y1" s="276" t="e">
        <f>IF(U5=1,CONCATENATE(VLOOKUP(U3,W16:AG27,3)),CONCATENATE(VLOOKUP(U3,W2:AG13,3)))</f>
        <v>#N/A</v>
      </c>
      <c r="Z1" s="276" t="e">
        <f>IF(U5=1,CONCATENATE(VLOOKUP(U3,W16:AG27,4)),CONCATENATE(VLOOKUP(U3,W2:AG13,4)))</f>
        <v>#N/A</v>
      </c>
      <c r="AA1" s="276" t="e">
        <f>IF(U5=1,CONCATENATE(VLOOKUP(U3,W16:AG27,5)),CONCATENATE(VLOOKUP(U3,W2:AG13,5)))</f>
        <v>#N/A</v>
      </c>
      <c r="AB1" s="276" t="e">
        <f>IF(U5=1,CONCATENATE(VLOOKUP(U3,W16:AG27,6)),CONCATENATE(VLOOKUP(U3,W2:AG13,6)))</f>
        <v>#N/A</v>
      </c>
      <c r="AC1" s="276" t="e">
        <f>IF(U5=1,CONCATENATE(VLOOKUP(U3,W16:AG27,7)),CONCATENATE(VLOOKUP(U3,W2:AG13,7)))</f>
        <v>#N/A</v>
      </c>
      <c r="AD1" s="276" t="e">
        <f>IF(U5=1,CONCATENATE(VLOOKUP(U3,W16:AG27,8)),CONCATENATE(VLOOKUP(U3,W2:AG13,8)))</f>
        <v>#N/A</v>
      </c>
      <c r="AE1" s="276" t="e">
        <f>IF(U5=1,CONCATENATE(VLOOKUP(U3,W16:AG27,9)),CONCATENATE(VLOOKUP(U3,W2:AG13,9)))</f>
        <v>#N/A</v>
      </c>
      <c r="AF1" s="276" t="e">
        <f>IF(U5=1,CONCATENATE(VLOOKUP(U3,W16:AG27,10)),CONCATENATE(VLOOKUP(U3,W2:AG13,10)))</f>
        <v>#N/A</v>
      </c>
      <c r="AG1" s="276" t="e">
        <f>IF(U5=1,CONCATENATE(VLOOKUP(U3,W16:AG27,11)),CONCATENATE(VLOOKUP(U3,W2:AG13,11)))</f>
        <v>#N/A</v>
      </c>
    </row>
    <row r="2" spans="1:33" x14ac:dyDescent="0.25">
      <c r="A2" s="168" t="s">
        <v>37</v>
      </c>
      <c r="B2" s="169"/>
      <c r="C2" s="169"/>
      <c r="D2" s="169"/>
      <c r="E2" s="294" t="s">
        <v>154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U2" s="271"/>
      <c r="V2" s="270"/>
      <c r="W2" s="270" t="s">
        <v>50</v>
      </c>
      <c r="X2" s="264">
        <v>150</v>
      </c>
      <c r="Y2" s="264">
        <v>120</v>
      </c>
      <c r="Z2" s="264">
        <v>100</v>
      </c>
      <c r="AA2" s="264">
        <v>80</v>
      </c>
      <c r="AB2" s="264">
        <v>70</v>
      </c>
      <c r="AC2" s="264">
        <v>60</v>
      </c>
      <c r="AD2" s="264">
        <v>55</v>
      </c>
      <c r="AE2" s="264">
        <v>50</v>
      </c>
      <c r="AF2" s="264">
        <v>45</v>
      </c>
      <c r="AG2" s="264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32"/>
      <c r="O3" s="231"/>
      <c r="U3" s="270">
        <f>IF(H4="OB","A",IF(H4="IX","W",H4))</f>
        <v>0</v>
      </c>
      <c r="V3" s="270"/>
      <c r="W3" s="270" t="s">
        <v>68</v>
      </c>
      <c r="X3" s="264">
        <v>120</v>
      </c>
      <c r="Y3" s="264">
        <v>90</v>
      </c>
      <c r="Z3" s="264">
        <v>65</v>
      </c>
      <c r="AA3" s="264">
        <v>55</v>
      </c>
      <c r="AB3" s="264">
        <v>50</v>
      </c>
      <c r="AC3" s="264">
        <v>45</v>
      </c>
      <c r="AD3" s="264">
        <v>40</v>
      </c>
      <c r="AE3" s="264">
        <v>35</v>
      </c>
      <c r="AF3" s="264">
        <v>25</v>
      </c>
      <c r="AG3" s="264">
        <v>20</v>
      </c>
    </row>
    <row r="4" spans="1:33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273"/>
      <c r="M4" s="179" t="str">
        <f>Altalanos!$E$10</f>
        <v>Sági István</v>
      </c>
      <c r="N4" s="233"/>
      <c r="O4" s="234"/>
      <c r="U4" s="270"/>
      <c r="V4" s="270"/>
      <c r="W4" s="270" t="s">
        <v>69</v>
      </c>
      <c r="X4" s="264">
        <v>90</v>
      </c>
      <c r="Y4" s="264">
        <v>60</v>
      </c>
      <c r="Z4" s="264">
        <v>45</v>
      </c>
      <c r="AA4" s="264">
        <v>34</v>
      </c>
      <c r="AB4" s="264">
        <v>27</v>
      </c>
      <c r="AC4" s="264">
        <v>22</v>
      </c>
      <c r="AD4" s="264">
        <v>18</v>
      </c>
      <c r="AE4" s="264">
        <v>15</v>
      </c>
      <c r="AF4" s="264">
        <v>12</v>
      </c>
      <c r="AG4" s="264">
        <v>9</v>
      </c>
    </row>
    <row r="5" spans="1:33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U5" s="270">
        <f>IF(OR(Altalanos!$A$8="F1",Altalanos!$A$8="F2",Altalanos!$A$8="N1",Altalanos!$A$8="N2"),1,2)</f>
        <v>2</v>
      </c>
      <c r="V5" s="270"/>
      <c r="W5" s="270" t="s">
        <v>70</v>
      </c>
      <c r="X5" s="264">
        <v>60</v>
      </c>
      <c r="Y5" s="264">
        <v>40</v>
      </c>
      <c r="Z5" s="264">
        <v>30</v>
      </c>
      <c r="AA5" s="264">
        <v>20</v>
      </c>
      <c r="AB5" s="264">
        <v>18</v>
      </c>
      <c r="AC5" s="264">
        <v>15</v>
      </c>
      <c r="AD5" s="264">
        <v>12</v>
      </c>
      <c r="AE5" s="264">
        <v>10</v>
      </c>
      <c r="AF5" s="264">
        <v>8</v>
      </c>
      <c r="AG5" s="264">
        <v>6</v>
      </c>
    </row>
    <row r="6" spans="1:33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U6" s="270"/>
      <c r="V6" s="270"/>
      <c r="W6" s="270" t="s">
        <v>71</v>
      </c>
      <c r="X6" s="264">
        <v>40</v>
      </c>
      <c r="Y6" s="264">
        <v>25</v>
      </c>
      <c r="Z6" s="264">
        <v>18</v>
      </c>
      <c r="AA6" s="264">
        <v>13</v>
      </c>
      <c r="AB6" s="264">
        <v>10</v>
      </c>
      <c r="AC6" s="264">
        <v>8</v>
      </c>
      <c r="AD6" s="264">
        <v>6</v>
      </c>
      <c r="AE6" s="264">
        <v>5</v>
      </c>
      <c r="AF6" s="264">
        <v>4</v>
      </c>
      <c r="AG6" s="264">
        <v>3</v>
      </c>
    </row>
    <row r="7" spans="1:33" x14ac:dyDescent="0.25">
      <c r="A7" s="235" t="s">
        <v>50</v>
      </c>
      <c r="B7" s="258"/>
      <c r="C7" s="260" t="str">
        <f>IF($B7="","",VLOOKUP($B7,#REF!,5))</f>
        <v/>
      </c>
      <c r="D7" s="260" t="str">
        <f>IF($B7="","",VLOOKUP($B7,#REF!,15))</f>
        <v/>
      </c>
      <c r="E7" s="406" t="s">
        <v>155</v>
      </c>
      <c r="F7" s="407"/>
      <c r="G7" s="407" t="str">
        <f>IF($B7="","",VLOOKUP($B7,#REF!,3))</f>
        <v/>
      </c>
      <c r="H7" s="407"/>
      <c r="I7" s="308" t="s">
        <v>128</v>
      </c>
      <c r="J7" s="206"/>
      <c r="K7" s="380" t="s">
        <v>169</v>
      </c>
      <c r="L7" s="272">
        <v>6</v>
      </c>
      <c r="M7" s="277"/>
      <c r="U7" s="270"/>
      <c r="V7" s="270"/>
      <c r="W7" s="270" t="s">
        <v>72</v>
      </c>
      <c r="X7" s="264">
        <v>25</v>
      </c>
      <c r="Y7" s="264">
        <v>15</v>
      </c>
      <c r="Z7" s="264">
        <v>13</v>
      </c>
      <c r="AA7" s="264">
        <v>8</v>
      </c>
      <c r="AB7" s="264">
        <v>6</v>
      </c>
      <c r="AC7" s="264">
        <v>4</v>
      </c>
      <c r="AD7" s="264">
        <v>3</v>
      </c>
      <c r="AE7" s="264">
        <v>2</v>
      </c>
      <c r="AF7" s="264">
        <v>1</v>
      </c>
      <c r="AG7" s="264">
        <v>0</v>
      </c>
    </row>
    <row r="8" spans="1:33" x14ac:dyDescent="0.25">
      <c r="A8" s="235"/>
      <c r="B8" s="259"/>
      <c r="C8" s="261"/>
      <c r="D8" s="261"/>
      <c r="E8" s="261"/>
      <c r="F8" s="261"/>
      <c r="G8" s="261"/>
      <c r="H8" s="261"/>
      <c r="I8" s="261"/>
      <c r="J8" s="206"/>
      <c r="K8" s="235"/>
      <c r="L8" s="235"/>
      <c r="M8" s="278"/>
      <c r="U8" s="270"/>
      <c r="V8" s="270"/>
      <c r="W8" s="270" t="s">
        <v>73</v>
      </c>
      <c r="X8" s="264">
        <v>15</v>
      </c>
      <c r="Y8" s="264">
        <v>10</v>
      </c>
      <c r="Z8" s="264">
        <v>7</v>
      </c>
      <c r="AA8" s="264">
        <v>5</v>
      </c>
      <c r="AB8" s="264">
        <v>4</v>
      </c>
      <c r="AC8" s="264">
        <v>3</v>
      </c>
      <c r="AD8" s="264">
        <v>2</v>
      </c>
      <c r="AE8" s="264">
        <v>1</v>
      </c>
      <c r="AF8" s="264">
        <v>0</v>
      </c>
      <c r="AG8" s="264">
        <v>0</v>
      </c>
    </row>
    <row r="9" spans="1:33" x14ac:dyDescent="0.25">
      <c r="A9" s="235" t="s">
        <v>51</v>
      </c>
      <c r="B9" s="258"/>
      <c r="C9" s="260" t="str">
        <f>IF($B9="","",VLOOKUP($B9,#REF!,5))</f>
        <v/>
      </c>
      <c r="D9" s="260" t="str">
        <f>IF($B9="","",VLOOKUP($B9,#REF!,15))</f>
        <v/>
      </c>
      <c r="E9" s="406" t="s">
        <v>156</v>
      </c>
      <c r="F9" s="407"/>
      <c r="G9" s="407" t="str">
        <f>IF($B9="","",VLOOKUP($B9,#REF!,3))</f>
        <v/>
      </c>
      <c r="H9" s="407"/>
      <c r="I9" s="308" t="s">
        <v>102</v>
      </c>
      <c r="J9" s="206"/>
      <c r="K9" s="380" t="s">
        <v>172</v>
      </c>
      <c r="L9" s="272">
        <v>2</v>
      </c>
      <c r="M9" s="277"/>
      <c r="U9" s="270"/>
      <c r="V9" s="270"/>
      <c r="W9" s="270" t="s">
        <v>74</v>
      </c>
      <c r="X9" s="264">
        <v>10</v>
      </c>
      <c r="Y9" s="264">
        <v>6</v>
      </c>
      <c r="Z9" s="264">
        <v>4</v>
      </c>
      <c r="AA9" s="264">
        <v>2</v>
      </c>
      <c r="AB9" s="264">
        <v>1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</row>
    <row r="10" spans="1:33" x14ac:dyDescent="0.25">
      <c r="A10" s="235"/>
      <c r="B10" s="259"/>
      <c r="C10" s="261"/>
      <c r="D10" s="261"/>
      <c r="E10" s="261"/>
      <c r="F10" s="261"/>
      <c r="G10" s="261"/>
      <c r="H10" s="261"/>
      <c r="I10" s="261"/>
      <c r="J10" s="206"/>
      <c r="K10" s="235"/>
      <c r="L10" s="235"/>
      <c r="M10" s="278"/>
      <c r="U10" s="270"/>
      <c r="V10" s="270"/>
      <c r="W10" s="270" t="s">
        <v>75</v>
      </c>
      <c r="X10" s="264">
        <v>6</v>
      </c>
      <c r="Y10" s="264">
        <v>3</v>
      </c>
      <c r="Z10" s="264">
        <v>2</v>
      </c>
      <c r="AA10" s="264">
        <v>1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</row>
    <row r="11" spans="1:33" x14ac:dyDescent="0.25">
      <c r="A11" s="235" t="s">
        <v>52</v>
      </c>
      <c r="B11" s="258"/>
      <c r="C11" s="260" t="str">
        <f>IF($B11="","",VLOOKUP($B11,#REF!,5))</f>
        <v/>
      </c>
      <c r="D11" s="260" t="str">
        <f>IF($B11="","",VLOOKUP($B11,#REF!,15))</f>
        <v/>
      </c>
      <c r="E11" s="406" t="s">
        <v>157</v>
      </c>
      <c r="F11" s="407"/>
      <c r="G11" s="407" t="str">
        <f>IF($B11="","",VLOOKUP($B11,#REF!,3))</f>
        <v/>
      </c>
      <c r="H11" s="407"/>
      <c r="I11" s="308" t="s">
        <v>97</v>
      </c>
      <c r="J11" s="206"/>
      <c r="K11" s="380" t="s">
        <v>170</v>
      </c>
      <c r="L11" s="272">
        <v>4</v>
      </c>
      <c r="M11" s="277"/>
      <c r="U11" s="270"/>
      <c r="V11" s="270"/>
      <c r="W11" s="270" t="s">
        <v>80</v>
      </c>
      <c r="X11" s="264">
        <v>3</v>
      </c>
      <c r="Y11" s="264">
        <v>2</v>
      </c>
      <c r="Z11" s="264">
        <v>1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</row>
    <row r="12" spans="1:33" x14ac:dyDescent="0.25">
      <c r="A12" s="235"/>
      <c r="B12" s="259"/>
      <c r="C12" s="261"/>
      <c r="D12" s="261"/>
      <c r="E12" s="261"/>
      <c r="F12" s="261"/>
      <c r="G12" s="261"/>
      <c r="H12" s="261"/>
      <c r="I12" s="261"/>
      <c r="J12" s="206"/>
      <c r="K12" s="256"/>
      <c r="L12" s="256"/>
      <c r="M12" s="278"/>
      <c r="U12" s="270"/>
      <c r="V12" s="270"/>
      <c r="W12" s="270" t="s">
        <v>76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</row>
    <row r="13" spans="1:33" x14ac:dyDescent="0.25">
      <c r="A13" s="235" t="s">
        <v>57</v>
      </c>
      <c r="B13" s="258"/>
      <c r="C13" s="260" t="str">
        <f>IF($B13="","",VLOOKUP($B13,#REF!,5))</f>
        <v/>
      </c>
      <c r="D13" s="260" t="str">
        <f>IF($B13="","",VLOOKUP($B13,#REF!,15))</f>
        <v/>
      </c>
      <c r="E13" s="406" t="s">
        <v>158</v>
      </c>
      <c r="F13" s="407"/>
      <c r="G13" s="407" t="str">
        <f>IF($B13="","",VLOOKUP($B13,#REF!,3))</f>
        <v/>
      </c>
      <c r="H13" s="407"/>
      <c r="I13" s="308" t="s">
        <v>97</v>
      </c>
      <c r="J13" s="206"/>
      <c r="K13" s="380" t="s">
        <v>173</v>
      </c>
      <c r="L13" s="272">
        <v>0</v>
      </c>
      <c r="M13" s="277"/>
      <c r="U13" s="270"/>
      <c r="V13" s="270"/>
      <c r="W13" s="270" t="s">
        <v>77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</row>
    <row r="14" spans="1:33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</row>
    <row r="15" spans="1:33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</row>
    <row r="16" spans="1:33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U16" s="270"/>
      <c r="V16" s="270"/>
      <c r="W16" s="270" t="s">
        <v>50</v>
      </c>
      <c r="X16" s="270">
        <v>300</v>
      </c>
      <c r="Y16" s="270">
        <v>250</v>
      </c>
      <c r="Z16" s="270">
        <v>220</v>
      </c>
      <c r="AA16" s="270">
        <v>180</v>
      </c>
      <c r="AB16" s="270">
        <v>160</v>
      </c>
      <c r="AC16" s="270">
        <v>150</v>
      </c>
      <c r="AD16" s="270">
        <v>140</v>
      </c>
      <c r="AE16" s="270">
        <v>130</v>
      </c>
      <c r="AF16" s="270">
        <v>120</v>
      </c>
      <c r="AG16" s="270">
        <v>110</v>
      </c>
    </row>
    <row r="17" spans="1:33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U17" s="270"/>
      <c r="V17" s="270"/>
      <c r="W17" s="270" t="s">
        <v>68</v>
      </c>
      <c r="X17" s="270">
        <v>250</v>
      </c>
      <c r="Y17" s="270">
        <v>200</v>
      </c>
      <c r="Z17" s="270">
        <v>160</v>
      </c>
      <c r="AA17" s="270">
        <v>140</v>
      </c>
      <c r="AB17" s="270">
        <v>120</v>
      </c>
      <c r="AC17" s="270">
        <v>110</v>
      </c>
      <c r="AD17" s="270">
        <v>100</v>
      </c>
      <c r="AE17" s="270">
        <v>90</v>
      </c>
      <c r="AF17" s="270">
        <v>80</v>
      </c>
      <c r="AG17" s="270">
        <v>70</v>
      </c>
    </row>
    <row r="18" spans="1:33" ht="18.75" customHeight="1" x14ac:dyDescent="0.25">
      <c r="A18" s="206"/>
      <c r="B18" s="396"/>
      <c r="C18" s="396"/>
      <c r="D18" s="393" t="str">
        <f>E7</f>
        <v>Szabó Kata</v>
      </c>
      <c r="E18" s="393"/>
      <c r="F18" s="393" t="str">
        <f>E9</f>
        <v>Csibra Laura</v>
      </c>
      <c r="G18" s="393"/>
      <c r="H18" s="393" t="str">
        <f>E11</f>
        <v>Kollár Zoé</v>
      </c>
      <c r="I18" s="393"/>
      <c r="J18" s="393" t="str">
        <f>E13</f>
        <v>Mohei Jázmin</v>
      </c>
      <c r="K18" s="393"/>
      <c r="L18" s="206"/>
      <c r="M18" s="206"/>
      <c r="U18" s="270"/>
      <c r="V18" s="270"/>
      <c r="W18" s="270" t="s">
        <v>69</v>
      </c>
      <c r="X18" s="270">
        <v>200</v>
      </c>
      <c r="Y18" s="270">
        <v>150</v>
      </c>
      <c r="Z18" s="270">
        <v>130</v>
      </c>
      <c r="AA18" s="270">
        <v>110</v>
      </c>
      <c r="AB18" s="270">
        <v>95</v>
      </c>
      <c r="AC18" s="270">
        <v>80</v>
      </c>
      <c r="AD18" s="270">
        <v>70</v>
      </c>
      <c r="AE18" s="270">
        <v>60</v>
      </c>
      <c r="AF18" s="270">
        <v>55</v>
      </c>
      <c r="AG18" s="270">
        <v>50</v>
      </c>
    </row>
    <row r="19" spans="1:33" ht="18.75" customHeight="1" x14ac:dyDescent="0.25">
      <c r="A19" s="262" t="s">
        <v>50</v>
      </c>
      <c r="B19" s="398" t="str">
        <f>E7</f>
        <v>Szabó Kata</v>
      </c>
      <c r="C19" s="398"/>
      <c r="D19" s="405"/>
      <c r="E19" s="405"/>
      <c r="F19" s="402" t="s">
        <v>309</v>
      </c>
      <c r="G19" s="403"/>
      <c r="H19" s="402" t="s">
        <v>309</v>
      </c>
      <c r="I19" s="403"/>
      <c r="J19" s="402" t="s">
        <v>309</v>
      </c>
      <c r="K19" s="403"/>
      <c r="L19" s="206"/>
      <c r="M19" s="206"/>
      <c r="U19" s="270"/>
      <c r="V19" s="270"/>
      <c r="W19" s="270" t="s">
        <v>70</v>
      </c>
      <c r="X19" s="270">
        <v>150</v>
      </c>
      <c r="Y19" s="270">
        <v>120</v>
      </c>
      <c r="Z19" s="270">
        <v>100</v>
      </c>
      <c r="AA19" s="270">
        <v>80</v>
      </c>
      <c r="AB19" s="270">
        <v>70</v>
      </c>
      <c r="AC19" s="270">
        <v>60</v>
      </c>
      <c r="AD19" s="270">
        <v>55</v>
      </c>
      <c r="AE19" s="270">
        <v>50</v>
      </c>
      <c r="AF19" s="270">
        <v>45</v>
      </c>
      <c r="AG19" s="270">
        <v>40</v>
      </c>
    </row>
    <row r="20" spans="1:33" ht="18.75" customHeight="1" x14ac:dyDescent="0.25">
      <c r="A20" s="262" t="s">
        <v>51</v>
      </c>
      <c r="B20" s="398" t="str">
        <f>E9</f>
        <v>Csibra Laura</v>
      </c>
      <c r="C20" s="398"/>
      <c r="D20" s="402" t="s">
        <v>305</v>
      </c>
      <c r="E20" s="403"/>
      <c r="F20" s="405"/>
      <c r="G20" s="405"/>
      <c r="H20" s="402" t="s">
        <v>334</v>
      </c>
      <c r="I20" s="403"/>
      <c r="J20" s="402" t="s">
        <v>323</v>
      </c>
      <c r="K20" s="403"/>
      <c r="L20" s="206"/>
      <c r="M20" s="206"/>
      <c r="U20" s="270"/>
      <c r="V20" s="270"/>
      <c r="W20" s="270" t="s">
        <v>71</v>
      </c>
      <c r="X20" s="270">
        <v>120</v>
      </c>
      <c r="Y20" s="270">
        <v>90</v>
      </c>
      <c r="Z20" s="270">
        <v>65</v>
      </c>
      <c r="AA20" s="270">
        <v>55</v>
      </c>
      <c r="AB20" s="270">
        <v>50</v>
      </c>
      <c r="AC20" s="270">
        <v>45</v>
      </c>
      <c r="AD20" s="270">
        <v>40</v>
      </c>
      <c r="AE20" s="270">
        <v>35</v>
      </c>
      <c r="AF20" s="270">
        <v>25</v>
      </c>
      <c r="AG20" s="270">
        <v>20</v>
      </c>
    </row>
    <row r="21" spans="1:33" ht="18.75" customHeight="1" x14ac:dyDescent="0.25">
      <c r="A21" s="262" t="s">
        <v>52</v>
      </c>
      <c r="B21" s="398" t="str">
        <f>E11</f>
        <v>Kollár Zoé</v>
      </c>
      <c r="C21" s="398"/>
      <c r="D21" s="402" t="s">
        <v>305</v>
      </c>
      <c r="E21" s="403"/>
      <c r="F21" s="402" t="s">
        <v>326</v>
      </c>
      <c r="G21" s="403"/>
      <c r="H21" s="405"/>
      <c r="I21" s="405"/>
      <c r="J21" s="402" t="s">
        <v>336</v>
      </c>
      <c r="K21" s="403"/>
      <c r="L21" s="206"/>
      <c r="M21" s="206"/>
      <c r="U21" s="270"/>
      <c r="V21" s="270"/>
      <c r="W21" s="270" t="s">
        <v>72</v>
      </c>
      <c r="X21" s="270">
        <v>90</v>
      </c>
      <c r="Y21" s="270">
        <v>60</v>
      </c>
      <c r="Z21" s="270">
        <v>45</v>
      </c>
      <c r="AA21" s="270">
        <v>34</v>
      </c>
      <c r="AB21" s="270">
        <v>27</v>
      </c>
      <c r="AC21" s="270">
        <v>22</v>
      </c>
      <c r="AD21" s="270">
        <v>18</v>
      </c>
      <c r="AE21" s="270">
        <v>15</v>
      </c>
      <c r="AF21" s="270">
        <v>12</v>
      </c>
      <c r="AG21" s="270">
        <v>9</v>
      </c>
    </row>
    <row r="22" spans="1:33" ht="18.75" customHeight="1" x14ac:dyDescent="0.25">
      <c r="A22" s="262" t="s">
        <v>57</v>
      </c>
      <c r="B22" s="398" t="str">
        <f>E13</f>
        <v>Mohei Jázmin</v>
      </c>
      <c r="C22" s="398"/>
      <c r="D22" s="402" t="s">
        <v>305</v>
      </c>
      <c r="E22" s="403"/>
      <c r="F22" s="402" t="s">
        <v>335</v>
      </c>
      <c r="G22" s="403"/>
      <c r="H22" s="408" t="s">
        <v>353</v>
      </c>
      <c r="I22" s="409"/>
      <c r="J22" s="405"/>
      <c r="K22" s="405"/>
      <c r="L22" s="206"/>
      <c r="M22" s="206"/>
      <c r="U22" s="270"/>
      <c r="V22" s="270"/>
      <c r="W22" s="270" t="s">
        <v>73</v>
      </c>
      <c r="X22" s="270">
        <v>60</v>
      </c>
      <c r="Y22" s="270">
        <v>40</v>
      </c>
      <c r="Z22" s="270">
        <v>30</v>
      </c>
      <c r="AA22" s="270">
        <v>20</v>
      </c>
      <c r="AB22" s="270">
        <v>18</v>
      </c>
      <c r="AC22" s="270">
        <v>15</v>
      </c>
      <c r="AD22" s="270">
        <v>12</v>
      </c>
      <c r="AE22" s="270">
        <v>10</v>
      </c>
      <c r="AF22" s="270">
        <v>8</v>
      </c>
      <c r="AG22" s="270">
        <v>6</v>
      </c>
    </row>
    <row r="23" spans="1:33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U23" s="270"/>
      <c r="V23" s="270"/>
      <c r="W23" s="270" t="s">
        <v>74</v>
      </c>
      <c r="X23" s="270">
        <v>40</v>
      </c>
      <c r="Y23" s="270">
        <v>25</v>
      </c>
      <c r="Z23" s="270">
        <v>18</v>
      </c>
      <c r="AA23" s="270">
        <v>13</v>
      </c>
      <c r="AB23" s="270">
        <v>8</v>
      </c>
      <c r="AC23" s="270">
        <v>7</v>
      </c>
      <c r="AD23" s="270">
        <v>6</v>
      </c>
      <c r="AE23" s="270">
        <v>5</v>
      </c>
      <c r="AF23" s="270">
        <v>4</v>
      </c>
      <c r="AG23" s="270">
        <v>3</v>
      </c>
    </row>
    <row r="24" spans="1:33" x14ac:dyDescent="0.25">
      <c r="A24" s="206"/>
      <c r="B24" s="206"/>
      <c r="C24" s="263" t="s">
        <v>59</v>
      </c>
      <c r="D24" s="264" t="s">
        <v>65</v>
      </c>
      <c r="E24" s="264" t="s">
        <v>60</v>
      </c>
      <c r="F24" s="206"/>
      <c r="G24" s="206"/>
      <c r="H24" s="206"/>
      <c r="I24" s="206"/>
      <c r="J24" s="206"/>
      <c r="K24" s="206"/>
      <c r="L24" s="206"/>
      <c r="M24" s="206"/>
      <c r="U24" s="270"/>
      <c r="V24" s="270"/>
      <c r="W24" s="270" t="s">
        <v>75</v>
      </c>
      <c r="X24" s="270">
        <v>25</v>
      </c>
      <c r="Y24" s="270">
        <v>15</v>
      </c>
      <c r="Z24" s="270">
        <v>13</v>
      </c>
      <c r="AA24" s="270">
        <v>7</v>
      </c>
      <c r="AB24" s="270">
        <v>6</v>
      </c>
      <c r="AC24" s="270">
        <v>5</v>
      </c>
      <c r="AD24" s="270">
        <v>4</v>
      </c>
      <c r="AE24" s="270">
        <v>3</v>
      </c>
      <c r="AF24" s="270">
        <v>2</v>
      </c>
      <c r="AG24" s="270">
        <v>1</v>
      </c>
    </row>
    <row r="25" spans="1:33" x14ac:dyDescent="0.25">
      <c r="A25" s="206"/>
      <c r="B25" s="206"/>
      <c r="C25" s="265" t="s">
        <v>66</v>
      </c>
      <c r="D25" s="266" t="s">
        <v>61</v>
      </c>
      <c r="E25" s="266" t="s">
        <v>62</v>
      </c>
      <c r="F25" s="206"/>
      <c r="G25" s="206"/>
      <c r="H25" s="206"/>
      <c r="I25" s="206"/>
      <c r="J25" s="206"/>
      <c r="K25" s="206"/>
      <c r="L25" s="206"/>
      <c r="M25" s="206"/>
      <c r="U25" s="270"/>
      <c r="V25" s="270"/>
      <c r="W25" s="270" t="s">
        <v>80</v>
      </c>
      <c r="X25" s="270">
        <v>15</v>
      </c>
      <c r="Y25" s="270">
        <v>10</v>
      </c>
      <c r="Z25" s="270">
        <v>8</v>
      </c>
      <c r="AA25" s="270">
        <v>4</v>
      </c>
      <c r="AB25" s="270">
        <v>3</v>
      </c>
      <c r="AC25" s="270">
        <v>2</v>
      </c>
      <c r="AD25" s="270">
        <v>1</v>
      </c>
      <c r="AE25" s="270">
        <v>0</v>
      </c>
      <c r="AF25" s="270">
        <v>0</v>
      </c>
      <c r="AG25" s="270">
        <v>0</v>
      </c>
    </row>
    <row r="26" spans="1:33" x14ac:dyDescent="0.25">
      <c r="A26" s="206"/>
      <c r="B26" s="206"/>
      <c r="C26" s="267" t="s">
        <v>67</v>
      </c>
      <c r="D26" s="268" t="s">
        <v>63</v>
      </c>
      <c r="E26" s="268" t="s">
        <v>64</v>
      </c>
      <c r="F26" s="206"/>
      <c r="G26" s="206"/>
      <c r="H26" s="206"/>
      <c r="I26" s="206"/>
      <c r="J26" s="206"/>
      <c r="K26" s="206"/>
      <c r="L26" s="206"/>
      <c r="M26" s="206"/>
      <c r="U26" s="270"/>
      <c r="V26" s="270"/>
      <c r="W26" s="270" t="s">
        <v>76</v>
      </c>
      <c r="X26" s="270">
        <v>10</v>
      </c>
      <c r="Y26" s="270">
        <v>6</v>
      </c>
      <c r="Z26" s="270">
        <v>4</v>
      </c>
      <c r="AA26" s="270">
        <v>2</v>
      </c>
      <c r="AB26" s="270">
        <v>1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</row>
    <row r="27" spans="1:33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U27" s="270"/>
      <c r="V27" s="270"/>
      <c r="W27" s="270" t="s">
        <v>77</v>
      </c>
      <c r="X27" s="270">
        <v>3</v>
      </c>
      <c r="Y27" s="270">
        <v>2</v>
      </c>
      <c r="Z27" s="270">
        <v>1</v>
      </c>
      <c r="AA27" s="270">
        <v>0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</row>
    <row r="28" spans="1:33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3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189"/>
      <c r="M29" s="206"/>
    </row>
    <row r="30" spans="1:33" x14ac:dyDescent="0.25">
      <c r="A30" s="110" t="s">
        <v>31</v>
      </c>
      <c r="B30" s="111"/>
      <c r="C30" s="156"/>
      <c r="D30" s="239" t="s">
        <v>2</v>
      </c>
      <c r="E30" s="240" t="s">
        <v>33</v>
      </c>
      <c r="F30" s="254"/>
      <c r="G30" s="239" t="s">
        <v>2</v>
      </c>
      <c r="H30" s="240" t="s">
        <v>40</v>
      </c>
      <c r="I30" s="133"/>
      <c r="J30" s="240" t="s">
        <v>41</v>
      </c>
      <c r="K30" s="132" t="s">
        <v>42</v>
      </c>
      <c r="L30" s="33"/>
      <c r="M30" s="254"/>
    </row>
    <row r="31" spans="1:33" x14ac:dyDescent="0.25">
      <c r="A31" s="217" t="s">
        <v>32</v>
      </c>
      <c r="B31" s="218"/>
      <c r="C31" s="220"/>
      <c r="D31" s="241"/>
      <c r="E31" s="404"/>
      <c r="F31" s="404"/>
      <c r="G31" s="248" t="s">
        <v>3</v>
      </c>
      <c r="H31" s="218"/>
      <c r="I31" s="242"/>
      <c r="J31" s="249"/>
      <c r="K31" s="212" t="s">
        <v>34</v>
      </c>
      <c r="L31" s="255"/>
      <c r="M31" s="243"/>
    </row>
    <row r="32" spans="1:33" x14ac:dyDescent="0.25">
      <c r="A32" s="221" t="s">
        <v>39</v>
      </c>
      <c r="B32" s="131"/>
      <c r="C32" s="223"/>
      <c r="D32" s="244"/>
      <c r="E32" s="397"/>
      <c r="F32" s="397"/>
      <c r="G32" s="250" t="s">
        <v>4</v>
      </c>
      <c r="H32" s="80"/>
      <c r="I32" s="210"/>
      <c r="J32" s="81"/>
      <c r="K32" s="252"/>
      <c r="L32" s="189"/>
      <c r="M32" s="247"/>
    </row>
    <row r="33" spans="1:13" x14ac:dyDescent="0.25">
      <c r="A33" s="146"/>
      <c r="B33" s="147"/>
      <c r="C33" s="148"/>
      <c r="D33" s="244"/>
      <c r="E33" s="82"/>
      <c r="F33" s="206"/>
      <c r="G33" s="250" t="s">
        <v>5</v>
      </c>
      <c r="H33" s="80"/>
      <c r="I33" s="210"/>
      <c r="J33" s="81"/>
      <c r="K33" s="212" t="s">
        <v>35</v>
      </c>
      <c r="L33" s="255"/>
      <c r="M33" s="243"/>
    </row>
    <row r="34" spans="1:13" x14ac:dyDescent="0.25">
      <c r="A34" s="123"/>
      <c r="B34" s="91"/>
      <c r="C34" s="124"/>
      <c r="D34" s="244"/>
      <c r="E34" s="82"/>
      <c r="F34" s="206"/>
      <c r="G34" s="250" t="s">
        <v>6</v>
      </c>
      <c r="H34" s="80"/>
      <c r="I34" s="210"/>
      <c r="J34" s="81"/>
      <c r="K34" s="253"/>
      <c r="L34" s="206"/>
      <c r="M34" s="245"/>
    </row>
    <row r="35" spans="1:13" x14ac:dyDescent="0.25">
      <c r="A35" s="135"/>
      <c r="B35" s="149"/>
      <c r="C35" s="155"/>
      <c r="D35" s="244"/>
      <c r="E35" s="82"/>
      <c r="F35" s="206"/>
      <c r="G35" s="250" t="s">
        <v>7</v>
      </c>
      <c r="H35" s="80"/>
      <c r="I35" s="210"/>
      <c r="J35" s="81"/>
      <c r="K35" s="221"/>
      <c r="L35" s="189"/>
      <c r="M35" s="247"/>
    </row>
    <row r="36" spans="1:13" x14ac:dyDescent="0.25">
      <c r="A36" s="136"/>
      <c r="B36" s="22"/>
      <c r="C36" s="124"/>
      <c r="D36" s="244"/>
      <c r="E36" s="82"/>
      <c r="F36" s="206"/>
      <c r="G36" s="250" t="s">
        <v>8</v>
      </c>
      <c r="H36" s="80"/>
      <c r="I36" s="210"/>
      <c r="J36" s="81"/>
      <c r="K36" s="212" t="s">
        <v>27</v>
      </c>
      <c r="L36" s="255"/>
      <c r="M36" s="243"/>
    </row>
    <row r="37" spans="1:13" x14ac:dyDescent="0.25">
      <c r="A37" s="136"/>
      <c r="B37" s="22"/>
      <c r="C37" s="144"/>
      <c r="D37" s="244"/>
      <c r="E37" s="82"/>
      <c r="F37" s="206"/>
      <c r="G37" s="250" t="s">
        <v>9</v>
      </c>
      <c r="H37" s="80"/>
      <c r="I37" s="210"/>
      <c r="J37" s="81"/>
      <c r="K37" s="253"/>
      <c r="L37" s="206"/>
      <c r="M37" s="245"/>
    </row>
    <row r="38" spans="1:13" x14ac:dyDescent="0.25">
      <c r="A38" s="137"/>
      <c r="B38" s="134"/>
      <c r="C38" s="145"/>
      <c r="D38" s="246"/>
      <c r="E38" s="125"/>
      <c r="F38" s="189"/>
      <c r="G38" s="251" t="s">
        <v>10</v>
      </c>
      <c r="H38" s="131"/>
      <c r="I38" s="214"/>
      <c r="J38" s="127"/>
      <c r="K38" s="221" t="str">
        <f>M4</f>
        <v>Sági István</v>
      </c>
      <c r="L38" s="189"/>
      <c r="M38" s="247"/>
    </row>
  </sheetData>
  <mergeCells count="37">
    <mergeCell ref="E32:F32"/>
    <mergeCell ref="B22:C22"/>
    <mergeCell ref="D22:E22"/>
    <mergeCell ref="F22:G22"/>
    <mergeCell ref="H22:I22"/>
    <mergeCell ref="J22:K22"/>
    <mergeCell ref="E31:F31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30" priority="2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13">
    <tabColor rgb="FF0070C0"/>
  </sheetPr>
  <dimension ref="A1:AG36"/>
  <sheetViews>
    <sheetView topLeftCell="A3" workbookViewId="0">
      <selection activeCell="J22" sqref="J22:K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5" width="4.44140625" customWidth="1"/>
    <col min="21" max="33" width="0" hidden="1" customWidth="1"/>
  </cols>
  <sheetData>
    <row r="1" spans="1:33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X1" s="276" t="e">
        <f>IF(U5=1,CONCATENATE(VLOOKUP(U3,W16:AD26,2)),CONCATENATE(VLOOKUP(U3,W2:AG13,2)))</f>
        <v>#N/A</v>
      </c>
      <c r="Y1" s="276" t="e">
        <f>IF(U5=1,CONCATENATE(VLOOKUP(U3,W16:AG26,3)),CONCATENATE(VLOOKUP(U3,W2:AG13,3)))</f>
        <v>#N/A</v>
      </c>
      <c r="Z1" s="276" t="e">
        <f>IF(U5=1,CONCATENATE(VLOOKUP(U3,W16:AG26,4)),CONCATENATE(VLOOKUP(U3,W2:AG13,4)))</f>
        <v>#N/A</v>
      </c>
      <c r="AA1" s="276" t="e">
        <f>IF(U5=1,CONCATENATE(VLOOKUP(U3,W16:AG26,5)),CONCATENATE(VLOOKUP(U3,W2:AG13,5)))</f>
        <v>#N/A</v>
      </c>
      <c r="AB1" s="276" t="e">
        <f>IF(U5=1,CONCATENATE(VLOOKUP(U3,W16:AG26,6)),CONCATENATE(VLOOKUP(U3,W2:AG13,6)))</f>
        <v>#N/A</v>
      </c>
      <c r="AC1" s="276" t="e">
        <f>IF(U5=1,CONCATENATE(VLOOKUP(U3,W16:AG26,7)),CONCATENATE(VLOOKUP(U3,W2:AG13,7)))</f>
        <v>#N/A</v>
      </c>
      <c r="AD1" s="276" t="e">
        <f>IF(U5=1,CONCATENATE(VLOOKUP(U3,W16:AG26,8)),CONCATENATE(VLOOKUP(U3,W2:AG13,8)))</f>
        <v>#N/A</v>
      </c>
      <c r="AE1" s="276" t="e">
        <f>IF(U5=1,CONCATENATE(VLOOKUP(U3,W16:AG26,9)),CONCATENATE(VLOOKUP(U3,W2:AG13,9)))</f>
        <v>#N/A</v>
      </c>
      <c r="AF1" s="276" t="e">
        <f>IF(U5=1,CONCATENATE(VLOOKUP(U3,W16:AG26,10)),CONCATENATE(VLOOKUP(U3,W2:AG13,10)))</f>
        <v>#N/A</v>
      </c>
      <c r="AG1" s="276" t="e">
        <f>IF(U5=1,CONCATENATE(VLOOKUP(U3,W16:AG26,11)),CONCATENATE(VLOOKUP(U3,W2:AG13,11)))</f>
        <v>#N/A</v>
      </c>
    </row>
    <row r="2" spans="1:33" x14ac:dyDescent="0.25">
      <c r="A2" s="168" t="s">
        <v>37</v>
      </c>
      <c r="B2" s="169"/>
      <c r="C2" s="169"/>
      <c r="D2" s="169"/>
      <c r="E2" s="294" t="s">
        <v>149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U2" s="271"/>
      <c r="V2" s="270"/>
      <c r="W2" s="270" t="s">
        <v>50</v>
      </c>
      <c r="X2" s="264">
        <v>150</v>
      </c>
      <c r="Y2" s="264">
        <v>120</v>
      </c>
      <c r="Z2" s="264">
        <v>100</v>
      </c>
      <c r="AA2" s="264">
        <v>80</v>
      </c>
      <c r="AB2" s="264">
        <v>70</v>
      </c>
      <c r="AC2" s="264">
        <v>60</v>
      </c>
      <c r="AD2" s="264">
        <v>55</v>
      </c>
      <c r="AE2" s="264">
        <v>50</v>
      </c>
      <c r="AF2" s="264">
        <v>45</v>
      </c>
      <c r="AG2" s="264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32"/>
      <c r="O3" s="231"/>
      <c r="U3" s="270">
        <f>IF(H4="OB","A",IF(H4="IX","W",H4))</f>
        <v>0</v>
      </c>
      <c r="V3" s="270"/>
      <c r="W3" s="270" t="s">
        <v>68</v>
      </c>
      <c r="X3" s="264">
        <v>120</v>
      </c>
      <c r="Y3" s="264">
        <v>90</v>
      </c>
      <c r="Z3" s="264">
        <v>65</v>
      </c>
      <c r="AA3" s="264">
        <v>55</v>
      </c>
      <c r="AB3" s="264">
        <v>50</v>
      </c>
      <c r="AC3" s="264">
        <v>45</v>
      </c>
      <c r="AD3" s="264">
        <v>40</v>
      </c>
      <c r="AE3" s="264">
        <v>35</v>
      </c>
      <c r="AF3" s="264">
        <v>25</v>
      </c>
      <c r="AG3" s="264">
        <v>20</v>
      </c>
    </row>
    <row r="4" spans="1:33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273"/>
      <c r="M4" s="179" t="str">
        <f>Altalanos!$E$10</f>
        <v>Sági István</v>
      </c>
      <c r="N4" s="233"/>
      <c r="O4" s="234"/>
      <c r="U4" s="270"/>
      <c r="V4" s="270"/>
      <c r="W4" s="270" t="s">
        <v>69</v>
      </c>
      <c r="X4" s="264">
        <v>90</v>
      </c>
      <c r="Y4" s="264">
        <v>60</v>
      </c>
      <c r="Z4" s="264">
        <v>45</v>
      </c>
      <c r="AA4" s="264">
        <v>34</v>
      </c>
      <c r="AB4" s="264">
        <v>27</v>
      </c>
      <c r="AC4" s="264">
        <v>22</v>
      </c>
      <c r="AD4" s="264">
        <v>18</v>
      </c>
      <c r="AE4" s="264">
        <v>15</v>
      </c>
      <c r="AF4" s="264">
        <v>12</v>
      </c>
      <c r="AG4" s="264">
        <v>9</v>
      </c>
    </row>
    <row r="5" spans="1:33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U5" s="270">
        <f>IF(OR(Altalanos!$A$8="F1",Altalanos!$A$8="F2",Altalanos!$A$8="N1",Altalanos!$A$8="N2"),1,2)</f>
        <v>2</v>
      </c>
      <c r="V5" s="270"/>
      <c r="W5" s="270" t="s">
        <v>70</v>
      </c>
      <c r="X5" s="264">
        <v>60</v>
      </c>
      <c r="Y5" s="264">
        <v>40</v>
      </c>
      <c r="Z5" s="264">
        <v>30</v>
      </c>
      <c r="AA5" s="264">
        <v>20</v>
      </c>
      <c r="AB5" s="264">
        <v>18</v>
      </c>
      <c r="AC5" s="264">
        <v>15</v>
      </c>
      <c r="AD5" s="264">
        <v>12</v>
      </c>
      <c r="AE5" s="264">
        <v>10</v>
      </c>
      <c r="AF5" s="264">
        <v>8</v>
      </c>
      <c r="AG5" s="264">
        <v>6</v>
      </c>
    </row>
    <row r="6" spans="1:33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U6" s="270"/>
      <c r="V6" s="270"/>
      <c r="W6" s="270" t="s">
        <v>71</v>
      </c>
      <c r="X6" s="264">
        <v>40</v>
      </c>
      <c r="Y6" s="264">
        <v>25</v>
      </c>
      <c r="Z6" s="264">
        <v>18</v>
      </c>
      <c r="AA6" s="264">
        <v>13</v>
      </c>
      <c r="AB6" s="264">
        <v>10</v>
      </c>
      <c r="AC6" s="264">
        <v>8</v>
      </c>
      <c r="AD6" s="264">
        <v>6</v>
      </c>
      <c r="AE6" s="264">
        <v>5</v>
      </c>
      <c r="AF6" s="264">
        <v>4</v>
      </c>
      <c r="AG6" s="264">
        <v>3</v>
      </c>
    </row>
    <row r="7" spans="1:33" x14ac:dyDescent="0.25">
      <c r="A7" s="235" t="s">
        <v>50</v>
      </c>
      <c r="B7" s="258"/>
      <c r="C7" s="260" t="str">
        <f>IF($B7="","",VLOOKUP($B7,#REF!,5))</f>
        <v/>
      </c>
      <c r="D7" s="260" t="str">
        <f>IF($B7="","",VLOOKUP($B7,#REF!,15))</f>
        <v/>
      </c>
      <c r="E7" s="406" t="s">
        <v>150</v>
      </c>
      <c r="F7" s="407"/>
      <c r="G7" s="407" t="str">
        <f>IF($B7="","",VLOOKUP($B7,#REF!,3))</f>
        <v/>
      </c>
      <c r="H7" s="407"/>
      <c r="I7" s="308" t="s">
        <v>127</v>
      </c>
      <c r="J7" s="206"/>
      <c r="K7" s="380" t="s">
        <v>173</v>
      </c>
      <c r="L7" s="272">
        <v>0</v>
      </c>
      <c r="M7" s="277"/>
      <c r="U7" s="270"/>
      <c r="V7" s="270"/>
      <c r="W7" s="270" t="s">
        <v>72</v>
      </c>
      <c r="X7" s="264">
        <v>25</v>
      </c>
      <c r="Y7" s="264">
        <v>15</v>
      </c>
      <c r="Z7" s="264">
        <v>13</v>
      </c>
      <c r="AA7" s="264">
        <v>8</v>
      </c>
      <c r="AB7" s="264">
        <v>6</v>
      </c>
      <c r="AC7" s="264">
        <v>4</v>
      </c>
      <c r="AD7" s="264">
        <v>3</v>
      </c>
      <c r="AE7" s="264">
        <v>2</v>
      </c>
      <c r="AF7" s="264">
        <v>1</v>
      </c>
      <c r="AG7" s="264">
        <v>0</v>
      </c>
    </row>
    <row r="8" spans="1:33" x14ac:dyDescent="0.25">
      <c r="A8" s="235"/>
      <c r="B8" s="259"/>
      <c r="C8" s="261"/>
      <c r="D8" s="261"/>
      <c r="E8" s="261"/>
      <c r="F8" s="261"/>
      <c r="G8" s="261"/>
      <c r="H8" s="261"/>
      <c r="I8" s="261"/>
      <c r="J8" s="206"/>
      <c r="K8" s="235"/>
      <c r="L8" s="235"/>
      <c r="M8" s="278"/>
      <c r="U8" s="270"/>
      <c r="V8" s="270"/>
      <c r="W8" s="270" t="s">
        <v>73</v>
      </c>
      <c r="X8" s="264">
        <v>15</v>
      </c>
      <c r="Y8" s="264">
        <v>10</v>
      </c>
      <c r="Z8" s="264">
        <v>7</v>
      </c>
      <c r="AA8" s="264">
        <v>5</v>
      </c>
      <c r="AB8" s="264">
        <v>4</v>
      </c>
      <c r="AC8" s="264">
        <v>3</v>
      </c>
      <c r="AD8" s="264">
        <v>2</v>
      </c>
      <c r="AE8" s="264">
        <v>1</v>
      </c>
      <c r="AF8" s="264">
        <v>0</v>
      </c>
      <c r="AG8" s="264">
        <v>0</v>
      </c>
    </row>
    <row r="9" spans="1:33" x14ac:dyDescent="0.25">
      <c r="A9" s="235" t="s">
        <v>51</v>
      </c>
      <c r="B9" s="258"/>
      <c r="C9" s="260" t="str">
        <f>IF($B9="","",VLOOKUP($B9,#REF!,5))</f>
        <v/>
      </c>
      <c r="D9" s="260" t="str">
        <f>IF($B9="","",VLOOKUP($B9,#REF!,15))</f>
        <v/>
      </c>
      <c r="E9" s="406" t="s">
        <v>151</v>
      </c>
      <c r="F9" s="407"/>
      <c r="G9" s="407" t="str">
        <f>IF($B9="","",VLOOKUP($B9,#REF!,3))</f>
        <v/>
      </c>
      <c r="H9" s="407"/>
      <c r="I9" s="308" t="s">
        <v>102</v>
      </c>
      <c r="J9" s="206"/>
      <c r="K9" s="380" t="s">
        <v>172</v>
      </c>
      <c r="L9" s="272">
        <v>2</v>
      </c>
      <c r="M9" s="277"/>
      <c r="U9" s="270"/>
      <c r="V9" s="270"/>
      <c r="W9" s="270" t="s">
        <v>74</v>
      </c>
      <c r="X9" s="264">
        <v>10</v>
      </c>
      <c r="Y9" s="264">
        <v>6</v>
      </c>
      <c r="Z9" s="264">
        <v>4</v>
      </c>
      <c r="AA9" s="264">
        <v>2</v>
      </c>
      <c r="AB9" s="264">
        <v>1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</row>
    <row r="10" spans="1:33" x14ac:dyDescent="0.25">
      <c r="A10" s="235"/>
      <c r="B10" s="259"/>
      <c r="C10" s="261"/>
      <c r="D10" s="261"/>
      <c r="E10" s="261"/>
      <c r="F10" s="261"/>
      <c r="G10" s="261"/>
      <c r="H10" s="261"/>
      <c r="I10" s="261"/>
      <c r="J10" s="206"/>
      <c r="K10" s="235"/>
      <c r="L10" s="235"/>
      <c r="M10" s="278"/>
      <c r="U10" s="270"/>
      <c r="V10" s="270"/>
      <c r="W10" s="270" t="s">
        <v>75</v>
      </c>
      <c r="X10" s="264">
        <v>6</v>
      </c>
      <c r="Y10" s="264">
        <v>3</v>
      </c>
      <c r="Z10" s="264">
        <v>2</v>
      </c>
      <c r="AA10" s="264">
        <v>1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</row>
    <row r="11" spans="1:33" x14ac:dyDescent="0.25">
      <c r="A11" s="235" t="s">
        <v>52</v>
      </c>
      <c r="B11" s="258"/>
      <c r="C11" s="260" t="str">
        <f>IF($B11="","",VLOOKUP($B11,#REF!,5))</f>
        <v/>
      </c>
      <c r="D11" s="260" t="str">
        <f>IF($B11="","",VLOOKUP($B11,#REF!,15))</f>
        <v/>
      </c>
      <c r="E11" s="406" t="s">
        <v>152</v>
      </c>
      <c r="F11" s="407"/>
      <c r="G11" s="407" t="str">
        <f>IF($B11="","",VLOOKUP($B11,#REF!,3))</f>
        <v/>
      </c>
      <c r="H11" s="407"/>
      <c r="I11" s="308" t="s">
        <v>102</v>
      </c>
      <c r="J11" s="206"/>
      <c r="K11" s="380" t="s">
        <v>169</v>
      </c>
      <c r="L11" s="272">
        <v>6</v>
      </c>
      <c r="M11" s="277"/>
      <c r="U11" s="270"/>
      <c r="V11" s="270"/>
      <c r="W11" s="270" t="s">
        <v>80</v>
      </c>
      <c r="X11" s="264">
        <v>3</v>
      </c>
      <c r="Y11" s="264">
        <v>2</v>
      </c>
      <c r="Z11" s="264">
        <v>1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</row>
    <row r="12" spans="1:33" x14ac:dyDescent="0.25">
      <c r="A12" s="235"/>
      <c r="B12" s="259"/>
      <c r="C12" s="261"/>
      <c r="D12" s="261"/>
      <c r="E12" s="261"/>
      <c r="F12" s="261"/>
      <c r="G12" s="261"/>
      <c r="H12" s="261"/>
      <c r="I12" s="261"/>
      <c r="J12" s="206"/>
      <c r="K12" s="256"/>
      <c r="L12" s="256"/>
      <c r="M12" s="278"/>
      <c r="U12" s="270"/>
      <c r="V12" s="270"/>
      <c r="W12" s="270" t="s">
        <v>76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</row>
    <row r="13" spans="1:33" x14ac:dyDescent="0.25">
      <c r="A13" s="235" t="s">
        <v>57</v>
      </c>
      <c r="B13" s="258"/>
      <c r="C13" s="260" t="str">
        <f>IF($B13="","",VLOOKUP($B13,#REF!,5))</f>
        <v/>
      </c>
      <c r="D13" s="260" t="str">
        <f>IF($B13="","",VLOOKUP($B13,#REF!,15))</f>
        <v/>
      </c>
      <c r="E13" s="406" t="s">
        <v>153</v>
      </c>
      <c r="F13" s="407"/>
      <c r="G13" s="407" t="str">
        <f>IF($B13="","",VLOOKUP($B13,#REF!,3))</f>
        <v/>
      </c>
      <c r="H13" s="407"/>
      <c r="I13" s="308" t="s">
        <v>102</v>
      </c>
      <c r="J13" s="206"/>
      <c r="K13" s="380" t="s">
        <v>170</v>
      </c>
      <c r="L13" s="272">
        <v>4</v>
      </c>
      <c r="M13" s="277"/>
      <c r="U13" s="270"/>
      <c r="V13" s="270"/>
      <c r="W13" s="270" t="s">
        <v>77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</row>
    <row r="14" spans="1:33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</row>
    <row r="15" spans="1:33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</row>
    <row r="16" spans="1:33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U16" s="270"/>
      <c r="V16" s="270"/>
      <c r="W16" s="270" t="s">
        <v>50</v>
      </c>
      <c r="X16" s="270">
        <v>300</v>
      </c>
      <c r="Y16" s="270">
        <v>250</v>
      </c>
      <c r="Z16" s="270">
        <v>220</v>
      </c>
      <c r="AA16" s="270">
        <v>180</v>
      </c>
      <c r="AB16" s="270">
        <v>160</v>
      </c>
      <c r="AC16" s="270">
        <v>150</v>
      </c>
      <c r="AD16" s="270">
        <v>140</v>
      </c>
      <c r="AE16" s="270">
        <v>130</v>
      </c>
      <c r="AF16" s="270">
        <v>120</v>
      </c>
      <c r="AG16" s="270">
        <v>110</v>
      </c>
    </row>
    <row r="17" spans="1:33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U17" s="270"/>
      <c r="V17" s="270"/>
      <c r="W17" s="270" t="s">
        <v>68</v>
      </c>
      <c r="X17" s="270">
        <v>250</v>
      </c>
      <c r="Y17" s="270">
        <v>200</v>
      </c>
      <c r="Z17" s="270">
        <v>160</v>
      </c>
      <c r="AA17" s="270">
        <v>140</v>
      </c>
      <c r="AB17" s="270">
        <v>120</v>
      </c>
      <c r="AC17" s="270">
        <v>110</v>
      </c>
      <c r="AD17" s="270">
        <v>100</v>
      </c>
      <c r="AE17" s="270">
        <v>90</v>
      </c>
      <c r="AF17" s="270">
        <v>80</v>
      </c>
      <c r="AG17" s="270">
        <v>70</v>
      </c>
    </row>
    <row r="18" spans="1:33" ht="18.75" customHeight="1" x14ac:dyDescent="0.25">
      <c r="A18" s="206"/>
      <c r="B18" s="396"/>
      <c r="C18" s="396"/>
      <c r="D18" s="393" t="str">
        <f>E7</f>
        <v>Szőke Bence</v>
      </c>
      <c r="E18" s="393"/>
      <c r="F18" s="393" t="str">
        <f>E9</f>
        <v>Lukáts Zsombor</v>
      </c>
      <c r="G18" s="393"/>
      <c r="H18" s="393" t="str">
        <f>E11</f>
        <v>Rédei Barnabás</v>
      </c>
      <c r="I18" s="393"/>
      <c r="J18" s="393" t="str">
        <f>E13</f>
        <v>Takács Norbert</v>
      </c>
      <c r="K18" s="393"/>
      <c r="L18" s="206"/>
      <c r="M18" s="206"/>
      <c r="U18" s="270"/>
      <c r="V18" s="270"/>
      <c r="W18" s="270" t="s">
        <v>69</v>
      </c>
      <c r="X18" s="270">
        <v>200</v>
      </c>
      <c r="Y18" s="270">
        <v>150</v>
      </c>
      <c r="Z18" s="270">
        <v>130</v>
      </c>
      <c r="AA18" s="270">
        <v>110</v>
      </c>
      <c r="AB18" s="270">
        <v>95</v>
      </c>
      <c r="AC18" s="270">
        <v>80</v>
      </c>
      <c r="AD18" s="270">
        <v>70</v>
      </c>
      <c r="AE18" s="270">
        <v>60</v>
      </c>
      <c r="AF18" s="270">
        <v>55</v>
      </c>
      <c r="AG18" s="270">
        <v>50</v>
      </c>
    </row>
    <row r="19" spans="1:33" ht="18.75" customHeight="1" x14ac:dyDescent="0.25">
      <c r="A19" s="262" t="s">
        <v>50</v>
      </c>
      <c r="B19" s="398" t="str">
        <f>E7</f>
        <v>Szőke Bence</v>
      </c>
      <c r="C19" s="398"/>
      <c r="D19" s="399"/>
      <c r="E19" s="399"/>
      <c r="F19" s="400" t="s">
        <v>305</v>
      </c>
      <c r="G19" s="401"/>
      <c r="H19" s="400" t="s">
        <v>305</v>
      </c>
      <c r="I19" s="401"/>
      <c r="J19" s="400" t="s">
        <v>305</v>
      </c>
      <c r="K19" s="401"/>
      <c r="L19" s="206"/>
      <c r="M19" s="206"/>
      <c r="U19" s="270"/>
      <c r="V19" s="270"/>
      <c r="W19" s="270" t="s">
        <v>70</v>
      </c>
      <c r="X19" s="270">
        <v>150</v>
      </c>
      <c r="Y19" s="270">
        <v>120</v>
      </c>
      <c r="Z19" s="270">
        <v>100</v>
      </c>
      <c r="AA19" s="270">
        <v>80</v>
      </c>
      <c r="AB19" s="270">
        <v>70</v>
      </c>
      <c r="AC19" s="270">
        <v>60</v>
      </c>
      <c r="AD19" s="270">
        <v>55</v>
      </c>
      <c r="AE19" s="270">
        <v>50</v>
      </c>
      <c r="AF19" s="270">
        <v>45</v>
      </c>
      <c r="AG19" s="270">
        <v>40</v>
      </c>
    </row>
    <row r="20" spans="1:33" ht="18.75" customHeight="1" x14ac:dyDescent="0.25">
      <c r="A20" s="262" t="s">
        <v>51</v>
      </c>
      <c r="B20" s="398" t="str">
        <f>E9</f>
        <v>Lukáts Zsombor</v>
      </c>
      <c r="C20" s="398"/>
      <c r="D20" s="400" t="s">
        <v>309</v>
      </c>
      <c r="E20" s="401"/>
      <c r="F20" s="410"/>
      <c r="G20" s="410"/>
      <c r="H20" s="400" t="s">
        <v>337</v>
      </c>
      <c r="I20" s="401"/>
      <c r="J20" s="400" t="s">
        <v>354</v>
      </c>
      <c r="K20" s="401"/>
      <c r="L20" s="206"/>
      <c r="M20" s="206"/>
      <c r="U20" s="270"/>
      <c r="V20" s="270"/>
      <c r="W20" s="270" t="s">
        <v>71</v>
      </c>
      <c r="X20" s="270">
        <v>120</v>
      </c>
      <c r="Y20" s="270">
        <v>90</v>
      </c>
      <c r="Z20" s="270">
        <v>65</v>
      </c>
      <c r="AA20" s="270">
        <v>55</v>
      </c>
      <c r="AB20" s="270">
        <v>50</v>
      </c>
      <c r="AC20" s="270">
        <v>45</v>
      </c>
      <c r="AD20" s="270">
        <v>40</v>
      </c>
      <c r="AE20" s="270">
        <v>35</v>
      </c>
      <c r="AF20" s="270">
        <v>25</v>
      </c>
      <c r="AG20" s="270">
        <v>20</v>
      </c>
    </row>
    <row r="21" spans="1:33" ht="18.75" customHeight="1" x14ac:dyDescent="0.25">
      <c r="A21" s="262" t="s">
        <v>52</v>
      </c>
      <c r="B21" s="398" t="str">
        <f>E11</f>
        <v>Rédei Barnabás</v>
      </c>
      <c r="C21" s="398"/>
      <c r="D21" s="400" t="s">
        <v>309</v>
      </c>
      <c r="E21" s="401"/>
      <c r="F21" s="400" t="s">
        <v>308</v>
      </c>
      <c r="G21" s="401"/>
      <c r="H21" s="399"/>
      <c r="I21" s="399"/>
      <c r="J21" s="400" t="s">
        <v>339</v>
      </c>
      <c r="K21" s="401"/>
      <c r="L21" s="206"/>
      <c r="M21" s="206"/>
      <c r="U21" s="270"/>
      <c r="V21" s="270"/>
      <c r="W21" s="270" t="s">
        <v>72</v>
      </c>
      <c r="X21" s="270">
        <v>90</v>
      </c>
      <c r="Y21" s="270">
        <v>60</v>
      </c>
      <c r="Z21" s="270">
        <v>45</v>
      </c>
      <c r="AA21" s="270">
        <v>34</v>
      </c>
      <c r="AB21" s="270">
        <v>27</v>
      </c>
      <c r="AC21" s="270">
        <v>22</v>
      </c>
      <c r="AD21" s="270">
        <v>18</v>
      </c>
      <c r="AE21" s="270">
        <v>15</v>
      </c>
      <c r="AF21" s="270">
        <v>12</v>
      </c>
      <c r="AG21" s="270">
        <v>9</v>
      </c>
    </row>
    <row r="22" spans="1:33" ht="18.75" customHeight="1" x14ac:dyDescent="0.25">
      <c r="A22" s="262" t="s">
        <v>57</v>
      </c>
      <c r="B22" s="398" t="str">
        <f>E13</f>
        <v>Takács Norbert</v>
      </c>
      <c r="C22" s="398"/>
      <c r="D22" s="400" t="s">
        <v>309</v>
      </c>
      <c r="E22" s="401"/>
      <c r="F22" s="400" t="s">
        <v>338</v>
      </c>
      <c r="G22" s="401"/>
      <c r="H22" s="411" t="s">
        <v>304</v>
      </c>
      <c r="I22" s="393"/>
      <c r="J22" s="399"/>
      <c r="K22" s="399"/>
      <c r="L22" s="206"/>
      <c r="M22" s="206"/>
      <c r="U22" s="270"/>
      <c r="V22" s="270"/>
      <c r="W22" s="270" t="s">
        <v>73</v>
      </c>
      <c r="X22" s="270">
        <v>60</v>
      </c>
      <c r="Y22" s="270">
        <v>40</v>
      </c>
      <c r="Z22" s="270">
        <v>30</v>
      </c>
      <c r="AA22" s="270">
        <v>20</v>
      </c>
      <c r="AB22" s="270">
        <v>18</v>
      </c>
      <c r="AC22" s="270">
        <v>15</v>
      </c>
      <c r="AD22" s="270">
        <v>12</v>
      </c>
      <c r="AE22" s="270">
        <v>10</v>
      </c>
      <c r="AF22" s="270">
        <v>8</v>
      </c>
      <c r="AG22" s="270">
        <v>6</v>
      </c>
    </row>
    <row r="23" spans="1:33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U23" s="270"/>
      <c r="V23" s="270"/>
      <c r="W23" s="270" t="s">
        <v>74</v>
      </c>
      <c r="X23" s="270">
        <v>40</v>
      </c>
      <c r="Y23" s="270">
        <v>25</v>
      </c>
      <c r="Z23" s="270">
        <v>18</v>
      </c>
      <c r="AA23" s="270">
        <v>13</v>
      </c>
      <c r="AB23" s="270">
        <v>8</v>
      </c>
      <c r="AC23" s="270">
        <v>7</v>
      </c>
      <c r="AD23" s="270">
        <v>6</v>
      </c>
      <c r="AE23" s="270">
        <v>5</v>
      </c>
      <c r="AF23" s="270">
        <v>4</v>
      </c>
      <c r="AG23" s="270">
        <v>3</v>
      </c>
    </row>
    <row r="24" spans="1:33" x14ac:dyDescent="0.25">
      <c r="A24" s="206"/>
      <c r="B24" s="206"/>
      <c r="C24" s="263" t="s">
        <v>59</v>
      </c>
      <c r="D24" s="264" t="s">
        <v>65</v>
      </c>
      <c r="E24" s="264" t="s">
        <v>60</v>
      </c>
      <c r="F24" s="206"/>
      <c r="G24" s="206"/>
      <c r="H24" s="206"/>
      <c r="I24" s="206"/>
      <c r="J24" s="206"/>
      <c r="K24" s="206"/>
      <c r="L24" s="206"/>
      <c r="M24" s="206"/>
      <c r="U24" s="270"/>
      <c r="V24" s="270"/>
      <c r="W24" s="270" t="s">
        <v>75</v>
      </c>
      <c r="X24" s="270">
        <v>25</v>
      </c>
      <c r="Y24" s="270">
        <v>15</v>
      </c>
      <c r="Z24" s="270">
        <v>13</v>
      </c>
      <c r="AA24" s="270">
        <v>7</v>
      </c>
      <c r="AB24" s="270">
        <v>6</v>
      </c>
      <c r="AC24" s="270">
        <v>5</v>
      </c>
      <c r="AD24" s="270">
        <v>4</v>
      </c>
      <c r="AE24" s="270">
        <v>3</v>
      </c>
      <c r="AF24" s="270">
        <v>2</v>
      </c>
      <c r="AG24" s="270">
        <v>1</v>
      </c>
    </row>
    <row r="25" spans="1:33" x14ac:dyDescent="0.25">
      <c r="A25" s="206"/>
      <c r="B25" s="206"/>
      <c r="C25" s="265" t="s">
        <v>66</v>
      </c>
      <c r="D25" s="266" t="s">
        <v>61</v>
      </c>
      <c r="E25" s="266" t="s">
        <v>62</v>
      </c>
      <c r="F25" s="206"/>
      <c r="G25" s="206"/>
      <c r="H25" s="206"/>
      <c r="I25" s="206"/>
      <c r="J25" s="206"/>
      <c r="K25" s="206"/>
      <c r="L25" s="206"/>
      <c r="M25" s="206"/>
      <c r="U25" s="270"/>
      <c r="V25" s="270"/>
      <c r="W25" s="270" t="s">
        <v>80</v>
      </c>
      <c r="X25" s="270">
        <v>15</v>
      </c>
      <c r="Y25" s="270">
        <v>10</v>
      </c>
      <c r="Z25" s="270">
        <v>8</v>
      </c>
      <c r="AA25" s="270">
        <v>4</v>
      </c>
      <c r="AB25" s="270">
        <v>3</v>
      </c>
      <c r="AC25" s="270">
        <v>2</v>
      </c>
      <c r="AD25" s="270">
        <v>1</v>
      </c>
      <c r="AE25" s="270">
        <v>0</v>
      </c>
      <c r="AF25" s="270">
        <v>0</v>
      </c>
      <c r="AG25" s="270">
        <v>0</v>
      </c>
    </row>
    <row r="26" spans="1:33" x14ac:dyDescent="0.25">
      <c r="A26" s="206"/>
      <c r="B26" s="206"/>
      <c r="C26" s="267" t="s">
        <v>67</v>
      </c>
      <c r="D26" s="268" t="s">
        <v>63</v>
      </c>
      <c r="E26" s="268" t="s">
        <v>64</v>
      </c>
      <c r="F26" s="206"/>
      <c r="G26" s="206"/>
      <c r="H26" s="206"/>
      <c r="I26" s="206"/>
      <c r="J26" s="206"/>
      <c r="K26" s="206"/>
      <c r="L26" s="206"/>
      <c r="M26" s="206"/>
      <c r="U26" s="270"/>
      <c r="V26" s="270"/>
      <c r="W26" s="270" t="s">
        <v>76</v>
      </c>
      <c r="X26" s="270">
        <v>10</v>
      </c>
      <c r="Y26" s="270">
        <v>6</v>
      </c>
      <c r="Z26" s="270">
        <v>4</v>
      </c>
      <c r="AA26" s="270">
        <v>2</v>
      </c>
      <c r="AB26" s="270">
        <v>1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</row>
    <row r="27" spans="1:33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189"/>
      <c r="M27" s="206"/>
    </row>
    <row r="28" spans="1:33" x14ac:dyDescent="0.25">
      <c r="A28" s="110" t="s">
        <v>31</v>
      </c>
      <c r="B28" s="111"/>
      <c r="C28" s="156"/>
      <c r="D28" s="239" t="s">
        <v>2</v>
      </c>
      <c r="E28" s="240" t="s">
        <v>33</v>
      </c>
      <c r="F28" s="254"/>
      <c r="G28" s="239" t="s">
        <v>2</v>
      </c>
      <c r="H28" s="240" t="s">
        <v>40</v>
      </c>
      <c r="I28" s="133"/>
      <c r="J28" s="240" t="s">
        <v>41</v>
      </c>
      <c r="K28" s="132" t="s">
        <v>42</v>
      </c>
      <c r="L28" s="33"/>
      <c r="M28" s="254"/>
    </row>
    <row r="29" spans="1:33" x14ac:dyDescent="0.25">
      <c r="A29" s="217" t="s">
        <v>32</v>
      </c>
      <c r="B29" s="218"/>
      <c r="C29" s="220"/>
      <c r="D29" s="241"/>
      <c r="E29" s="404"/>
      <c r="F29" s="404"/>
      <c r="G29" s="248" t="s">
        <v>3</v>
      </c>
      <c r="H29" s="218"/>
      <c r="I29" s="242"/>
      <c r="J29" s="249"/>
      <c r="K29" s="212" t="s">
        <v>34</v>
      </c>
      <c r="L29" s="255"/>
      <c r="M29" s="243"/>
    </row>
    <row r="30" spans="1:33" x14ac:dyDescent="0.25">
      <c r="A30" s="221" t="s">
        <v>39</v>
      </c>
      <c r="B30" s="131"/>
      <c r="C30" s="223"/>
      <c r="D30" s="244"/>
      <c r="E30" s="397"/>
      <c r="F30" s="397"/>
      <c r="G30" s="250" t="s">
        <v>4</v>
      </c>
      <c r="H30" s="80"/>
      <c r="I30" s="210"/>
      <c r="J30" s="81"/>
      <c r="K30" s="252"/>
      <c r="L30" s="189"/>
      <c r="M30" s="247"/>
    </row>
    <row r="31" spans="1:33" x14ac:dyDescent="0.25">
      <c r="A31" s="146"/>
      <c r="B31" s="147"/>
      <c r="C31" s="148"/>
      <c r="D31" s="244"/>
      <c r="E31" s="82"/>
      <c r="F31" s="206"/>
      <c r="G31" s="250" t="s">
        <v>5</v>
      </c>
      <c r="H31" s="80"/>
      <c r="I31" s="210"/>
      <c r="J31" s="81"/>
      <c r="K31" s="212" t="s">
        <v>35</v>
      </c>
      <c r="L31" s="255"/>
      <c r="M31" s="243"/>
    </row>
    <row r="32" spans="1:33" x14ac:dyDescent="0.25">
      <c r="A32" s="123"/>
      <c r="B32" s="91"/>
      <c r="C32" s="124"/>
      <c r="D32" s="244"/>
      <c r="E32" s="82"/>
      <c r="F32" s="206"/>
      <c r="G32" s="250" t="s">
        <v>6</v>
      </c>
      <c r="H32" s="80"/>
      <c r="I32" s="210"/>
      <c r="J32" s="81"/>
      <c r="K32" s="253"/>
      <c r="L32" s="206"/>
      <c r="M32" s="245"/>
    </row>
    <row r="33" spans="1:13" x14ac:dyDescent="0.25">
      <c r="A33" s="135"/>
      <c r="B33" s="149"/>
      <c r="C33" s="155"/>
      <c r="D33" s="244"/>
      <c r="E33" s="82"/>
      <c r="F33" s="206"/>
      <c r="G33" s="250" t="s">
        <v>7</v>
      </c>
      <c r="H33" s="80"/>
      <c r="I33" s="210"/>
      <c r="J33" s="81"/>
      <c r="K33" s="221"/>
      <c r="L33" s="189"/>
      <c r="M33" s="247"/>
    </row>
    <row r="34" spans="1:13" x14ac:dyDescent="0.25">
      <c r="A34" s="136"/>
      <c r="B34" s="22"/>
      <c r="C34" s="124"/>
      <c r="D34" s="244"/>
      <c r="E34" s="82"/>
      <c r="F34" s="206"/>
      <c r="G34" s="250" t="s">
        <v>8</v>
      </c>
      <c r="H34" s="80"/>
      <c r="I34" s="210"/>
      <c r="J34" s="81"/>
      <c r="K34" s="212" t="s">
        <v>27</v>
      </c>
      <c r="L34" s="255"/>
      <c r="M34" s="243"/>
    </row>
    <row r="35" spans="1:13" x14ac:dyDescent="0.25">
      <c r="A35" s="136"/>
      <c r="B35" s="22"/>
      <c r="C35" s="144"/>
      <c r="D35" s="244"/>
      <c r="E35" s="82"/>
      <c r="F35" s="206"/>
      <c r="G35" s="250" t="s">
        <v>9</v>
      </c>
      <c r="H35" s="80"/>
      <c r="I35" s="210"/>
      <c r="J35" s="81"/>
      <c r="K35" s="253"/>
      <c r="L35" s="206"/>
      <c r="M35" s="245"/>
    </row>
    <row r="36" spans="1:13" x14ac:dyDescent="0.25">
      <c r="A36" s="137"/>
      <c r="B36" s="134"/>
      <c r="C36" s="145"/>
      <c r="D36" s="246"/>
      <c r="E36" s="125"/>
      <c r="F36" s="189"/>
      <c r="G36" s="251" t="s">
        <v>10</v>
      </c>
      <c r="H36" s="131"/>
      <c r="I36" s="214"/>
      <c r="J36" s="127"/>
      <c r="K36" s="221" t="str">
        <f>M4</f>
        <v>Sági István</v>
      </c>
      <c r="L36" s="189"/>
      <c r="M36" s="247"/>
    </row>
  </sheetData>
  <mergeCells count="37">
    <mergeCell ref="J22:K22"/>
    <mergeCell ref="E29:F29"/>
    <mergeCell ref="E30:F30"/>
    <mergeCell ref="B22:C22"/>
    <mergeCell ref="D22:E22"/>
    <mergeCell ref="F22:G22"/>
    <mergeCell ref="H22:I22"/>
    <mergeCell ref="B20:C20"/>
    <mergeCell ref="D20:E20"/>
    <mergeCell ref="H20:I20"/>
    <mergeCell ref="J20:K20"/>
    <mergeCell ref="B21:C21"/>
    <mergeCell ref="D21:E21"/>
    <mergeCell ref="F20:G20"/>
    <mergeCell ref="H21:I21"/>
    <mergeCell ref="J21:K21"/>
    <mergeCell ref="F21:G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9" priority="2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rgb="FFFFFF00"/>
  </sheetPr>
  <dimension ref="A1:AG41"/>
  <sheetViews>
    <sheetView workbookViewId="0">
      <selection activeCell="E7" sqref="E7:I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1" max="21" width="10.33203125" hidden="1" customWidth="1"/>
    <col min="22" max="33" width="0" hidden="1" customWidth="1"/>
  </cols>
  <sheetData>
    <row r="1" spans="1:33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X1" s="276" t="e">
        <f>IF(U5=1,CONCATENATE(VLOOKUP(U3,W16:AD27,2)),CONCATENATE(VLOOKUP(U3,W2:AG13,2)))</f>
        <v>#N/A</v>
      </c>
      <c r="Y1" s="276" t="e">
        <f>IF(U5=1,CONCATENATE(VLOOKUP(U3,W16:AG27,3)),CONCATENATE(VLOOKUP(U3,W2:AG13,3)))</f>
        <v>#N/A</v>
      </c>
      <c r="Z1" s="276" t="e">
        <f>IF(U5=1,CONCATENATE(VLOOKUP(U3,W16:AG27,4)),CONCATENATE(VLOOKUP(U3,W2:AG13,4)))</f>
        <v>#N/A</v>
      </c>
      <c r="AA1" s="276" t="e">
        <f>IF(U5=1,CONCATENATE(VLOOKUP(U3,W16:AG27,5)),CONCATENATE(VLOOKUP(U3,W2:AG13,5)))</f>
        <v>#N/A</v>
      </c>
      <c r="AB1" s="276" t="e">
        <f>IF(U5=1,CONCATENATE(VLOOKUP(U3,W16:AG27,6)),CONCATENATE(VLOOKUP(U3,W2:AG13,6)))</f>
        <v>#N/A</v>
      </c>
      <c r="AC1" s="276" t="e">
        <f>IF(U5=1,CONCATENATE(VLOOKUP(U3,W16:AG27,7)),CONCATENATE(VLOOKUP(U3,W2:AG13,7)))</f>
        <v>#N/A</v>
      </c>
      <c r="AD1" s="276" t="e">
        <f>IF(U5=1,CONCATENATE(VLOOKUP(U3,W16:AG27,8)),CONCATENATE(VLOOKUP(U3,W2:AG13,8)))</f>
        <v>#N/A</v>
      </c>
      <c r="AE1" s="276" t="e">
        <f>IF(U5=1,CONCATENATE(VLOOKUP(U3,W16:AG27,9)),CONCATENATE(VLOOKUP(U3,W2:AG13,9)))</f>
        <v>#N/A</v>
      </c>
      <c r="AF1" s="276" t="e">
        <f>IF(U5=1,CONCATENATE(VLOOKUP(U3,W16:AG27,10)),CONCATENATE(VLOOKUP(U3,W2:AG13,10)))</f>
        <v>#N/A</v>
      </c>
      <c r="AG1" s="276" t="e">
        <f>IF(U5=1,CONCATENATE(VLOOKUP(U3,W16:AG27,11)),CONCATENATE(VLOOKUP(U3,W2:AG13,11)))</f>
        <v>#N/A</v>
      </c>
    </row>
    <row r="2" spans="1:33" x14ac:dyDescent="0.25">
      <c r="A2" s="168" t="s">
        <v>37</v>
      </c>
      <c r="B2" s="169"/>
      <c r="C2" s="169"/>
      <c r="D2" s="169"/>
      <c r="E2" s="169" t="s">
        <v>99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U2" s="271"/>
      <c r="V2" s="270"/>
      <c r="W2" s="270" t="s">
        <v>50</v>
      </c>
      <c r="X2" s="264">
        <v>150</v>
      </c>
      <c r="Y2" s="264">
        <v>120</v>
      </c>
      <c r="Z2" s="264">
        <v>100</v>
      </c>
      <c r="AA2" s="264">
        <v>80</v>
      </c>
      <c r="AB2" s="264">
        <v>70</v>
      </c>
      <c r="AC2" s="264">
        <v>60</v>
      </c>
      <c r="AD2" s="264">
        <v>55</v>
      </c>
      <c r="AE2" s="264">
        <v>50</v>
      </c>
      <c r="AF2" s="264">
        <v>45</v>
      </c>
      <c r="AG2" s="264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U3" s="270">
        <f>IF(H4="OB","A",IF(H4="IX","W",H4))</f>
        <v>0</v>
      </c>
      <c r="V3" s="270"/>
      <c r="W3" s="270" t="s">
        <v>68</v>
      </c>
      <c r="X3" s="264">
        <v>120</v>
      </c>
      <c r="Y3" s="264">
        <v>90</v>
      </c>
      <c r="Z3" s="264">
        <v>65</v>
      </c>
      <c r="AA3" s="264">
        <v>55</v>
      </c>
      <c r="AB3" s="264">
        <v>50</v>
      </c>
      <c r="AC3" s="264">
        <v>45</v>
      </c>
      <c r="AD3" s="264">
        <v>40</v>
      </c>
      <c r="AE3" s="264">
        <v>35</v>
      </c>
      <c r="AF3" s="264">
        <v>25</v>
      </c>
      <c r="AG3" s="264">
        <v>20</v>
      </c>
    </row>
    <row r="4" spans="1:33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U4" s="270"/>
      <c r="V4" s="270"/>
      <c r="W4" s="270" t="s">
        <v>69</v>
      </c>
      <c r="X4" s="264">
        <v>90</v>
      </c>
      <c r="Y4" s="264">
        <v>60</v>
      </c>
      <c r="Z4" s="264">
        <v>45</v>
      </c>
      <c r="AA4" s="264">
        <v>34</v>
      </c>
      <c r="AB4" s="264">
        <v>27</v>
      </c>
      <c r="AC4" s="264">
        <v>22</v>
      </c>
      <c r="AD4" s="264">
        <v>18</v>
      </c>
      <c r="AE4" s="264">
        <v>15</v>
      </c>
      <c r="AF4" s="264">
        <v>12</v>
      </c>
      <c r="AG4" s="264">
        <v>9</v>
      </c>
    </row>
    <row r="5" spans="1:33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U5" s="270">
        <f>IF(OR(Altalanos!$A$8="F1",Altalanos!$A$8="F2",Altalanos!$A$8="N1",Altalanos!$A$8="N2"),1,2)</f>
        <v>2</v>
      </c>
      <c r="V5" s="270"/>
      <c r="W5" s="270" t="s">
        <v>70</v>
      </c>
      <c r="X5" s="264">
        <v>60</v>
      </c>
      <c r="Y5" s="264">
        <v>40</v>
      </c>
      <c r="Z5" s="264">
        <v>30</v>
      </c>
      <c r="AA5" s="264">
        <v>20</v>
      </c>
      <c r="AB5" s="264">
        <v>18</v>
      </c>
      <c r="AC5" s="264">
        <v>15</v>
      </c>
      <c r="AD5" s="264">
        <v>12</v>
      </c>
      <c r="AE5" s="264">
        <v>10</v>
      </c>
      <c r="AF5" s="264">
        <v>8</v>
      </c>
      <c r="AG5" s="264">
        <v>6</v>
      </c>
    </row>
    <row r="6" spans="1:33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U6" s="270"/>
      <c r="V6" s="270"/>
      <c r="W6" s="270" t="s">
        <v>71</v>
      </c>
      <c r="X6" s="264">
        <v>40</v>
      </c>
      <c r="Y6" s="264">
        <v>25</v>
      </c>
      <c r="Z6" s="264">
        <v>18</v>
      </c>
      <c r="AA6" s="264">
        <v>13</v>
      </c>
      <c r="AB6" s="264">
        <v>10</v>
      </c>
      <c r="AC6" s="264">
        <v>8</v>
      </c>
      <c r="AD6" s="264">
        <v>6</v>
      </c>
      <c r="AE6" s="264">
        <v>5</v>
      </c>
      <c r="AF6" s="264">
        <v>4</v>
      </c>
      <c r="AG6" s="264">
        <v>3</v>
      </c>
    </row>
    <row r="7" spans="1:33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93</v>
      </c>
      <c r="F7" s="230"/>
      <c r="G7" s="225" t="str">
        <f>IF($B7="","",VLOOKUP($B7,#REF!,3))</f>
        <v/>
      </c>
      <c r="H7" s="230"/>
      <c r="I7" s="307" t="s">
        <v>102</v>
      </c>
      <c r="J7" s="206"/>
      <c r="K7" s="380" t="s">
        <v>169</v>
      </c>
      <c r="L7" s="272">
        <v>4</v>
      </c>
      <c r="M7" s="277"/>
      <c r="U7" s="270"/>
      <c r="V7" s="270"/>
      <c r="W7" s="270" t="s">
        <v>72</v>
      </c>
      <c r="X7" s="264">
        <v>25</v>
      </c>
      <c r="Y7" s="264">
        <v>15</v>
      </c>
      <c r="Z7" s="264">
        <v>13</v>
      </c>
      <c r="AA7" s="264">
        <v>8</v>
      </c>
      <c r="AB7" s="264">
        <v>6</v>
      </c>
      <c r="AC7" s="264">
        <v>4</v>
      </c>
      <c r="AD7" s="264">
        <v>3</v>
      </c>
      <c r="AE7" s="264">
        <v>2</v>
      </c>
      <c r="AF7" s="264">
        <v>1</v>
      </c>
      <c r="AG7" s="264">
        <v>0</v>
      </c>
    </row>
    <row r="8" spans="1:33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U8" s="270"/>
      <c r="V8" s="270"/>
      <c r="W8" s="270" t="s">
        <v>73</v>
      </c>
      <c r="X8" s="264">
        <v>15</v>
      </c>
      <c r="Y8" s="264">
        <v>10</v>
      </c>
      <c r="Z8" s="264">
        <v>7</v>
      </c>
      <c r="AA8" s="264">
        <v>5</v>
      </c>
      <c r="AB8" s="264">
        <v>4</v>
      </c>
      <c r="AC8" s="264">
        <v>3</v>
      </c>
      <c r="AD8" s="264">
        <v>2</v>
      </c>
      <c r="AE8" s="264">
        <v>1</v>
      </c>
      <c r="AF8" s="264">
        <v>0</v>
      </c>
      <c r="AG8" s="264">
        <v>0</v>
      </c>
    </row>
    <row r="9" spans="1:33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98</v>
      </c>
      <c r="F9" s="230"/>
      <c r="G9" s="225" t="str">
        <f>IF($B9="","",VLOOKUP($B9,#REF!,3))</f>
        <v/>
      </c>
      <c r="H9" s="230"/>
      <c r="I9" s="307" t="s">
        <v>95</v>
      </c>
      <c r="J9" s="206"/>
      <c r="K9" s="380" t="s">
        <v>172</v>
      </c>
      <c r="L9" s="272">
        <v>0</v>
      </c>
      <c r="M9" s="277"/>
      <c r="U9" s="270"/>
      <c r="V9" s="270"/>
      <c r="W9" s="270" t="s">
        <v>74</v>
      </c>
      <c r="X9" s="264">
        <v>10</v>
      </c>
      <c r="Y9" s="264">
        <v>6</v>
      </c>
      <c r="Z9" s="264">
        <v>4</v>
      </c>
      <c r="AA9" s="264">
        <v>2</v>
      </c>
      <c r="AB9" s="264">
        <v>1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</row>
    <row r="10" spans="1:33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U10" s="270"/>
      <c r="V10" s="270"/>
      <c r="W10" s="270" t="s">
        <v>75</v>
      </c>
      <c r="X10" s="264">
        <v>6</v>
      </c>
      <c r="Y10" s="264">
        <v>3</v>
      </c>
      <c r="Z10" s="264">
        <v>2</v>
      </c>
      <c r="AA10" s="264">
        <v>1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</row>
    <row r="11" spans="1:33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96</v>
      </c>
      <c r="F11" s="230"/>
      <c r="G11" s="225" t="str">
        <f>IF($B11="","",VLOOKUP($B11,#REF!,3))</f>
        <v/>
      </c>
      <c r="H11" s="230"/>
      <c r="I11" s="307" t="s">
        <v>97</v>
      </c>
      <c r="J11" s="206"/>
      <c r="K11" s="380" t="s">
        <v>170</v>
      </c>
      <c r="L11" s="272">
        <v>2</v>
      </c>
      <c r="M11" s="277"/>
      <c r="U11" s="270"/>
      <c r="V11" s="270"/>
      <c r="W11" s="270" t="s">
        <v>80</v>
      </c>
      <c r="X11" s="264">
        <v>3</v>
      </c>
      <c r="Y11" s="264">
        <v>2</v>
      </c>
      <c r="Z11" s="264">
        <v>1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</row>
    <row r="12" spans="1:33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U12" s="270"/>
      <c r="V12" s="270"/>
      <c r="W12" s="270" t="s">
        <v>76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</row>
    <row r="13" spans="1:33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U13" s="270"/>
      <c r="V13" s="270"/>
      <c r="W13" s="270" t="s">
        <v>77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</row>
    <row r="14" spans="1:33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</row>
    <row r="15" spans="1:33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</row>
    <row r="16" spans="1:33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U16" s="270"/>
      <c r="V16" s="270"/>
      <c r="W16" s="270" t="s">
        <v>50</v>
      </c>
      <c r="X16" s="270">
        <v>300</v>
      </c>
      <c r="Y16" s="270">
        <v>250</v>
      </c>
      <c r="Z16" s="270">
        <v>220</v>
      </c>
      <c r="AA16" s="270">
        <v>180</v>
      </c>
      <c r="AB16" s="270">
        <v>160</v>
      </c>
      <c r="AC16" s="270">
        <v>150</v>
      </c>
      <c r="AD16" s="270">
        <v>140</v>
      </c>
      <c r="AE16" s="270">
        <v>130</v>
      </c>
      <c r="AF16" s="270">
        <v>120</v>
      </c>
      <c r="AG16" s="270">
        <v>110</v>
      </c>
    </row>
    <row r="17" spans="1:33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U17" s="270"/>
      <c r="V17" s="270"/>
      <c r="W17" s="270" t="s">
        <v>68</v>
      </c>
      <c r="X17" s="270">
        <v>250</v>
      </c>
      <c r="Y17" s="270">
        <v>200</v>
      </c>
      <c r="Z17" s="270">
        <v>160</v>
      </c>
      <c r="AA17" s="270">
        <v>140</v>
      </c>
      <c r="AB17" s="270">
        <v>120</v>
      </c>
      <c r="AC17" s="270">
        <v>110</v>
      </c>
      <c r="AD17" s="270">
        <v>100</v>
      </c>
      <c r="AE17" s="270">
        <v>90</v>
      </c>
      <c r="AF17" s="270">
        <v>80</v>
      </c>
      <c r="AG17" s="270">
        <v>70</v>
      </c>
    </row>
    <row r="18" spans="1:33" ht="18.75" customHeight="1" x14ac:dyDescent="0.25">
      <c r="A18" s="206"/>
      <c r="B18" s="396"/>
      <c r="C18" s="396"/>
      <c r="D18" s="393" t="str">
        <f>E7</f>
        <v>Kovács Barnabás Vajk</v>
      </c>
      <c r="E18" s="393"/>
      <c r="F18" s="393" t="str">
        <f>E9</f>
        <v>Kiss Balázs Gujdó</v>
      </c>
      <c r="G18" s="393"/>
      <c r="H18" s="393" t="str">
        <f>E11</f>
        <v>László Bálint</v>
      </c>
      <c r="I18" s="393"/>
      <c r="J18" s="206"/>
      <c r="K18" s="206"/>
      <c r="L18" s="206"/>
      <c r="M18" s="206"/>
      <c r="U18" s="270"/>
      <c r="V18" s="270"/>
      <c r="W18" s="270" t="s">
        <v>69</v>
      </c>
      <c r="X18" s="270">
        <v>200</v>
      </c>
      <c r="Y18" s="270">
        <v>150</v>
      </c>
      <c r="Z18" s="270">
        <v>130</v>
      </c>
      <c r="AA18" s="270">
        <v>110</v>
      </c>
      <c r="AB18" s="270">
        <v>95</v>
      </c>
      <c r="AC18" s="270">
        <v>80</v>
      </c>
      <c r="AD18" s="270">
        <v>70</v>
      </c>
      <c r="AE18" s="270">
        <v>60</v>
      </c>
      <c r="AF18" s="270">
        <v>55</v>
      </c>
      <c r="AG18" s="270">
        <v>50</v>
      </c>
    </row>
    <row r="19" spans="1:33" ht="18.75" customHeight="1" x14ac:dyDescent="0.25">
      <c r="A19" s="262" t="s">
        <v>50</v>
      </c>
      <c r="B19" s="398" t="str">
        <f>E7</f>
        <v>Kovács Barnabás Vajk</v>
      </c>
      <c r="C19" s="398"/>
      <c r="D19" s="405"/>
      <c r="E19" s="405"/>
      <c r="F19" s="402" t="s">
        <v>308</v>
      </c>
      <c r="G19" s="403"/>
      <c r="H19" s="402" t="s">
        <v>308</v>
      </c>
      <c r="I19" s="403"/>
      <c r="J19" s="206"/>
      <c r="K19" s="206"/>
      <c r="L19" s="206"/>
      <c r="M19" s="206"/>
      <c r="U19" s="270"/>
      <c r="V19" s="270"/>
      <c r="W19" s="270" t="s">
        <v>70</v>
      </c>
      <c r="X19" s="270">
        <v>150</v>
      </c>
      <c r="Y19" s="270">
        <v>120</v>
      </c>
      <c r="Z19" s="270">
        <v>100</v>
      </c>
      <c r="AA19" s="270">
        <v>80</v>
      </c>
      <c r="AB19" s="270">
        <v>70</v>
      </c>
      <c r="AC19" s="270">
        <v>60</v>
      </c>
      <c r="AD19" s="270">
        <v>55</v>
      </c>
      <c r="AE19" s="270">
        <v>50</v>
      </c>
      <c r="AF19" s="270">
        <v>45</v>
      </c>
      <c r="AG19" s="270">
        <v>40</v>
      </c>
    </row>
    <row r="20" spans="1:33" ht="18.75" customHeight="1" x14ac:dyDescent="0.25">
      <c r="A20" s="262" t="s">
        <v>51</v>
      </c>
      <c r="B20" s="398" t="str">
        <f>E9</f>
        <v>Kiss Balázs Gujdó</v>
      </c>
      <c r="C20" s="398"/>
      <c r="D20" s="402" t="s">
        <v>337</v>
      </c>
      <c r="E20" s="403"/>
      <c r="F20" s="405"/>
      <c r="G20" s="405"/>
      <c r="H20" s="402" t="s">
        <v>302</v>
      </c>
      <c r="I20" s="403"/>
      <c r="J20" s="206"/>
      <c r="K20" s="206"/>
      <c r="L20" s="206"/>
      <c r="M20" s="206"/>
      <c r="U20" s="270"/>
      <c r="V20" s="270"/>
      <c r="W20" s="270" t="s">
        <v>71</v>
      </c>
      <c r="X20" s="270">
        <v>120</v>
      </c>
      <c r="Y20" s="270">
        <v>90</v>
      </c>
      <c r="Z20" s="270">
        <v>65</v>
      </c>
      <c r="AA20" s="270">
        <v>55</v>
      </c>
      <c r="AB20" s="270">
        <v>50</v>
      </c>
      <c r="AC20" s="270">
        <v>45</v>
      </c>
      <c r="AD20" s="270">
        <v>40</v>
      </c>
      <c r="AE20" s="270">
        <v>35</v>
      </c>
      <c r="AF20" s="270">
        <v>25</v>
      </c>
      <c r="AG20" s="270">
        <v>20</v>
      </c>
    </row>
    <row r="21" spans="1:33" ht="18.75" customHeight="1" x14ac:dyDescent="0.25">
      <c r="A21" s="262" t="s">
        <v>52</v>
      </c>
      <c r="B21" s="398" t="str">
        <f>E11</f>
        <v>László Bálint</v>
      </c>
      <c r="C21" s="398"/>
      <c r="D21" s="402" t="s">
        <v>337</v>
      </c>
      <c r="E21" s="403"/>
      <c r="F21" s="402" t="s">
        <v>357</v>
      </c>
      <c r="G21" s="403"/>
      <c r="H21" s="405"/>
      <c r="I21" s="405"/>
      <c r="J21" s="206"/>
      <c r="K21" s="206"/>
      <c r="L21" s="206"/>
      <c r="M21" s="206"/>
      <c r="U21" s="270"/>
      <c r="V21" s="270"/>
      <c r="W21" s="270" t="s">
        <v>72</v>
      </c>
      <c r="X21" s="270">
        <v>90</v>
      </c>
      <c r="Y21" s="270">
        <v>60</v>
      </c>
      <c r="Z21" s="270">
        <v>45</v>
      </c>
      <c r="AA21" s="270">
        <v>34</v>
      </c>
      <c r="AB21" s="270">
        <v>27</v>
      </c>
      <c r="AC21" s="270">
        <v>22</v>
      </c>
      <c r="AD21" s="270">
        <v>18</v>
      </c>
      <c r="AE21" s="270">
        <v>15</v>
      </c>
      <c r="AF21" s="270">
        <v>12</v>
      </c>
      <c r="AG21" s="270">
        <v>9</v>
      </c>
    </row>
    <row r="22" spans="1:33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U22" s="270"/>
      <c r="V22" s="270"/>
      <c r="W22" s="270" t="s">
        <v>73</v>
      </c>
      <c r="X22" s="270">
        <v>60</v>
      </c>
      <c r="Y22" s="270">
        <v>40</v>
      </c>
      <c r="Z22" s="270">
        <v>30</v>
      </c>
      <c r="AA22" s="270">
        <v>20</v>
      </c>
      <c r="AB22" s="270">
        <v>18</v>
      </c>
      <c r="AC22" s="270">
        <v>15</v>
      </c>
      <c r="AD22" s="270">
        <v>12</v>
      </c>
      <c r="AE22" s="270">
        <v>10</v>
      </c>
      <c r="AF22" s="270">
        <v>8</v>
      </c>
      <c r="AG22" s="270">
        <v>6</v>
      </c>
    </row>
    <row r="23" spans="1:33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U23" s="270"/>
      <c r="V23" s="270"/>
      <c r="W23" s="270" t="s">
        <v>74</v>
      </c>
      <c r="X23" s="270">
        <v>40</v>
      </c>
      <c r="Y23" s="270">
        <v>25</v>
      </c>
      <c r="Z23" s="270">
        <v>18</v>
      </c>
      <c r="AA23" s="270">
        <v>13</v>
      </c>
      <c r="AB23" s="270">
        <v>8</v>
      </c>
      <c r="AC23" s="270">
        <v>7</v>
      </c>
      <c r="AD23" s="270">
        <v>6</v>
      </c>
      <c r="AE23" s="270">
        <v>5</v>
      </c>
      <c r="AF23" s="270">
        <v>4</v>
      </c>
      <c r="AG23" s="270">
        <v>3</v>
      </c>
    </row>
    <row r="24" spans="1:33" x14ac:dyDescent="0.25">
      <c r="A24" s="206"/>
      <c r="B24" s="206"/>
      <c r="C24" s="263" t="s">
        <v>59</v>
      </c>
      <c r="D24" s="264" t="s">
        <v>65</v>
      </c>
      <c r="E24" s="206"/>
      <c r="F24" s="206"/>
      <c r="G24" s="206"/>
      <c r="H24" s="206"/>
      <c r="I24" s="206"/>
      <c r="J24" s="206"/>
      <c r="K24" s="206"/>
      <c r="L24" s="206"/>
      <c r="M24" s="206"/>
      <c r="U24" s="270"/>
      <c r="V24" s="270"/>
      <c r="W24" s="270" t="s">
        <v>75</v>
      </c>
      <c r="X24" s="270">
        <v>25</v>
      </c>
      <c r="Y24" s="270">
        <v>15</v>
      </c>
      <c r="Z24" s="270">
        <v>13</v>
      </c>
      <c r="AA24" s="270">
        <v>7</v>
      </c>
      <c r="AB24" s="270">
        <v>6</v>
      </c>
      <c r="AC24" s="270">
        <v>5</v>
      </c>
      <c r="AD24" s="270">
        <v>4</v>
      </c>
      <c r="AE24" s="270">
        <v>3</v>
      </c>
      <c r="AF24" s="270">
        <v>2</v>
      </c>
      <c r="AG24" s="270">
        <v>1</v>
      </c>
    </row>
    <row r="25" spans="1:33" x14ac:dyDescent="0.25">
      <c r="A25" s="206"/>
      <c r="B25" s="206"/>
      <c r="C25" s="265" t="s">
        <v>66</v>
      </c>
      <c r="D25" s="266" t="s">
        <v>61</v>
      </c>
      <c r="E25" s="206"/>
      <c r="F25" s="206"/>
      <c r="G25" s="206"/>
      <c r="H25" s="206"/>
      <c r="I25" s="206"/>
      <c r="J25" s="206"/>
      <c r="K25" s="206"/>
      <c r="L25" s="206"/>
      <c r="M25" s="206"/>
      <c r="U25" s="270"/>
      <c r="V25" s="270"/>
      <c r="W25" s="270" t="s">
        <v>80</v>
      </c>
      <c r="X25" s="270">
        <v>15</v>
      </c>
      <c r="Y25" s="270">
        <v>10</v>
      </c>
      <c r="Z25" s="270">
        <v>8</v>
      </c>
      <c r="AA25" s="270">
        <v>4</v>
      </c>
      <c r="AB25" s="270">
        <v>3</v>
      </c>
      <c r="AC25" s="270">
        <v>2</v>
      </c>
      <c r="AD25" s="270">
        <v>1</v>
      </c>
      <c r="AE25" s="270">
        <v>0</v>
      </c>
      <c r="AF25" s="270">
        <v>0</v>
      </c>
      <c r="AG25" s="270">
        <v>0</v>
      </c>
    </row>
    <row r="26" spans="1:33" x14ac:dyDescent="0.25">
      <c r="A26" s="206"/>
      <c r="B26" s="206"/>
      <c r="C26" s="267" t="s">
        <v>67</v>
      </c>
      <c r="D26" s="268" t="s">
        <v>63</v>
      </c>
      <c r="E26" s="206"/>
      <c r="F26" s="206"/>
      <c r="G26" s="206"/>
      <c r="H26" s="206"/>
      <c r="I26" s="206"/>
      <c r="J26" s="206"/>
      <c r="K26" s="206"/>
      <c r="L26" s="206"/>
      <c r="M26" s="206"/>
      <c r="U26" s="270"/>
      <c r="V26" s="270"/>
      <c r="W26" s="270" t="s">
        <v>76</v>
      </c>
      <c r="X26" s="270">
        <v>10</v>
      </c>
      <c r="Y26" s="270">
        <v>6</v>
      </c>
      <c r="Z26" s="270">
        <v>4</v>
      </c>
      <c r="AA26" s="270">
        <v>2</v>
      </c>
      <c r="AB26" s="270">
        <v>1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</row>
    <row r="27" spans="1:33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U27" s="270"/>
      <c r="V27" s="270"/>
      <c r="W27" s="270" t="s">
        <v>77</v>
      </c>
      <c r="X27" s="270">
        <v>3</v>
      </c>
      <c r="Y27" s="270">
        <v>2</v>
      </c>
      <c r="Z27" s="270">
        <v>1</v>
      </c>
      <c r="AA27" s="270">
        <v>0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</row>
    <row r="28" spans="1:33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3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3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3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3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4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</row>
    <row r="34" spans="1:14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</row>
    <row r="35" spans="1:14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</row>
    <row r="36" spans="1:14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</row>
    <row r="37" spans="1:14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</row>
    <row r="38" spans="1:14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</row>
    <row r="39" spans="1:14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</row>
    <row r="40" spans="1:14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</row>
    <row r="41" spans="1:14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</row>
  </sheetData>
  <mergeCells count="20"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  <mergeCell ref="H20:I20"/>
    <mergeCell ref="E35:F35"/>
    <mergeCell ref="F21:G21"/>
    <mergeCell ref="H21:I21"/>
    <mergeCell ref="H18:I18"/>
    <mergeCell ref="H19:I19"/>
  </mergeCells>
  <phoneticPr fontId="54" type="noConversion"/>
  <conditionalFormatting sqref="E7 E9 E11">
    <cfRule type="cellIs" dxfId="28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35B7-7950-46C1-AC40-3F7C676E8FF1}">
  <sheetPr>
    <tabColor rgb="FFFFFF00"/>
  </sheetPr>
  <dimension ref="A1:AH41"/>
  <sheetViews>
    <sheetView workbookViewId="0">
      <selection activeCell="E7" sqref="E7:I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2" max="22" width="10.33203125" hidden="1" customWidth="1"/>
    <col min="23" max="34" width="0" hidden="1" customWidth="1"/>
  </cols>
  <sheetData>
    <row r="1" spans="1:34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Y1" s="276" t="e">
        <f>IF(V5=1,CONCATENATE(VLOOKUP(V3,X16:AE27,2)),CONCATENATE(VLOOKUP(V3,X2:AH13,2)))</f>
        <v>#N/A</v>
      </c>
      <c r="Z1" s="276" t="e">
        <f>IF(V5=1,CONCATENATE(VLOOKUP(V3,X16:AH27,3)),CONCATENATE(VLOOKUP(V3,X2:AH13,3)))</f>
        <v>#N/A</v>
      </c>
      <c r="AA1" s="276" t="e">
        <f>IF(V5=1,CONCATENATE(VLOOKUP(V3,X16:AH27,4)),CONCATENATE(VLOOKUP(V3,X2:AH13,4)))</f>
        <v>#N/A</v>
      </c>
      <c r="AB1" s="276" t="e">
        <f>IF(V5=1,CONCATENATE(VLOOKUP(V3,X16:AH27,5)),CONCATENATE(VLOOKUP(V3,X2:AH13,5)))</f>
        <v>#N/A</v>
      </c>
      <c r="AC1" s="276" t="e">
        <f>IF(V5=1,CONCATENATE(VLOOKUP(V3,X16:AH27,6)),CONCATENATE(VLOOKUP(V3,X2:AH13,6)))</f>
        <v>#N/A</v>
      </c>
      <c r="AD1" s="276" t="e">
        <f>IF(V5=1,CONCATENATE(VLOOKUP(V3,X16:AH27,7)),CONCATENATE(VLOOKUP(V3,X2:AH13,7)))</f>
        <v>#N/A</v>
      </c>
      <c r="AE1" s="276" t="e">
        <f>IF(V5=1,CONCATENATE(VLOOKUP(V3,X16:AH27,8)),CONCATENATE(VLOOKUP(V3,X2:AH13,8)))</f>
        <v>#N/A</v>
      </c>
      <c r="AF1" s="276" t="e">
        <f>IF(V5=1,CONCATENATE(VLOOKUP(V3,X16:AH27,9)),CONCATENATE(VLOOKUP(V3,X2:AH13,9)))</f>
        <v>#N/A</v>
      </c>
      <c r="AG1" s="276" t="e">
        <f>IF(V5=1,CONCATENATE(VLOOKUP(V3,X16:AH27,10)),CONCATENATE(VLOOKUP(V3,X2:AH13,10)))</f>
        <v>#N/A</v>
      </c>
      <c r="AH1" s="276" t="e">
        <f>IF(V5=1,CONCATENATE(VLOOKUP(V3,X16:AH27,11)),CONCATENATE(VLOOKUP(V3,X2:AH13,11)))</f>
        <v>#N/A</v>
      </c>
    </row>
    <row r="2" spans="1:34" x14ac:dyDescent="0.25">
      <c r="A2" s="168" t="s">
        <v>37</v>
      </c>
      <c r="B2" s="169"/>
      <c r="C2" s="169"/>
      <c r="D2" s="169"/>
      <c r="E2" s="169" t="s">
        <v>100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V2" s="271"/>
      <c r="W2" s="270"/>
      <c r="X2" s="270" t="s">
        <v>50</v>
      </c>
      <c r="Y2" s="264">
        <v>150</v>
      </c>
      <c r="Z2" s="264">
        <v>120</v>
      </c>
      <c r="AA2" s="264">
        <v>100</v>
      </c>
      <c r="AB2" s="264">
        <v>80</v>
      </c>
      <c r="AC2" s="264">
        <v>70</v>
      </c>
      <c r="AD2" s="264">
        <v>60</v>
      </c>
      <c r="AE2" s="264">
        <v>55</v>
      </c>
      <c r="AF2" s="264">
        <v>50</v>
      </c>
      <c r="AG2" s="264">
        <v>45</v>
      </c>
      <c r="AH2" s="264">
        <v>40</v>
      </c>
    </row>
    <row r="3" spans="1:34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V3" s="270">
        <f>IF(H4="OB","A",IF(H4="IX","W",H4))</f>
        <v>0</v>
      </c>
      <c r="W3" s="270"/>
      <c r="X3" s="270" t="s">
        <v>68</v>
      </c>
      <c r="Y3" s="264">
        <v>120</v>
      </c>
      <c r="Z3" s="264">
        <v>90</v>
      </c>
      <c r="AA3" s="264">
        <v>65</v>
      </c>
      <c r="AB3" s="264">
        <v>55</v>
      </c>
      <c r="AC3" s="264">
        <v>50</v>
      </c>
      <c r="AD3" s="264">
        <v>45</v>
      </c>
      <c r="AE3" s="264">
        <v>40</v>
      </c>
      <c r="AF3" s="264">
        <v>35</v>
      </c>
      <c r="AG3" s="264">
        <v>25</v>
      </c>
      <c r="AH3" s="264">
        <v>20</v>
      </c>
    </row>
    <row r="4" spans="1:34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V4" s="270"/>
      <c r="W4" s="270"/>
      <c r="X4" s="270" t="s">
        <v>69</v>
      </c>
      <c r="Y4" s="264">
        <v>90</v>
      </c>
      <c r="Z4" s="264">
        <v>60</v>
      </c>
      <c r="AA4" s="264">
        <v>45</v>
      </c>
      <c r="AB4" s="264">
        <v>34</v>
      </c>
      <c r="AC4" s="264">
        <v>27</v>
      </c>
      <c r="AD4" s="264">
        <v>22</v>
      </c>
      <c r="AE4" s="264">
        <v>18</v>
      </c>
      <c r="AF4" s="264">
        <v>15</v>
      </c>
      <c r="AG4" s="264">
        <v>12</v>
      </c>
      <c r="AH4" s="264">
        <v>9</v>
      </c>
    </row>
    <row r="5" spans="1:34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V5" s="270">
        <f>IF(OR(Altalanos!$A$8="F1",Altalanos!$A$8="F2",Altalanos!$A$8="N1",Altalanos!$A$8="N2"),1,2)</f>
        <v>2</v>
      </c>
      <c r="W5" s="270"/>
      <c r="X5" s="270" t="s">
        <v>70</v>
      </c>
      <c r="Y5" s="264">
        <v>60</v>
      </c>
      <c r="Z5" s="264">
        <v>40</v>
      </c>
      <c r="AA5" s="264">
        <v>30</v>
      </c>
      <c r="AB5" s="264">
        <v>20</v>
      </c>
      <c r="AC5" s="264">
        <v>18</v>
      </c>
      <c r="AD5" s="264">
        <v>15</v>
      </c>
      <c r="AE5" s="264">
        <v>12</v>
      </c>
      <c r="AF5" s="264">
        <v>10</v>
      </c>
      <c r="AG5" s="264">
        <v>8</v>
      </c>
      <c r="AH5" s="264">
        <v>6</v>
      </c>
    </row>
    <row r="6" spans="1:34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V6" s="270"/>
      <c r="W6" s="270"/>
      <c r="X6" s="270" t="s">
        <v>71</v>
      </c>
      <c r="Y6" s="264">
        <v>40</v>
      </c>
      <c r="Z6" s="264">
        <v>25</v>
      </c>
      <c r="AA6" s="264">
        <v>18</v>
      </c>
      <c r="AB6" s="264">
        <v>13</v>
      </c>
      <c r="AC6" s="264">
        <v>10</v>
      </c>
      <c r="AD6" s="264">
        <v>8</v>
      </c>
      <c r="AE6" s="264">
        <v>6</v>
      </c>
      <c r="AF6" s="264">
        <v>5</v>
      </c>
      <c r="AG6" s="264">
        <v>4</v>
      </c>
      <c r="AH6" s="264">
        <v>3</v>
      </c>
    </row>
    <row r="7" spans="1:34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101</v>
      </c>
      <c r="F7" s="230"/>
      <c r="G7" s="225" t="str">
        <f>IF($B7="","",VLOOKUP($B7,#REF!,3))</f>
        <v/>
      </c>
      <c r="H7" s="230"/>
      <c r="I7" s="307" t="s">
        <v>102</v>
      </c>
      <c r="J7" s="206"/>
      <c r="K7" s="380" t="s">
        <v>169</v>
      </c>
      <c r="L7" s="272">
        <v>4</v>
      </c>
      <c r="M7" s="277"/>
      <c r="V7" s="270"/>
      <c r="W7" s="270"/>
      <c r="X7" s="270" t="s">
        <v>72</v>
      </c>
      <c r="Y7" s="264">
        <v>25</v>
      </c>
      <c r="Z7" s="264">
        <v>15</v>
      </c>
      <c r="AA7" s="264">
        <v>13</v>
      </c>
      <c r="AB7" s="264">
        <v>8</v>
      </c>
      <c r="AC7" s="264">
        <v>6</v>
      </c>
      <c r="AD7" s="264">
        <v>4</v>
      </c>
      <c r="AE7" s="264">
        <v>3</v>
      </c>
      <c r="AF7" s="264">
        <v>2</v>
      </c>
      <c r="AG7" s="264">
        <v>1</v>
      </c>
      <c r="AH7" s="264">
        <v>0</v>
      </c>
    </row>
    <row r="8" spans="1:34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V8" s="270"/>
      <c r="W8" s="270"/>
      <c r="X8" s="270" t="s">
        <v>73</v>
      </c>
      <c r="Y8" s="264">
        <v>15</v>
      </c>
      <c r="Z8" s="264">
        <v>10</v>
      </c>
      <c r="AA8" s="264">
        <v>7</v>
      </c>
      <c r="AB8" s="264">
        <v>5</v>
      </c>
      <c r="AC8" s="264">
        <v>4</v>
      </c>
      <c r="AD8" s="264">
        <v>3</v>
      </c>
      <c r="AE8" s="264">
        <v>2</v>
      </c>
      <c r="AF8" s="264">
        <v>1</v>
      </c>
      <c r="AG8" s="264">
        <v>0</v>
      </c>
      <c r="AH8" s="264">
        <v>0</v>
      </c>
    </row>
    <row r="9" spans="1:34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103</v>
      </c>
      <c r="F9" s="230"/>
      <c r="G9" s="225" t="str">
        <f>IF($B9="","",VLOOKUP($B9,#REF!,3))</f>
        <v/>
      </c>
      <c r="H9" s="230"/>
      <c r="I9" s="307" t="s">
        <v>95</v>
      </c>
      <c r="J9" s="206"/>
      <c r="K9" s="380" t="s">
        <v>172</v>
      </c>
      <c r="L9" s="272">
        <v>0</v>
      </c>
      <c r="M9" s="277"/>
      <c r="V9" s="270"/>
      <c r="W9" s="270"/>
      <c r="X9" s="270" t="s">
        <v>74</v>
      </c>
      <c r="Y9" s="264">
        <v>10</v>
      </c>
      <c r="Z9" s="264">
        <v>6</v>
      </c>
      <c r="AA9" s="264">
        <v>4</v>
      </c>
      <c r="AB9" s="264">
        <v>2</v>
      </c>
      <c r="AC9" s="264">
        <v>1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</row>
    <row r="10" spans="1:34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V10" s="270"/>
      <c r="W10" s="270"/>
      <c r="X10" s="270" t="s">
        <v>75</v>
      </c>
      <c r="Y10" s="264">
        <v>6</v>
      </c>
      <c r="Z10" s="264">
        <v>3</v>
      </c>
      <c r="AA10" s="264">
        <v>2</v>
      </c>
      <c r="AB10" s="264">
        <v>1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</row>
    <row r="11" spans="1:34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104</v>
      </c>
      <c r="F11" s="230"/>
      <c r="G11" s="225" t="str">
        <f>IF($B11="","",VLOOKUP($B11,#REF!,3))</f>
        <v/>
      </c>
      <c r="H11" s="230"/>
      <c r="I11" s="307" t="s">
        <v>102</v>
      </c>
      <c r="J11" s="206"/>
      <c r="K11" s="380" t="s">
        <v>170</v>
      </c>
      <c r="L11" s="272">
        <v>2</v>
      </c>
      <c r="M11" s="277"/>
      <c r="V11" s="270"/>
      <c r="W11" s="270"/>
      <c r="X11" s="270" t="s">
        <v>80</v>
      </c>
      <c r="Y11" s="264">
        <v>3</v>
      </c>
      <c r="Z11" s="264">
        <v>2</v>
      </c>
      <c r="AA11" s="264">
        <v>1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</row>
    <row r="12" spans="1:34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V12" s="270"/>
      <c r="W12" s="270"/>
      <c r="X12" s="270" t="s">
        <v>76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</row>
    <row r="13" spans="1:34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V13" s="270"/>
      <c r="W13" s="270"/>
      <c r="X13" s="270" t="s">
        <v>77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</row>
    <row r="14" spans="1:34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</row>
    <row r="15" spans="1:34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</row>
    <row r="16" spans="1:34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V16" s="270"/>
      <c r="W16" s="270"/>
      <c r="X16" s="270" t="s">
        <v>50</v>
      </c>
      <c r="Y16" s="270">
        <v>300</v>
      </c>
      <c r="Z16" s="270">
        <v>250</v>
      </c>
      <c r="AA16" s="270">
        <v>220</v>
      </c>
      <c r="AB16" s="270">
        <v>180</v>
      </c>
      <c r="AC16" s="270">
        <v>160</v>
      </c>
      <c r="AD16" s="270">
        <v>150</v>
      </c>
      <c r="AE16" s="270">
        <v>140</v>
      </c>
      <c r="AF16" s="270">
        <v>130</v>
      </c>
      <c r="AG16" s="270">
        <v>120</v>
      </c>
      <c r="AH16" s="270">
        <v>110</v>
      </c>
    </row>
    <row r="17" spans="1:34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V17" s="270"/>
      <c r="W17" s="270"/>
      <c r="X17" s="270" t="s">
        <v>68</v>
      </c>
      <c r="Y17" s="270">
        <v>250</v>
      </c>
      <c r="Z17" s="270">
        <v>200</v>
      </c>
      <c r="AA17" s="270">
        <v>160</v>
      </c>
      <c r="AB17" s="270">
        <v>140</v>
      </c>
      <c r="AC17" s="270">
        <v>120</v>
      </c>
      <c r="AD17" s="270">
        <v>110</v>
      </c>
      <c r="AE17" s="270">
        <v>100</v>
      </c>
      <c r="AF17" s="270">
        <v>90</v>
      </c>
      <c r="AG17" s="270">
        <v>80</v>
      </c>
      <c r="AH17" s="270">
        <v>70</v>
      </c>
    </row>
    <row r="18" spans="1:34" ht="18.75" customHeight="1" x14ac:dyDescent="0.25">
      <c r="A18" s="206"/>
      <c r="B18" s="396"/>
      <c r="C18" s="396"/>
      <c r="D18" s="393" t="str">
        <f>E7</f>
        <v>Szappanos Gellért</v>
      </c>
      <c r="E18" s="393"/>
      <c r="F18" s="393" t="str">
        <f>E9</f>
        <v>Sipos József</v>
      </c>
      <c r="G18" s="393"/>
      <c r="H18" s="393" t="str">
        <f>E11</f>
        <v>Édes Gergely István</v>
      </c>
      <c r="I18" s="393"/>
      <c r="J18" s="206"/>
      <c r="K18" s="206"/>
      <c r="L18" s="206"/>
      <c r="M18" s="206"/>
      <c r="V18" s="270"/>
      <c r="W18" s="270"/>
      <c r="X18" s="270" t="s">
        <v>69</v>
      </c>
      <c r="Y18" s="270">
        <v>200</v>
      </c>
      <c r="Z18" s="270">
        <v>150</v>
      </c>
      <c r="AA18" s="270">
        <v>130</v>
      </c>
      <c r="AB18" s="270">
        <v>110</v>
      </c>
      <c r="AC18" s="270">
        <v>95</v>
      </c>
      <c r="AD18" s="270">
        <v>80</v>
      </c>
      <c r="AE18" s="270">
        <v>70</v>
      </c>
      <c r="AF18" s="270">
        <v>60</v>
      </c>
      <c r="AG18" s="270">
        <v>55</v>
      </c>
      <c r="AH18" s="270">
        <v>50</v>
      </c>
    </row>
    <row r="19" spans="1:34" ht="18.75" customHeight="1" x14ac:dyDescent="0.25">
      <c r="A19" s="262" t="s">
        <v>50</v>
      </c>
      <c r="B19" s="398" t="str">
        <f>E7</f>
        <v>Szappanos Gellért</v>
      </c>
      <c r="C19" s="398"/>
      <c r="D19" s="405"/>
      <c r="E19" s="405"/>
      <c r="F19" s="402" t="s">
        <v>309</v>
      </c>
      <c r="G19" s="403"/>
      <c r="H19" s="402" t="s">
        <v>309</v>
      </c>
      <c r="I19" s="403"/>
      <c r="J19" s="206"/>
      <c r="K19" s="206"/>
      <c r="L19" s="206"/>
      <c r="M19" s="206"/>
      <c r="V19" s="270"/>
      <c r="W19" s="270"/>
      <c r="X19" s="270" t="s">
        <v>70</v>
      </c>
      <c r="Y19" s="270">
        <v>150</v>
      </c>
      <c r="Z19" s="270">
        <v>120</v>
      </c>
      <c r="AA19" s="270">
        <v>100</v>
      </c>
      <c r="AB19" s="270">
        <v>80</v>
      </c>
      <c r="AC19" s="270">
        <v>70</v>
      </c>
      <c r="AD19" s="270">
        <v>60</v>
      </c>
      <c r="AE19" s="270">
        <v>55</v>
      </c>
      <c r="AF19" s="270">
        <v>50</v>
      </c>
      <c r="AG19" s="270">
        <v>45</v>
      </c>
      <c r="AH19" s="270">
        <v>40</v>
      </c>
    </row>
    <row r="20" spans="1:34" ht="18.75" customHeight="1" x14ac:dyDescent="0.25">
      <c r="A20" s="262" t="s">
        <v>51</v>
      </c>
      <c r="B20" s="398" t="str">
        <f>E9</f>
        <v>Sipos József</v>
      </c>
      <c r="C20" s="398"/>
      <c r="D20" s="402" t="s">
        <v>305</v>
      </c>
      <c r="E20" s="403"/>
      <c r="F20" s="405"/>
      <c r="G20" s="405"/>
      <c r="H20" s="402" t="s">
        <v>303</v>
      </c>
      <c r="I20" s="403"/>
      <c r="J20" s="206"/>
      <c r="K20" s="206"/>
      <c r="L20" s="206"/>
      <c r="M20" s="206"/>
      <c r="V20" s="270"/>
      <c r="W20" s="270"/>
      <c r="X20" s="270" t="s">
        <v>71</v>
      </c>
      <c r="Y20" s="270">
        <v>120</v>
      </c>
      <c r="Z20" s="270">
        <v>90</v>
      </c>
      <c r="AA20" s="270">
        <v>65</v>
      </c>
      <c r="AB20" s="270">
        <v>55</v>
      </c>
      <c r="AC20" s="270">
        <v>50</v>
      </c>
      <c r="AD20" s="270">
        <v>45</v>
      </c>
      <c r="AE20" s="270">
        <v>40</v>
      </c>
      <c r="AF20" s="270">
        <v>35</v>
      </c>
      <c r="AG20" s="270">
        <v>25</v>
      </c>
      <c r="AH20" s="270">
        <v>20</v>
      </c>
    </row>
    <row r="21" spans="1:34" ht="18.75" customHeight="1" x14ac:dyDescent="0.25">
      <c r="A21" s="262" t="s">
        <v>52</v>
      </c>
      <c r="B21" s="398" t="str">
        <f>E11</f>
        <v>Édes Gergely István</v>
      </c>
      <c r="C21" s="398"/>
      <c r="D21" s="402" t="s">
        <v>305</v>
      </c>
      <c r="E21" s="403"/>
      <c r="F21" s="402" t="s">
        <v>358</v>
      </c>
      <c r="G21" s="403"/>
      <c r="H21" s="405"/>
      <c r="I21" s="405"/>
      <c r="J21" s="206"/>
      <c r="K21" s="206"/>
      <c r="L21" s="206"/>
      <c r="M21" s="206"/>
      <c r="V21" s="270"/>
      <c r="W21" s="270"/>
      <c r="X21" s="270" t="s">
        <v>72</v>
      </c>
      <c r="Y21" s="270">
        <v>90</v>
      </c>
      <c r="Z21" s="270">
        <v>60</v>
      </c>
      <c r="AA21" s="270">
        <v>45</v>
      </c>
      <c r="AB21" s="270">
        <v>34</v>
      </c>
      <c r="AC21" s="270">
        <v>27</v>
      </c>
      <c r="AD21" s="270">
        <v>22</v>
      </c>
      <c r="AE21" s="270">
        <v>18</v>
      </c>
      <c r="AF21" s="270">
        <v>15</v>
      </c>
      <c r="AG21" s="270">
        <v>12</v>
      </c>
      <c r="AH21" s="270">
        <v>9</v>
      </c>
    </row>
    <row r="22" spans="1:34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V22" s="270"/>
      <c r="W22" s="270"/>
      <c r="X22" s="270" t="s">
        <v>73</v>
      </c>
      <c r="Y22" s="270">
        <v>60</v>
      </c>
      <c r="Z22" s="270">
        <v>40</v>
      </c>
      <c r="AA22" s="270">
        <v>30</v>
      </c>
      <c r="AB22" s="270">
        <v>20</v>
      </c>
      <c r="AC22" s="270">
        <v>18</v>
      </c>
      <c r="AD22" s="270">
        <v>15</v>
      </c>
      <c r="AE22" s="270">
        <v>12</v>
      </c>
      <c r="AF22" s="270">
        <v>10</v>
      </c>
      <c r="AG22" s="270">
        <v>8</v>
      </c>
      <c r="AH22" s="270">
        <v>6</v>
      </c>
    </row>
    <row r="23" spans="1:34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V23" s="270"/>
      <c r="W23" s="270"/>
      <c r="X23" s="270" t="s">
        <v>74</v>
      </c>
      <c r="Y23" s="270">
        <v>40</v>
      </c>
      <c r="Z23" s="270">
        <v>25</v>
      </c>
      <c r="AA23" s="270">
        <v>18</v>
      </c>
      <c r="AB23" s="270">
        <v>13</v>
      </c>
      <c r="AC23" s="270">
        <v>8</v>
      </c>
      <c r="AD23" s="270">
        <v>7</v>
      </c>
      <c r="AE23" s="270">
        <v>6</v>
      </c>
      <c r="AF23" s="270">
        <v>5</v>
      </c>
      <c r="AG23" s="270">
        <v>4</v>
      </c>
      <c r="AH23" s="270">
        <v>3</v>
      </c>
    </row>
    <row r="24" spans="1:34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V24" s="270"/>
      <c r="W24" s="270"/>
      <c r="X24" s="270" t="s">
        <v>75</v>
      </c>
      <c r="Y24" s="270">
        <v>25</v>
      </c>
      <c r="Z24" s="270">
        <v>15</v>
      </c>
      <c r="AA24" s="270">
        <v>13</v>
      </c>
      <c r="AB24" s="270">
        <v>7</v>
      </c>
      <c r="AC24" s="270">
        <v>6</v>
      </c>
      <c r="AD24" s="270">
        <v>5</v>
      </c>
      <c r="AE24" s="270">
        <v>4</v>
      </c>
      <c r="AF24" s="270">
        <v>3</v>
      </c>
      <c r="AG24" s="270">
        <v>2</v>
      </c>
      <c r="AH24" s="270">
        <v>1</v>
      </c>
    </row>
    <row r="25" spans="1:34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V25" s="270"/>
      <c r="W25" s="270"/>
      <c r="X25" s="270" t="s">
        <v>80</v>
      </c>
      <c r="Y25" s="270">
        <v>15</v>
      </c>
      <c r="Z25" s="270">
        <v>10</v>
      </c>
      <c r="AA25" s="270">
        <v>8</v>
      </c>
      <c r="AB25" s="270">
        <v>4</v>
      </c>
      <c r="AC25" s="270">
        <v>3</v>
      </c>
      <c r="AD25" s="270">
        <v>2</v>
      </c>
      <c r="AE25" s="270">
        <v>1</v>
      </c>
      <c r="AF25" s="270">
        <v>0</v>
      </c>
      <c r="AG25" s="270">
        <v>0</v>
      </c>
      <c r="AH25" s="270">
        <v>0</v>
      </c>
    </row>
    <row r="26" spans="1:34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V26" s="270"/>
      <c r="W26" s="270"/>
      <c r="X26" s="270" t="s">
        <v>76</v>
      </c>
      <c r="Y26" s="270">
        <v>10</v>
      </c>
      <c r="Z26" s="270">
        <v>6</v>
      </c>
      <c r="AA26" s="270">
        <v>4</v>
      </c>
      <c r="AB26" s="270">
        <v>2</v>
      </c>
      <c r="AC26" s="270">
        <v>1</v>
      </c>
      <c r="AD26" s="270">
        <v>0</v>
      </c>
      <c r="AE26" s="270">
        <v>0</v>
      </c>
      <c r="AF26" s="270">
        <v>0</v>
      </c>
      <c r="AG26" s="270">
        <v>0</v>
      </c>
      <c r="AH26" s="270">
        <v>0</v>
      </c>
    </row>
    <row r="27" spans="1:34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V27" s="270"/>
      <c r="W27" s="270"/>
      <c r="X27" s="270" t="s">
        <v>77</v>
      </c>
      <c r="Y27" s="270">
        <v>3</v>
      </c>
      <c r="Z27" s="270">
        <v>2</v>
      </c>
      <c r="AA27" s="270">
        <v>1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70">
        <v>0</v>
      </c>
    </row>
    <row r="28" spans="1:34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4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4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4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4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4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</row>
    <row r="34" spans="1:14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</row>
    <row r="35" spans="1:14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</row>
    <row r="36" spans="1:14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</row>
    <row r="37" spans="1:14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</row>
    <row r="38" spans="1:14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</row>
    <row r="39" spans="1:14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</row>
    <row r="40" spans="1:14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</row>
    <row r="41" spans="1:14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7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0408-2CC2-47FC-B711-7EA6430495AB}">
  <sheetPr>
    <tabColor rgb="FFFFFF00"/>
  </sheetPr>
  <dimension ref="A1:AH41"/>
  <sheetViews>
    <sheetView workbookViewId="0">
      <selection activeCell="E11" sqref="E11:I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2" max="22" width="10.33203125" hidden="1" customWidth="1"/>
    <col min="23" max="34" width="0" hidden="1" customWidth="1"/>
  </cols>
  <sheetData>
    <row r="1" spans="1:34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Y1" s="276" t="e">
        <f>IF(V5=1,CONCATENATE(VLOOKUP(V3,X16:AE27,2)),CONCATENATE(VLOOKUP(V3,X2:AH13,2)))</f>
        <v>#N/A</v>
      </c>
      <c r="Z1" s="276" t="e">
        <f>IF(V5=1,CONCATENATE(VLOOKUP(V3,X16:AH27,3)),CONCATENATE(VLOOKUP(V3,X2:AH13,3)))</f>
        <v>#N/A</v>
      </c>
      <c r="AA1" s="276" t="e">
        <f>IF(V5=1,CONCATENATE(VLOOKUP(V3,X16:AH27,4)),CONCATENATE(VLOOKUP(V3,X2:AH13,4)))</f>
        <v>#N/A</v>
      </c>
      <c r="AB1" s="276" t="e">
        <f>IF(V5=1,CONCATENATE(VLOOKUP(V3,X16:AH27,5)),CONCATENATE(VLOOKUP(V3,X2:AH13,5)))</f>
        <v>#N/A</v>
      </c>
      <c r="AC1" s="276" t="e">
        <f>IF(V5=1,CONCATENATE(VLOOKUP(V3,X16:AH27,6)),CONCATENATE(VLOOKUP(V3,X2:AH13,6)))</f>
        <v>#N/A</v>
      </c>
      <c r="AD1" s="276" t="e">
        <f>IF(V5=1,CONCATENATE(VLOOKUP(V3,X16:AH27,7)),CONCATENATE(VLOOKUP(V3,X2:AH13,7)))</f>
        <v>#N/A</v>
      </c>
      <c r="AE1" s="276" t="e">
        <f>IF(V5=1,CONCATENATE(VLOOKUP(V3,X16:AH27,8)),CONCATENATE(VLOOKUP(V3,X2:AH13,8)))</f>
        <v>#N/A</v>
      </c>
      <c r="AF1" s="276" t="e">
        <f>IF(V5=1,CONCATENATE(VLOOKUP(V3,X16:AH27,9)),CONCATENATE(VLOOKUP(V3,X2:AH13,9)))</f>
        <v>#N/A</v>
      </c>
      <c r="AG1" s="276" t="e">
        <f>IF(V5=1,CONCATENATE(VLOOKUP(V3,X16:AH27,10)),CONCATENATE(VLOOKUP(V3,X2:AH13,10)))</f>
        <v>#N/A</v>
      </c>
      <c r="AH1" s="276" t="e">
        <f>IF(V5=1,CONCATENATE(VLOOKUP(V3,X16:AH27,11)),CONCATENATE(VLOOKUP(V3,X2:AH13,11)))</f>
        <v>#N/A</v>
      </c>
    </row>
    <row r="2" spans="1:34" x14ac:dyDescent="0.25">
      <c r="A2" s="168" t="s">
        <v>37</v>
      </c>
      <c r="B2" s="169"/>
      <c r="C2" s="169"/>
      <c r="D2" s="169"/>
      <c r="E2" s="169" t="s">
        <v>105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V2" s="271"/>
      <c r="W2" s="270"/>
      <c r="X2" s="270" t="s">
        <v>50</v>
      </c>
      <c r="Y2" s="264">
        <v>150</v>
      </c>
      <c r="Z2" s="264">
        <v>120</v>
      </c>
      <c r="AA2" s="264">
        <v>100</v>
      </c>
      <c r="AB2" s="264">
        <v>80</v>
      </c>
      <c r="AC2" s="264">
        <v>70</v>
      </c>
      <c r="AD2" s="264">
        <v>60</v>
      </c>
      <c r="AE2" s="264">
        <v>55</v>
      </c>
      <c r="AF2" s="264">
        <v>50</v>
      </c>
      <c r="AG2" s="264">
        <v>45</v>
      </c>
      <c r="AH2" s="264">
        <v>40</v>
      </c>
    </row>
    <row r="3" spans="1:34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V3" s="270">
        <f>IF(H4="OB","A",IF(H4="IX","W",H4))</f>
        <v>0</v>
      </c>
      <c r="W3" s="270"/>
      <c r="X3" s="270" t="s">
        <v>68</v>
      </c>
      <c r="Y3" s="264">
        <v>120</v>
      </c>
      <c r="Z3" s="264">
        <v>90</v>
      </c>
      <c r="AA3" s="264">
        <v>65</v>
      </c>
      <c r="AB3" s="264">
        <v>55</v>
      </c>
      <c r="AC3" s="264">
        <v>50</v>
      </c>
      <c r="AD3" s="264">
        <v>45</v>
      </c>
      <c r="AE3" s="264">
        <v>40</v>
      </c>
      <c r="AF3" s="264">
        <v>35</v>
      </c>
      <c r="AG3" s="264">
        <v>25</v>
      </c>
      <c r="AH3" s="264">
        <v>20</v>
      </c>
    </row>
    <row r="4" spans="1:34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V4" s="270"/>
      <c r="W4" s="270"/>
      <c r="X4" s="270" t="s">
        <v>69</v>
      </c>
      <c r="Y4" s="264">
        <v>90</v>
      </c>
      <c r="Z4" s="264">
        <v>60</v>
      </c>
      <c r="AA4" s="264">
        <v>45</v>
      </c>
      <c r="AB4" s="264">
        <v>34</v>
      </c>
      <c r="AC4" s="264">
        <v>27</v>
      </c>
      <c r="AD4" s="264">
        <v>22</v>
      </c>
      <c r="AE4" s="264">
        <v>18</v>
      </c>
      <c r="AF4" s="264">
        <v>15</v>
      </c>
      <c r="AG4" s="264">
        <v>12</v>
      </c>
      <c r="AH4" s="264">
        <v>9</v>
      </c>
    </row>
    <row r="5" spans="1:34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V5" s="270">
        <f>IF(OR(Altalanos!$A$8="F1",Altalanos!$A$8="F2",Altalanos!$A$8="N1",Altalanos!$A$8="N2"),1,2)</f>
        <v>2</v>
      </c>
      <c r="W5" s="270"/>
      <c r="X5" s="270" t="s">
        <v>70</v>
      </c>
      <c r="Y5" s="264">
        <v>60</v>
      </c>
      <c r="Z5" s="264">
        <v>40</v>
      </c>
      <c r="AA5" s="264">
        <v>30</v>
      </c>
      <c r="AB5" s="264">
        <v>20</v>
      </c>
      <c r="AC5" s="264">
        <v>18</v>
      </c>
      <c r="AD5" s="264">
        <v>15</v>
      </c>
      <c r="AE5" s="264">
        <v>12</v>
      </c>
      <c r="AF5" s="264">
        <v>10</v>
      </c>
      <c r="AG5" s="264">
        <v>8</v>
      </c>
      <c r="AH5" s="264">
        <v>6</v>
      </c>
    </row>
    <row r="6" spans="1:34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V6" s="270"/>
      <c r="W6" s="270"/>
      <c r="X6" s="270" t="s">
        <v>71</v>
      </c>
      <c r="Y6" s="264">
        <v>40</v>
      </c>
      <c r="Z6" s="264">
        <v>25</v>
      </c>
      <c r="AA6" s="264">
        <v>18</v>
      </c>
      <c r="AB6" s="264">
        <v>13</v>
      </c>
      <c r="AC6" s="264">
        <v>10</v>
      </c>
      <c r="AD6" s="264">
        <v>8</v>
      </c>
      <c r="AE6" s="264">
        <v>6</v>
      </c>
      <c r="AF6" s="264">
        <v>5</v>
      </c>
      <c r="AG6" s="264">
        <v>4</v>
      </c>
      <c r="AH6" s="264">
        <v>3</v>
      </c>
    </row>
    <row r="7" spans="1:34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106</v>
      </c>
      <c r="F7" s="230"/>
      <c r="G7" s="225" t="str">
        <f>IF($B7="","",VLOOKUP($B7,#REF!,3))</f>
        <v/>
      </c>
      <c r="H7" s="230"/>
      <c r="I7" s="307" t="s">
        <v>94</v>
      </c>
      <c r="J7" s="206"/>
      <c r="K7" s="380" t="s">
        <v>170</v>
      </c>
      <c r="L7" s="272">
        <v>2</v>
      </c>
      <c r="M7" s="277"/>
      <c r="V7" s="270"/>
      <c r="W7" s="270"/>
      <c r="X7" s="270" t="s">
        <v>72</v>
      </c>
      <c r="Y7" s="264">
        <v>25</v>
      </c>
      <c r="Z7" s="264">
        <v>15</v>
      </c>
      <c r="AA7" s="264">
        <v>13</v>
      </c>
      <c r="AB7" s="264">
        <v>8</v>
      </c>
      <c r="AC7" s="264">
        <v>6</v>
      </c>
      <c r="AD7" s="264">
        <v>4</v>
      </c>
      <c r="AE7" s="264">
        <v>3</v>
      </c>
      <c r="AF7" s="264">
        <v>2</v>
      </c>
      <c r="AG7" s="264">
        <v>1</v>
      </c>
      <c r="AH7" s="264">
        <v>0</v>
      </c>
    </row>
    <row r="8" spans="1:34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V8" s="270"/>
      <c r="W8" s="270"/>
      <c r="X8" s="270" t="s">
        <v>73</v>
      </c>
      <c r="Y8" s="264">
        <v>15</v>
      </c>
      <c r="Z8" s="264">
        <v>10</v>
      </c>
      <c r="AA8" s="264">
        <v>7</v>
      </c>
      <c r="AB8" s="264">
        <v>5</v>
      </c>
      <c r="AC8" s="264">
        <v>4</v>
      </c>
      <c r="AD8" s="264">
        <v>3</v>
      </c>
      <c r="AE8" s="264">
        <v>2</v>
      </c>
      <c r="AF8" s="264">
        <v>1</v>
      </c>
      <c r="AG8" s="264">
        <v>0</v>
      </c>
      <c r="AH8" s="264">
        <v>0</v>
      </c>
    </row>
    <row r="9" spans="1:34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107</v>
      </c>
      <c r="F9" s="230"/>
      <c r="G9" s="225" t="str">
        <f>IF($B9="","",VLOOKUP($B9,#REF!,3))</f>
        <v/>
      </c>
      <c r="H9" s="230"/>
      <c r="I9" s="307" t="s">
        <v>95</v>
      </c>
      <c r="J9" s="206"/>
      <c r="K9" s="380" t="s">
        <v>172</v>
      </c>
      <c r="L9" s="272">
        <v>0</v>
      </c>
      <c r="M9" s="277"/>
      <c r="V9" s="270"/>
      <c r="W9" s="270"/>
      <c r="X9" s="270" t="s">
        <v>74</v>
      </c>
      <c r="Y9" s="264">
        <v>10</v>
      </c>
      <c r="Z9" s="264">
        <v>6</v>
      </c>
      <c r="AA9" s="264">
        <v>4</v>
      </c>
      <c r="AB9" s="264">
        <v>2</v>
      </c>
      <c r="AC9" s="264">
        <v>1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</row>
    <row r="10" spans="1:34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V10" s="270"/>
      <c r="W10" s="270"/>
      <c r="X10" s="270" t="s">
        <v>75</v>
      </c>
      <c r="Y10" s="264">
        <v>6</v>
      </c>
      <c r="Z10" s="264">
        <v>3</v>
      </c>
      <c r="AA10" s="264">
        <v>2</v>
      </c>
      <c r="AB10" s="264">
        <v>1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</row>
    <row r="11" spans="1:34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108</v>
      </c>
      <c r="F11" s="230"/>
      <c r="G11" s="225" t="str">
        <f>IF($B11="","",VLOOKUP($B11,#REF!,3))</f>
        <v/>
      </c>
      <c r="H11" s="230"/>
      <c r="I11" s="307" t="s">
        <v>97</v>
      </c>
      <c r="J11" s="206"/>
      <c r="K11" s="380" t="s">
        <v>169</v>
      </c>
      <c r="L11" s="272">
        <v>4</v>
      </c>
      <c r="M11" s="277"/>
      <c r="V11" s="270"/>
      <c r="W11" s="270"/>
      <c r="X11" s="270" t="s">
        <v>80</v>
      </c>
      <c r="Y11" s="264">
        <v>3</v>
      </c>
      <c r="Z11" s="264">
        <v>2</v>
      </c>
      <c r="AA11" s="264">
        <v>1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</row>
    <row r="12" spans="1:34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V12" s="270"/>
      <c r="W12" s="270"/>
      <c r="X12" s="270" t="s">
        <v>76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</row>
    <row r="13" spans="1:34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V13" s="270"/>
      <c r="W13" s="270"/>
      <c r="X13" s="270" t="s">
        <v>77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</row>
    <row r="14" spans="1:34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</row>
    <row r="15" spans="1:34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</row>
    <row r="16" spans="1:34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V16" s="270"/>
      <c r="W16" s="270"/>
      <c r="X16" s="270" t="s">
        <v>50</v>
      </c>
      <c r="Y16" s="270">
        <v>300</v>
      </c>
      <c r="Z16" s="270">
        <v>250</v>
      </c>
      <c r="AA16" s="270">
        <v>220</v>
      </c>
      <c r="AB16" s="270">
        <v>180</v>
      </c>
      <c r="AC16" s="270">
        <v>160</v>
      </c>
      <c r="AD16" s="270">
        <v>150</v>
      </c>
      <c r="AE16" s="270">
        <v>140</v>
      </c>
      <c r="AF16" s="270">
        <v>130</v>
      </c>
      <c r="AG16" s="270">
        <v>120</v>
      </c>
      <c r="AH16" s="270">
        <v>110</v>
      </c>
    </row>
    <row r="17" spans="1:34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V17" s="270"/>
      <c r="W17" s="270"/>
      <c r="X17" s="270" t="s">
        <v>68</v>
      </c>
      <c r="Y17" s="270">
        <v>250</v>
      </c>
      <c r="Z17" s="270">
        <v>200</v>
      </c>
      <c r="AA17" s="270">
        <v>160</v>
      </c>
      <c r="AB17" s="270">
        <v>140</v>
      </c>
      <c r="AC17" s="270">
        <v>120</v>
      </c>
      <c r="AD17" s="270">
        <v>110</v>
      </c>
      <c r="AE17" s="270">
        <v>100</v>
      </c>
      <c r="AF17" s="270">
        <v>90</v>
      </c>
      <c r="AG17" s="270">
        <v>80</v>
      </c>
      <c r="AH17" s="270">
        <v>70</v>
      </c>
    </row>
    <row r="18" spans="1:34" ht="18.75" customHeight="1" x14ac:dyDescent="0.25">
      <c r="A18" s="206"/>
      <c r="B18" s="396"/>
      <c r="C18" s="396"/>
      <c r="D18" s="393" t="str">
        <f>E7</f>
        <v>Galáth Tamás</v>
      </c>
      <c r="E18" s="393"/>
      <c r="F18" s="393" t="str">
        <f>E9</f>
        <v>Szaszkó Zoltán</v>
      </c>
      <c r="G18" s="393"/>
      <c r="H18" s="393" t="str">
        <f>E11</f>
        <v>Juhász Bálint</v>
      </c>
      <c r="I18" s="393"/>
      <c r="J18" s="206"/>
      <c r="K18" s="206"/>
      <c r="L18" s="206"/>
      <c r="M18" s="206"/>
      <c r="V18" s="270"/>
      <c r="W18" s="270"/>
      <c r="X18" s="270" t="s">
        <v>69</v>
      </c>
      <c r="Y18" s="270">
        <v>200</v>
      </c>
      <c r="Z18" s="270">
        <v>150</v>
      </c>
      <c r="AA18" s="270">
        <v>130</v>
      </c>
      <c r="AB18" s="270">
        <v>110</v>
      </c>
      <c r="AC18" s="270">
        <v>95</v>
      </c>
      <c r="AD18" s="270">
        <v>80</v>
      </c>
      <c r="AE18" s="270">
        <v>70</v>
      </c>
      <c r="AF18" s="270">
        <v>60</v>
      </c>
      <c r="AG18" s="270">
        <v>55</v>
      </c>
      <c r="AH18" s="270">
        <v>50</v>
      </c>
    </row>
    <row r="19" spans="1:34" ht="18.75" customHeight="1" x14ac:dyDescent="0.25">
      <c r="A19" s="262" t="s">
        <v>50</v>
      </c>
      <c r="B19" s="398" t="str">
        <f>E7</f>
        <v>Galáth Tamás</v>
      </c>
      <c r="C19" s="398"/>
      <c r="D19" s="405"/>
      <c r="E19" s="405"/>
      <c r="F19" s="402" t="s">
        <v>310</v>
      </c>
      <c r="G19" s="403"/>
      <c r="H19" s="402" t="s">
        <v>355</v>
      </c>
      <c r="I19" s="403"/>
      <c r="J19" s="206"/>
      <c r="K19" s="206"/>
      <c r="L19" s="206"/>
      <c r="M19" s="206"/>
      <c r="V19" s="270"/>
      <c r="W19" s="270"/>
      <c r="X19" s="270" t="s">
        <v>70</v>
      </c>
      <c r="Y19" s="270">
        <v>150</v>
      </c>
      <c r="Z19" s="270">
        <v>120</v>
      </c>
      <c r="AA19" s="270">
        <v>100</v>
      </c>
      <c r="AB19" s="270">
        <v>80</v>
      </c>
      <c r="AC19" s="270">
        <v>70</v>
      </c>
      <c r="AD19" s="270">
        <v>60</v>
      </c>
      <c r="AE19" s="270">
        <v>55</v>
      </c>
      <c r="AF19" s="270">
        <v>50</v>
      </c>
      <c r="AG19" s="270">
        <v>45</v>
      </c>
      <c r="AH19" s="270">
        <v>40</v>
      </c>
    </row>
    <row r="20" spans="1:34" ht="18.75" customHeight="1" x14ac:dyDescent="0.25">
      <c r="A20" s="262" t="s">
        <v>51</v>
      </c>
      <c r="B20" s="398" t="str">
        <f>E9</f>
        <v>Szaszkó Zoltán</v>
      </c>
      <c r="C20" s="398"/>
      <c r="D20" s="402" t="s">
        <v>356</v>
      </c>
      <c r="E20" s="403"/>
      <c r="F20" s="405"/>
      <c r="G20" s="405"/>
      <c r="H20" s="402" t="s">
        <v>304</v>
      </c>
      <c r="I20" s="403"/>
      <c r="J20" s="206"/>
      <c r="K20" s="206"/>
      <c r="L20" s="206"/>
      <c r="M20" s="206"/>
      <c r="V20" s="270"/>
      <c r="W20" s="270"/>
      <c r="X20" s="270" t="s">
        <v>71</v>
      </c>
      <c r="Y20" s="270">
        <v>120</v>
      </c>
      <c r="Z20" s="270">
        <v>90</v>
      </c>
      <c r="AA20" s="270">
        <v>65</v>
      </c>
      <c r="AB20" s="270">
        <v>55</v>
      </c>
      <c r="AC20" s="270">
        <v>50</v>
      </c>
      <c r="AD20" s="270">
        <v>45</v>
      </c>
      <c r="AE20" s="270">
        <v>40</v>
      </c>
      <c r="AF20" s="270">
        <v>35</v>
      </c>
      <c r="AG20" s="270">
        <v>25</v>
      </c>
      <c r="AH20" s="270">
        <v>20</v>
      </c>
    </row>
    <row r="21" spans="1:34" ht="18.75" customHeight="1" x14ac:dyDescent="0.25">
      <c r="A21" s="262" t="s">
        <v>52</v>
      </c>
      <c r="B21" s="398" t="str">
        <f>E11</f>
        <v>Juhász Bálint</v>
      </c>
      <c r="C21" s="398"/>
      <c r="D21" s="402" t="s">
        <v>306</v>
      </c>
      <c r="E21" s="403"/>
      <c r="F21" s="402" t="s">
        <v>339</v>
      </c>
      <c r="G21" s="403"/>
      <c r="H21" s="405"/>
      <c r="I21" s="405"/>
      <c r="J21" s="206"/>
      <c r="K21" s="206"/>
      <c r="L21" s="206"/>
      <c r="M21" s="206"/>
      <c r="V21" s="270"/>
      <c r="W21" s="270"/>
      <c r="X21" s="270" t="s">
        <v>72</v>
      </c>
      <c r="Y21" s="270">
        <v>90</v>
      </c>
      <c r="Z21" s="270">
        <v>60</v>
      </c>
      <c r="AA21" s="270">
        <v>45</v>
      </c>
      <c r="AB21" s="270">
        <v>34</v>
      </c>
      <c r="AC21" s="270">
        <v>27</v>
      </c>
      <c r="AD21" s="270">
        <v>22</v>
      </c>
      <c r="AE21" s="270">
        <v>18</v>
      </c>
      <c r="AF21" s="270">
        <v>15</v>
      </c>
      <c r="AG21" s="270">
        <v>12</v>
      </c>
      <c r="AH21" s="270">
        <v>9</v>
      </c>
    </row>
    <row r="22" spans="1:34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V22" s="270"/>
      <c r="W22" s="270"/>
      <c r="X22" s="270" t="s">
        <v>73</v>
      </c>
      <c r="Y22" s="270">
        <v>60</v>
      </c>
      <c r="Z22" s="270">
        <v>40</v>
      </c>
      <c r="AA22" s="270">
        <v>30</v>
      </c>
      <c r="AB22" s="270">
        <v>20</v>
      </c>
      <c r="AC22" s="270">
        <v>18</v>
      </c>
      <c r="AD22" s="270">
        <v>15</v>
      </c>
      <c r="AE22" s="270">
        <v>12</v>
      </c>
      <c r="AF22" s="270">
        <v>10</v>
      </c>
      <c r="AG22" s="270">
        <v>8</v>
      </c>
      <c r="AH22" s="270">
        <v>6</v>
      </c>
    </row>
    <row r="23" spans="1:34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V23" s="270"/>
      <c r="W23" s="270"/>
      <c r="X23" s="270" t="s">
        <v>74</v>
      </c>
      <c r="Y23" s="270">
        <v>40</v>
      </c>
      <c r="Z23" s="270">
        <v>25</v>
      </c>
      <c r="AA23" s="270">
        <v>18</v>
      </c>
      <c r="AB23" s="270">
        <v>13</v>
      </c>
      <c r="AC23" s="270">
        <v>8</v>
      </c>
      <c r="AD23" s="270">
        <v>7</v>
      </c>
      <c r="AE23" s="270">
        <v>6</v>
      </c>
      <c r="AF23" s="270">
        <v>5</v>
      </c>
      <c r="AG23" s="270">
        <v>4</v>
      </c>
      <c r="AH23" s="270">
        <v>3</v>
      </c>
    </row>
    <row r="24" spans="1:34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V24" s="270"/>
      <c r="W24" s="270"/>
      <c r="X24" s="270" t="s">
        <v>75</v>
      </c>
      <c r="Y24" s="270">
        <v>25</v>
      </c>
      <c r="Z24" s="270">
        <v>15</v>
      </c>
      <c r="AA24" s="270">
        <v>13</v>
      </c>
      <c r="AB24" s="270">
        <v>7</v>
      </c>
      <c r="AC24" s="270">
        <v>6</v>
      </c>
      <c r="AD24" s="270">
        <v>5</v>
      </c>
      <c r="AE24" s="270">
        <v>4</v>
      </c>
      <c r="AF24" s="270">
        <v>3</v>
      </c>
      <c r="AG24" s="270">
        <v>2</v>
      </c>
      <c r="AH24" s="270">
        <v>1</v>
      </c>
    </row>
    <row r="25" spans="1:34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V25" s="270"/>
      <c r="W25" s="270"/>
      <c r="X25" s="270" t="s">
        <v>80</v>
      </c>
      <c r="Y25" s="270">
        <v>15</v>
      </c>
      <c r="Z25" s="270">
        <v>10</v>
      </c>
      <c r="AA25" s="270">
        <v>8</v>
      </c>
      <c r="AB25" s="270">
        <v>4</v>
      </c>
      <c r="AC25" s="270">
        <v>3</v>
      </c>
      <c r="AD25" s="270">
        <v>2</v>
      </c>
      <c r="AE25" s="270">
        <v>1</v>
      </c>
      <c r="AF25" s="270">
        <v>0</v>
      </c>
      <c r="AG25" s="270">
        <v>0</v>
      </c>
      <c r="AH25" s="270">
        <v>0</v>
      </c>
    </row>
    <row r="26" spans="1:34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V26" s="270"/>
      <c r="W26" s="270"/>
      <c r="X26" s="270" t="s">
        <v>76</v>
      </c>
      <c r="Y26" s="270">
        <v>10</v>
      </c>
      <c r="Z26" s="270">
        <v>6</v>
      </c>
      <c r="AA26" s="270">
        <v>4</v>
      </c>
      <c r="AB26" s="270">
        <v>2</v>
      </c>
      <c r="AC26" s="270">
        <v>1</v>
      </c>
      <c r="AD26" s="270">
        <v>0</v>
      </c>
      <c r="AE26" s="270">
        <v>0</v>
      </c>
      <c r="AF26" s="270">
        <v>0</v>
      </c>
      <c r="AG26" s="270">
        <v>0</v>
      </c>
      <c r="AH26" s="270">
        <v>0</v>
      </c>
    </row>
    <row r="27" spans="1:34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V27" s="270"/>
      <c r="W27" s="270"/>
      <c r="X27" s="270" t="s">
        <v>77</v>
      </c>
      <c r="Y27" s="270">
        <v>3</v>
      </c>
      <c r="Z27" s="270">
        <v>2</v>
      </c>
      <c r="AA27" s="270">
        <v>1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70">
        <v>0</v>
      </c>
    </row>
    <row r="28" spans="1:34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4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4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4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4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4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</row>
    <row r="34" spans="1:14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</row>
    <row r="35" spans="1:14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</row>
    <row r="36" spans="1:14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</row>
    <row r="37" spans="1:14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</row>
    <row r="38" spans="1:14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</row>
    <row r="39" spans="1:14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</row>
    <row r="40" spans="1:14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</row>
    <row r="41" spans="1:14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6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B22" sqref="B22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2023/24. DO J-NK-SZ Vármegye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18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19</v>
      </c>
      <c r="B4" s="48" t="s">
        <v>16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>
        <v>45408</v>
      </c>
      <c r="B5" s="54" t="s">
        <v>87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388" t="s">
        <v>20</v>
      </c>
      <c r="B6" s="388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42" t="s">
        <v>21</v>
      </c>
      <c r="B20" s="143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22</v>
      </c>
      <c r="B21" s="71" t="s">
        <v>23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45</v>
      </c>
    </row>
    <row r="22" spans="1:16" s="18" customFormat="1" ht="19.5" customHeight="1" x14ac:dyDescent="0.25">
      <c r="A22" s="73" t="s">
        <v>88</v>
      </c>
      <c r="B22" s="74" t="s">
        <v>89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I Sági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46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54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8136-510C-4A48-94D5-407896621B26}">
  <sheetPr>
    <tabColor rgb="FFFFFF00"/>
  </sheetPr>
  <dimension ref="A1:AH41"/>
  <sheetViews>
    <sheetView workbookViewId="0">
      <selection activeCell="E7" sqref="E7:I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2" max="22" width="10.33203125" hidden="1" customWidth="1"/>
    <col min="23" max="34" width="0" hidden="1" customWidth="1"/>
  </cols>
  <sheetData>
    <row r="1" spans="1:34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Y1" s="276" t="e">
        <f>IF(V5=1,CONCATENATE(VLOOKUP(V3,X16:AE27,2)),CONCATENATE(VLOOKUP(V3,X2:AH13,2)))</f>
        <v>#N/A</v>
      </c>
      <c r="Z1" s="276" t="e">
        <f>IF(V5=1,CONCATENATE(VLOOKUP(V3,X16:AH27,3)),CONCATENATE(VLOOKUP(V3,X2:AH13,3)))</f>
        <v>#N/A</v>
      </c>
      <c r="AA1" s="276" t="e">
        <f>IF(V5=1,CONCATENATE(VLOOKUP(V3,X16:AH27,4)),CONCATENATE(VLOOKUP(V3,X2:AH13,4)))</f>
        <v>#N/A</v>
      </c>
      <c r="AB1" s="276" t="e">
        <f>IF(V5=1,CONCATENATE(VLOOKUP(V3,X16:AH27,5)),CONCATENATE(VLOOKUP(V3,X2:AH13,5)))</f>
        <v>#N/A</v>
      </c>
      <c r="AC1" s="276" t="e">
        <f>IF(V5=1,CONCATENATE(VLOOKUP(V3,X16:AH27,6)),CONCATENATE(VLOOKUP(V3,X2:AH13,6)))</f>
        <v>#N/A</v>
      </c>
      <c r="AD1" s="276" t="e">
        <f>IF(V5=1,CONCATENATE(VLOOKUP(V3,X16:AH27,7)),CONCATENATE(VLOOKUP(V3,X2:AH13,7)))</f>
        <v>#N/A</v>
      </c>
      <c r="AE1" s="276" t="e">
        <f>IF(V5=1,CONCATENATE(VLOOKUP(V3,X16:AH27,8)),CONCATENATE(VLOOKUP(V3,X2:AH13,8)))</f>
        <v>#N/A</v>
      </c>
      <c r="AF1" s="276" t="e">
        <f>IF(V5=1,CONCATENATE(VLOOKUP(V3,X16:AH27,9)),CONCATENATE(VLOOKUP(V3,X2:AH13,9)))</f>
        <v>#N/A</v>
      </c>
      <c r="AG1" s="276" t="e">
        <f>IF(V5=1,CONCATENATE(VLOOKUP(V3,X16:AH27,10)),CONCATENATE(VLOOKUP(V3,X2:AH13,10)))</f>
        <v>#N/A</v>
      </c>
      <c r="AH1" s="276" t="e">
        <f>IF(V5=1,CONCATENATE(VLOOKUP(V3,X16:AH27,11)),CONCATENATE(VLOOKUP(V3,X2:AH13,11)))</f>
        <v>#N/A</v>
      </c>
    </row>
    <row r="2" spans="1:34" x14ac:dyDescent="0.25">
      <c r="A2" s="168" t="s">
        <v>37</v>
      </c>
      <c r="B2" s="169"/>
      <c r="C2" s="169"/>
      <c r="D2" s="169"/>
      <c r="E2" s="169" t="s">
        <v>118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V2" s="271"/>
      <c r="W2" s="270"/>
      <c r="X2" s="270" t="s">
        <v>50</v>
      </c>
      <c r="Y2" s="264">
        <v>150</v>
      </c>
      <c r="Z2" s="264">
        <v>120</v>
      </c>
      <c r="AA2" s="264">
        <v>100</v>
      </c>
      <c r="AB2" s="264">
        <v>80</v>
      </c>
      <c r="AC2" s="264">
        <v>70</v>
      </c>
      <c r="AD2" s="264">
        <v>60</v>
      </c>
      <c r="AE2" s="264">
        <v>55</v>
      </c>
      <c r="AF2" s="264">
        <v>50</v>
      </c>
      <c r="AG2" s="264">
        <v>45</v>
      </c>
      <c r="AH2" s="264">
        <v>40</v>
      </c>
    </row>
    <row r="3" spans="1:34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V3" s="270">
        <f>IF(H4="OB","A",IF(H4="IX","W",H4))</f>
        <v>0</v>
      </c>
      <c r="W3" s="270"/>
      <c r="X3" s="270" t="s">
        <v>68</v>
      </c>
      <c r="Y3" s="264">
        <v>120</v>
      </c>
      <c r="Z3" s="264">
        <v>90</v>
      </c>
      <c r="AA3" s="264">
        <v>65</v>
      </c>
      <c r="AB3" s="264">
        <v>55</v>
      </c>
      <c r="AC3" s="264">
        <v>50</v>
      </c>
      <c r="AD3" s="264">
        <v>45</v>
      </c>
      <c r="AE3" s="264">
        <v>40</v>
      </c>
      <c r="AF3" s="264">
        <v>35</v>
      </c>
      <c r="AG3" s="264">
        <v>25</v>
      </c>
      <c r="AH3" s="264">
        <v>20</v>
      </c>
    </row>
    <row r="4" spans="1:34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V4" s="270"/>
      <c r="W4" s="270"/>
      <c r="X4" s="270" t="s">
        <v>69</v>
      </c>
      <c r="Y4" s="264">
        <v>90</v>
      </c>
      <c r="Z4" s="264">
        <v>60</v>
      </c>
      <c r="AA4" s="264">
        <v>45</v>
      </c>
      <c r="AB4" s="264">
        <v>34</v>
      </c>
      <c r="AC4" s="264">
        <v>27</v>
      </c>
      <c r="AD4" s="264">
        <v>22</v>
      </c>
      <c r="AE4" s="264">
        <v>18</v>
      </c>
      <c r="AF4" s="264">
        <v>15</v>
      </c>
      <c r="AG4" s="264">
        <v>12</v>
      </c>
      <c r="AH4" s="264">
        <v>9</v>
      </c>
    </row>
    <row r="5" spans="1:34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V5" s="270">
        <f>IF(OR(Altalanos!$A$8="F1",Altalanos!$A$8="F2",Altalanos!$A$8="N1",Altalanos!$A$8="N2"),1,2)</f>
        <v>2</v>
      </c>
      <c r="W5" s="270"/>
      <c r="X5" s="270" t="s">
        <v>70</v>
      </c>
      <c r="Y5" s="264">
        <v>60</v>
      </c>
      <c r="Z5" s="264">
        <v>40</v>
      </c>
      <c r="AA5" s="264">
        <v>30</v>
      </c>
      <c r="AB5" s="264">
        <v>20</v>
      </c>
      <c r="AC5" s="264">
        <v>18</v>
      </c>
      <c r="AD5" s="264">
        <v>15</v>
      </c>
      <c r="AE5" s="264">
        <v>12</v>
      </c>
      <c r="AF5" s="264">
        <v>10</v>
      </c>
      <c r="AG5" s="264">
        <v>8</v>
      </c>
      <c r="AH5" s="264">
        <v>6</v>
      </c>
    </row>
    <row r="6" spans="1:34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V6" s="270"/>
      <c r="W6" s="270"/>
      <c r="X6" s="270" t="s">
        <v>71</v>
      </c>
      <c r="Y6" s="264">
        <v>40</v>
      </c>
      <c r="Z6" s="264">
        <v>25</v>
      </c>
      <c r="AA6" s="264">
        <v>18</v>
      </c>
      <c r="AB6" s="264">
        <v>13</v>
      </c>
      <c r="AC6" s="264">
        <v>10</v>
      </c>
      <c r="AD6" s="264">
        <v>8</v>
      </c>
      <c r="AE6" s="264">
        <v>6</v>
      </c>
      <c r="AF6" s="264">
        <v>5</v>
      </c>
      <c r="AG6" s="264">
        <v>4</v>
      </c>
      <c r="AH6" s="264">
        <v>3</v>
      </c>
    </row>
    <row r="7" spans="1:34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109</v>
      </c>
      <c r="F7" s="230"/>
      <c r="G7" s="225" t="str">
        <f>IF($B7="","",VLOOKUP($B7,#REF!,3))</f>
        <v/>
      </c>
      <c r="H7" s="230"/>
      <c r="I7" s="307" t="s">
        <v>97</v>
      </c>
      <c r="J7" s="206"/>
      <c r="K7" s="380" t="s">
        <v>169</v>
      </c>
      <c r="L7" s="272">
        <v>4</v>
      </c>
      <c r="M7" s="277"/>
      <c r="V7" s="270"/>
      <c r="W7" s="270"/>
      <c r="X7" s="270" t="s">
        <v>72</v>
      </c>
      <c r="Y7" s="264">
        <v>25</v>
      </c>
      <c r="Z7" s="264">
        <v>15</v>
      </c>
      <c r="AA7" s="264">
        <v>13</v>
      </c>
      <c r="AB7" s="264">
        <v>8</v>
      </c>
      <c r="AC7" s="264">
        <v>6</v>
      </c>
      <c r="AD7" s="264">
        <v>4</v>
      </c>
      <c r="AE7" s="264">
        <v>3</v>
      </c>
      <c r="AF7" s="264">
        <v>2</v>
      </c>
      <c r="AG7" s="264">
        <v>1</v>
      </c>
      <c r="AH7" s="264">
        <v>0</v>
      </c>
    </row>
    <row r="8" spans="1:34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V8" s="270"/>
      <c r="W8" s="270"/>
      <c r="X8" s="270" t="s">
        <v>73</v>
      </c>
      <c r="Y8" s="264">
        <v>15</v>
      </c>
      <c r="Z8" s="264">
        <v>10</v>
      </c>
      <c r="AA8" s="264">
        <v>7</v>
      </c>
      <c r="AB8" s="264">
        <v>5</v>
      </c>
      <c r="AC8" s="264">
        <v>4</v>
      </c>
      <c r="AD8" s="264">
        <v>3</v>
      </c>
      <c r="AE8" s="264">
        <v>2</v>
      </c>
      <c r="AF8" s="264">
        <v>1</v>
      </c>
      <c r="AG8" s="264">
        <v>0</v>
      </c>
      <c r="AH8" s="264">
        <v>0</v>
      </c>
    </row>
    <row r="9" spans="1:34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110</v>
      </c>
      <c r="F9" s="230"/>
      <c r="G9" s="225" t="str">
        <f>IF($B9="","",VLOOKUP($B9,#REF!,3))</f>
        <v/>
      </c>
      <c r="H9" s="230"/>
      <c r="I9" s="307" t="s">
        <v>95</v>
      </c>
      <c r="J9" s="206"/>
      <c r="K9" s="380" t="s">
        <v>172</v>
      </c>
      <c r="L9" s="272">
        <v>0</v>
      </c>
      <c r="M9" s="277"/>
      <c r="V9" s="270"/>
      <c r="W9" s="270"/>
      <c r="X9" s="270" t="s">
        <v>74</v>
      </c>
      <c r="Y9" s="264">
        <v>10</v>
      </c>
      <c r="Z9" s="264">
        <v>6</v>
      </c>
      <c r="AA9" s="264">
        <v>4</v>
      </c>
      <c r="AB9" s="264">
        <v>2</v>
      </c>
      <c r="AC9" s="264">
        <v>1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</row>
    <row r="10" spans="1:34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V10" s="270"/>
      <c r="W10" s="270"/>
      <c r="X10" s="270" t="s">
        <v>75</v>
      </c>
      <c r="Y10" s="264">
        <v>6</v>
      </c>
      <c r="Z10" s="264">
        <v>3</v>
      </c>
      <c r="AA10" s="264">
        <v>2</v>
      </c>
      <c r="AB10" s="264">
        <v>1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</row>
    <row r="11" spans="1:34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111</v>
      </c>
      <c r="F11" s="230"/>
      <c r="G11" s="225" t="str">
        <f>IF($B11="","",VLOOKUP($B11,#REF!,3))</f>
        <v/>
      </c>
      <c r="H11" s="230"/>
      <c r="I11" s="307" t="s">
        <v>112</v>
      </c>
      <c r="J11" s="206"/>
      <c r="K11" s="380" t="s">
        <v>170</v>
      </c>
      <c r="L11" s="272">
        <v>2</v>
      </c>
      <c r="M11" s="277"/>
      <c r="V11" s="270"/>
      <c r="W11" s="270"/>
      <c r="X11" s="270" t="s">
        <v>80</v>
      </c>
      <c r="Y11" s="264">
        <v>3</v>
      </c>
      <c r="Z11" s="264">
        <v>2</v>
      </c>
      <c r="AA11" s="264">
        <v>1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</row>
    <row r="12" spans="1:34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V12" s="270"/>
      <c r="W12" s="270"/>
      <c r="X12" s="270" t="s">
        <v>76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</row>
    <row r="13" spans="1:34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V13" s="270"/>
      <c r="W13" s="270"/>
      <c r="X13" s="270" t="s">
        <v>77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</row>
    <row r="14" spans="1:34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</row>
    <row r="15" spans="1:34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</row>
    <row r="16" spans="1:34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V16" s="270"/>
      <c r="W16" s="270"/>
      <c r="X16" s="270" t="s">
        <v>50</v>
      </c>
      <c r="Y16" s="270">
        <v>300</v>
      </c>
      <c r="Z16" s="270">
        <v>250</v>
      </c>
      <c r="AA16" s="270">
        <v>220</v>
      </c>
      <c r="AB16" s="270">
        <v>180</v>
      </c>
      <c r="AC16" s="270">
        <v>160</v>
      </c>
      <c r="AD16" s="270">
        <v>150</v>
      </c>
      <c r="AE16" s="270">
        <v>140</v>
      </c>
      <c r="AF16" s="270">
        <v>130</v>
      </c>
      <c r="AG16" s="270">
        <v>120</v>
      </c>
      <c r="AH16" s="270">
        <v>110</v>
      </c>
    </row>
    <row r="17" spans="1:34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V17" s="270"/>
      <c r="W17" s="270"/>
      <c r="X17" s="270" t="s">
        <v>68</v>
      </c>
      <c r="Y17" s="270">
        <v>250</v>
      </c>
      <c r="Z17" s="270">
        <v>200</v>
      </c>
      <c r="AA17" s="270">
        <v>160</v>
      </c>
      <c r="AB17" s="270">
        <v>140</v>
      </c>
      <c r="AC17" s="270">
        <v>120</v>
      </c>
      <c r="AD17" s="270">
        <v>110</v>
      </c>
      <c r="AE17" s="270">
        <v>100</v>
      </c>
      <c r="AF17" s="270">
        <v>90</v>
      </c>
      <c r="AG17" s="270">
        <v>80</v>
      </c>
      <c r="AH17" s="270">
        <v>70</v>
      </c>
    </row>
    <row r="18" spans="1:34" ht="18.75" customHeight="1" x14ac:dyDescent="0.25">
      <c r="A18" s="206"/>
      <c r="B18" s="396"/>
      <c r="C18" s="396"/>
      <c r="D18" s="393" t="str">
        <f>E7</f>
        <v>Ilonka Vilmos György</v>
      </c>
      <c r="E18" s="393"/>
      <c r="F18" s="393" t="str">
        <f>E9</f>
        <v>Strausz Patrik</v>
      </c>
      <c r="G18" s="393"/>
      <c r="H18" s="393" t="str">
        <f>E11</f>
        <v>Halápi Áron</v>
      </c>
      <c r="I18" s="393"/>
      <c r="J18" s="206"/>
      <c r="K18" s="206"/>
      <c r="L18" s="206"/>
      <c r="M18" s="206"/>
      <c r="V18" s="270"/>
      <c r="W18" s="270"/>
      <c r="X18" s="270" t="s">
        <v>69</v>
      </c>
      <c r="Y18" s="270">
        <v>200</v>
      </c>
      <c r="Z18" s="270">
        <v>150</v>
      </c>
      <c r="AA18" s="270">
        <v>130</v>
      </c>
      <c r="AB18" s="270">
        <v>110</v>
      </c>
      <c r="AC18" s="270">
        <v>95</v>
      </c>
      <c r="AD18" s="270">
        <v>80</v>
      </c>
      <c r="AE18" s="270">
        <v>70</v>
      </c>
      <c r="AF18" s="270">
        <v>60</v>
      </c>
      <c r="AG18" s="270">
        <v>55</v>
      </c>
      <c r="AH18" s="270">
        <v>50</v>
      </c>
    </row>
    <row r="19" spans="1:34" ht="18.75" customHeight="1" x14ac:dyDescent="0.25">
      <c r="A19" s="262" t="s">
        <v>50</v>
      </c>
      <c r="B19" s="398" t="str">
        <f>E7</f>
        <v>Ilonka Vilmos György</v>
      </c>
      <c r="C19" s="398"/>
      <c r="D19" s="405"/>
      <c r="E19" s="405"/>
      <c r="F19" s="402" t="s">
        <v>311</v>
      </c>
      <c r="G19" s="403"/>
      <c r="H19" s="402" t="s">
        <v>333</v>
      </c>
      <c r="I19" s="403"/>
      <c r="J19" s="206"/>
      <c r="K19" s="206"/>
      <c r="L19" s="206"/>
      <c r="M19" s="206"/>
      <c r="V19" s="270"/>
      <c r="W19" s="270"/>
      <c r="X19" s="270" t="s">
        <v>70</v>
      </c>
      <c r="Y19" s="270">
        <v>150</v>
      </c>
      <c r="Z19" s="270">
        <v>120</v>
      </c>
      <c r="AA19" s="270">
        <v>100</v>
      </c>
      <c r="AB19" s="270">
        <v>80</v>
      </c>
      <c r="AC19" s="270">
        <v>70</v>
      </c>
      <c r="AD19" s="270">
        <v>60</v>
      </c>
      <c r="AE19" s="270">
        <v>55</v>
      </c>
      <c r="AF19" s="270">
        <v>50</v>
      </c>
      <c r="AG19" s="270">
        <v>45</v>
      </c>
      <c r="AH19" s="270">
        <v>40</v>
      </c>
    </row>
    <row r="20" spans="1:34" ht="18.75" customHeight="1" x14ac:dyDescent="0.25">
      <c r="A20" s="262" t="s">
        <v>51</v>
      </c>
      <c r="B20" s="398" t="str">
        <f>E9</f>
        <v>Strausz Patrik</v>
      </c>
      <c r="C20" s="398"/>
      <c r="D20" s="402" t="s">
        <v>331</v>
      </c>
      <c r="E20" s="403"/>
      <c r="F20" s="405"/>
      <c r="G20" s="405"/>
      <c r="H20" s="402" t="s">
        <v>302</v>
      </c>
      <c r="I20" s="403"/>
      <c r="J20" s="206"/>
      <c r="K20" s="206"/>
      <c r="L20" s="206"/>
      <c r="M20" s="206"/>
      <c r="V20" s="270"/>
      <c r="W20" s="270"/>
      <c r="X20" s="270" t="s">
        <v>71</v>
      </c>
      <c r="Y20" s="270">
        <v>120</v>
      </c>
      <c r="Z20" s="270">
        <v>90</v>
      </c>
      <c r="AA20" s="270">
        <v>65</v>
      </c>
      <c r="AB20" s="270">
        <v>55</v>
      </c>
      <c r="AC20" s="270">
        <v>50</v>
      </c>
      <c r="AD20" s="270">
        <v>45</v>
      </c>
      <c r="AE20" s="270">
        <v>40</v>
      </c>
      <c r="AF20" s="270">
        <v>35</v>
      </c>
      <c r="AG20" s="270">
        <v>25</v>
      </c>
      <c r="AH20" s="270">
        <v>20</v>
      </c>
    </row>
    <row r="21" spans="1:34" ht="18.75" customHeight="1" x14ac:dyDescent="0.25">
      <c r="A21" s="262" t="s">
        <v>52</v>
      </c>
      <c r="B21" s="398" t="str">
        <f>E11</f>
        <v>Halápi Áron</v>
      </c>
      <c r="C21" s="398"/>
      <c r="D21" s="402" t="s">
        <v>307</v>
      </c>
      <c r="E21" s="403"/>
      <c r="F21" s="402" t="s">
        <v>357</v>
      </c>
      <c r="G21" s="403"/>
      <c r="H21" s="405"/>
      <c r="I21" s="405"/>
      <c r="J21" s="206"/>
      <c r="K21" s="206"/>
      <c r="L21" s="206"/>
      <c r="M21" s="206"/>
      <c r="V21" s="270"/>
      <c r="W21" s="270"/>
      <c r="X21" s="270" t="s">
        <v>72</v>
      </c>
      <c r="Y21" s="270">
        <v>90</v>
      </c>
      <c r="Z21" s="270">
        <v>60</v>
      </c>
      <c r="AA21" s="270">
        <v>45</v>
      </c>
      <c r="AB21" s="270">
        <v>34</v>
      </c>
      <c r="AC21" s="270">
        <v>27</v>
      </c>
      <c r="AD21" s="270">
        <v>22</v>
      </c>
      <c r="AE21" s="270">
        <v>18</v>
      </c>
      <c r="AF21" s="270">
        <v>15</v>
      </c>
      <c r="AG21" s="270">
        <v>12</v>
      </c>
      <c r="AH21" s="270">
        <v>9</v>
      </c>
    </row>
    <row r="22" spans="1:34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V22" s="270"/>
      <c r="W22" s="270"/>
      <c r="X22" s="270" t="s">
        <v>73</v>
      </c>
      <c r="Y22" s="270">
        <v>60</v>
      </c>
      <c r="Z22" s="270">
        <v>40</v>
      </c>
      <c r="AA22" s="270">
        <v>30</v>
      </c>
      <c r="AB22" s="270">
        <v>20</v>
      </c>
      <c r="AC22" s="270">
        <v>18</v>
      </c>
      <c r="AD22" s="270">
        <v>15</v>
      </c>
      <c r="AE22" s="270">
        <v>12</v>
      </c>
      <c r="AF22" s="270">
        <v>10</v>
      </c>
      <c r="AG22" s="270">
        <v>8</v>
      </c>
      <c r="AH22" s="270">
        <v>6</v>
      </c>
    </row>
    <row r="23" spans="1:34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V23" s="270"/>
      <c r="W23" s="270"/>
      <c r="X23" s="270" t="s">
        <v>74</v>
      </c>
      <c r="Y23" s="270">
        <v>40</v>
      </c>
      <c r="Z23" s="270">
        <v>25</v>
      </c>
      <c r="AA23" s="270">
        <v>18</v>
      </c>
      <c r="AB23" s="270">
        <v>13</v>
      </c>
      <c r="AC23" s="270">
        <v>8</v>
      </c>
      <c r="AD23" s="270">
        <v>7</v>
      </c>
      <c r="AE23" s="270">
        <v>6</v>
      </c>
      <c r="AF23" s="270">
        <v>5</v>
      </c>
      <c r="AG23" s="270">
        <v>4</v>
      </c>
      <c r="AH23" s="270">
        <v>3</v>
      </c>
    </row>
    <row r="24" spans="1:34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V24" s="270"/>
      <c r="W24" s="270"/>
      <c r="X24" s="270" t="s">
        <v>75</v>
      </c>
      <c r="Y24" s="270">
        <v>25</v>
      </c>
      <c r="Z24" s="270">
        <v>15</v>
      </c>
      <c r="AA24" s="270">
        <v>13</v>
      </c>
      <c r="AB24" s="270">
        <v>7</v>
      </c>
      <c r="AC24" s="270">
        <v>6</v>
      </c>
      <c r="AD24" s="270">
        <v>5</v>
      </c>
      <c r="AE24" s="270">
        <v>4</v>
      </c>
      <c r="AF24" s="270">
        <v>3</v>
      </c>
      <c r="AG24" s="270">
        <v>2</v>
      </c>
      <c r="AH24" s="270">
        <v>1</v>
      </c>
    </row>
    <row r="25" spans="1:34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V25" s="270"/>
      <c r="W25" s="270"/>
      <c r="X25" s="270" t="s">
        <v>80</v>
      </c>
      <c r="Y25" s="270">
        <v>15</v>
      </c>
      <c r="Z25" s="270">
        <v>10</v>
      </c>
      <c r="AA25" s="270">
        <v>8</v>
      </c>
      <c r="AB25" s="270">
        <v>4</v>
      </c>
      <c r="AC25" s="270">
        <v>3</v>
      </c>
      <c r="AD25" s="270">
        <v>2</v>
      </c>
      <c r="AE25" s="270">
        <v>1</v>
      </c>
      <c r="AF25" s="270">
        <v>0</v>
      </c>
      <c r="AG25" s="270">
        <v>0</v>
      </c>
      <c r="AH25" s="270">
        <v>0</v>
      </c>
    </row>
    <row r="26" spans="1:34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V26" s="270"/>
      <c r="W26" s="270"/>
      <c r="X26" s="270" t="s">
        <v>76</v>
      </c>
      <c r="Y26" s="270">
        <v>10</v>
      </c>
      <c r="Z26" s="270">
        <v>6</v>
      </c>
      <c r="AA26" s="270">
        <v>4</v>
      </c>
      <c r="AB26" s="270">
        <v>2</v>
      </c>
      <c r="AC26" s="270">
        <v>1</v>
      </c>
      <c r="AD26" s="270">
        <v>0</v>
      </c>
      <c r="AE26" s="270">
        <v>0</v>
      </c>
      <c r="AF26" s="270">
        <v>0</v>
      </c>
      <c r="AG26" s="270">
        <v>0</v>
      </c>
      <c r="AH26" s="270">
        <v>0</v>
      </c>
    </row>
    <row r="27" spans="1:34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V27" s="270"/>
      <c r="W27" s="270"/>
      <c r="X27" s="270" t="s">
        <v>77</v>
      </c>
      <c r="Y27" s="270">
        <v>3</v>
      </c>
      <c r="Z27" s="270">
        <v>2</v>
      </c>
      <c r="AA27" s="270">
        <v>1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70">
        <v>0</v>
      </c>
    </row>
    <row r="28" spans="1:34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4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4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4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4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4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</row>
    <row r="34" spans="1:14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</row>
    <row r="35" spans="1:14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</row>
    <row r="36" spans="1:14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</row>
    <row r="37" spans="1:14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</row>
    <row r="38" spans="1:14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</row>
    <row r="39" spans="1:14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</row>
    <row r="40" spans="1:14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</row>
    <row r="41" spans="1:14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5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6">
    <tabColor rgb="FFFFFF00"/>
  </sheetPr>
  <dimension ref="A1:AS110"/>
  <sheetViews>
    <sheetView workbookViewId="0">
      <selection activeCell="V19" sqref="V19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5.441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82" customWidth="1"/>
  </cols>
  <sheetData>
    <row r="1" spans="1:45" s="87" customFormat="1" ht="21.75" customHeight="1" x14ac:dyDescent="0.25">
      <c r="A1" s="161" t="str">
        <f>Altalanos!$A$6</f>
        <v>2023/24. DO J-NK-SZ Vármegye</v>
      </c>
      <c r="B1" s="161"/>
      <c r="C1" s="162"/>
      <c r="D1" s="162"/>
      <c r="E1" s="162"/>
      <c r="F1" s="162"/>
      <c r="G1" s="162"/>
      <c r="H1" s="161"/>
      <c r="I1" s="163"/>
      <c r="J1" s="164"/>
      <c r="K1" s="165" t="s">
        <v>38</v>
      </c>
      <c r="L1" s="166"/>
      <c r="M1" s="167"/>
      <c r="N1" s="164"/>
      <c r="O1" s="164" t="s">
        <v>11</v>
      </c>
      <c r="P1" s="164"/>
      <c r="Q1" s="162"/>
      <c r="R1" s="164"/>
      <c r="T1" s="207"/>
      <c r="U1" s="207"/>
      <c r="V1" s="207"/>
      <c r="W1" s="207"/>
      <c r="X1" s="207"/>
      <c r="Y1" s="207"/>
      <c r="Z1" s="207"/>
      <c r="AA1" s="207"/>
      <c r="AB1" s="276" t="e">
        <f>IF($Y$5=1,CONCATENATE(VLOOKUP($Y$3,$AA$2:$AH$14,2)),CONCATENATE(VLOOKUP($Y$3,$AA$16:$AH$21,2)))</f>
        <v>#N/A</v>
      </c>
      <c r="AC1" s="276" t="e">
        <f>IF($Y$5=1,CONCATENATE(VLOOKUP($Y$3,$AA$2:$AH$14,3)),CONCATENATE(VLOOKUP($Y$3,$AA$16:$AH$21,3)))</f>
        <v>#N/A</v>
      </c>
      <c r="AD1" s="276" t="e">
        <f>IF($Y$5=1,CONCATENATE(VLOOKUP($Y$3,$AA$2:$AH$14,4)),CONCATENATE(VLOOKUP($Y$3,$AA$16:$AH$21,4)))</f>
        <v>#N/A</v>
      </c>
      <c r="AE1" s="276" t="e">
        <f>IF($Y$5=1,CONCATENATE(VLOOKUP($Y$3,$AA$2:$AH$14,5)),CONCATENATE(VLOOKUP($Y$3,$AA$16:$AH$21,5)))</f>
        <v>#N/A</v>
      </c>
      <c r="AF1" s="276" t="e">
        <f>IF($Y$5=1,CONCATENATE(VLOOKUP($Y$3,$AA$2:$AH$14,6)),CONCATENATE(VLOOKUP($Y$3,$AA$16:$AH$21,6)))</f>
        <v>#N/A</v>
      </c>
      <c r="AG1" s="276" t="e">
        <f>IF($Y$5=1,CONCATENATE(VLOOKUP($Y$3,$AA$2:$AH$14,7)),CONCATENATE(VLOOKUP($Y$3,$AA$16:$AH$21,7)))</f>
        <v>#N/A</v>
      </c>
      <c r="AH1" s="276" t="e">
        <f>IF($Y$5=1,CONCATENATE(VLOOKUP($Y$3,$AA$2:$AH$14,8)),CONCATENATE(VLOOKUP($Y$3,$AA$16:$AH$21,8)))</f>
        <v>#N/A</v>
      </c>
      <c r="AI1" s="279"/>
      <c r="AJ1" s="279"/>
      <c r="AK1" s="279"/>
    </row>
    <row r="2" spans="1:45" s="83" customFormat="1" x14ac:dyDescent="0.25">
      <c r="A2" s="168" t="s">
        <v>37</v>
      </c>
      <c r="B2" s="169"/>
      <c r="C2" s="169"/>
      <c r="D2" s="169"/>
      <c r="E2" s="169" t="s">
        <v>116</v>
      </c>
      <c r="F2" s="169"/>
      <c r="G2" s="170"/>
      <c r="H2" s="171"/>
      <c r="I2" s="171"/>
      <c r="J2" s="172"/>
      <c r="K2" s="166"/>
      <c r="L2" s="166"/>
      <c r="M2" s="166"/>
      <c r="N2" s="172"/>
      <c r="O2" s="171"/>
      <c r="P2" s="172"/>
      <c r="Q2" s="171"/>
      <c r="R2" s="172"/>
      <c r="T2" s="200"/>
      <c r="U2" s="200"/>
      <c r="V2" s="200"/>
      <c r="W2" s="200"/>
      <c r="X2" s="200"/>
      <c r="Y2" s="271"/>
      <c r="Z2" s="270"/>
      <c r="AA2" s="270" t="s">
        <v>50</v>
      </c>
      <c r="AB2" s="264">
        <v>300</v>
      </c>
      <c r="AC2" s="264">
        <v>250</v>
      </c>
      <c r="AD2" s="264">
        <v>200</v>
      </c>
      <c r="AE2" s="264">
        <v>150</v>
      </c>
      <c r="AF2" s="264">
        <v>120</v>
      </c>
      <c r="AG2" s="264">
        <v>90</v>
      </c>
      <c r="AH2" s="264">
        <v>40</v>
      </c>
      <c r="AI2" s="256"/>
      <c r="AJ2" s="256"/>
      <c r="AK2" s="256"/>
      <c r="AL2" s="200"/>
      <c r="AM2" s="200"/>
      <c r="AN2" s="200"/>
      <c r="AO2" s="200"/>
      <c r="AP2" s="200"/>
      <c r="AQ2" s="200"/>
      <c r="AR2" s="200"/>
      <c r="AS2" s="200"/>
    </row>
    <row r="3" spans="1:45" s="19" customFormat="1" ht="11.25" customHeight="1" x14ac:dyDescent="0.25">
      <c r="A3" s="50" t="s">
        <v>19</v>
      </c>
      <c r="B3" s="50"/>
      <c r="C3" s="50"/>
      <c r="D3" s="50"/>
      <c r="E3" s="50"/>
      <c r="F3" s="50"/>
      <c r="G3" s="50" t="s">
        <v>16</v>
      </c>
      <c r="H3" s="50"/>
      <c r="I3" s="50"/>
      <c r="J3" s="90"/>
      <c r="K3" s="50" t="s">
        <v>24</v>
      </c>
      <c r="L3" s="90"/>
      <c r="M3" s="50"/>
      <c r="N3" s="90"/>
      <c r="O3" s="50"/>
      <c r="P3" s="90"/>
      <c r="Q3" s="50"/>
      <c r="R3" s="51" t="s">
        <v>25</v>
      </c>
      <c r="T3" s="201"/>
      <c r="U3" s="201"/>
      <c r="V3" s="201"/>
      <c r="W3" s="201"/>
      <c r="X3" s="201"/>
      <c r="Y3" s="270" t="str">
        <f>IF(K4="OB","A",IF(K4="IX","W",IF(K4="","",K4)))</f>
        <v/>
      </c>
      <c r="Z3" s="270"/>
      <c r="AA3" s="270" t="s">
        <v>51</v>
      </c>
      <c r="AB3" s="264">
        <v>280</v>
      </c>
      <c r="AC3" s="264">
        <v>230</v>
      </c>
      <c r="AD3" s="264">
        <v>180</v>
      </c>
      <c r="AE3" s="264">
        <v>140</v>
      </c>
      <c r="AF3" s="264">
        <v>80</v>
      </c>
      <c r="AG3" s="264">
        <v>0</v>
      </c>
      <c r="AH3" s="264">
        <v>0</v>
      </c>
      <c r="AI3" s="256"/>
      <c r="AJ3" s="256"/>
      <c r="AK3" s="256"/>
      <c r="AL3" s="201"/>
      <c r="AM3" s="201"/>
      <c r="AN3" s="201"/>
      <c r="AO3" s="201"/>
      <c r="AP3" s="201"/>
      <c r="AQ3" s="201"/>
      <c r="AR3" s="201"/>
      <c r="AS3" s="201"/>
    </row>
    <row r="4" spans="1:45" s="28" customFormat="1" ht="11.25" customHeight="1" thickBot="1" x14ac:dyDescent="0.3">
      <c r="A4" s="395">
        <f>Altalanos!$A$10</f>
        <v>45408</v>
      </c>
      <c r="B4" s="395"/>
      <c r="C4" s="395"/>
      <c r="D4" s="173"/>
      <c r="E4" s="174"/>
      <c r="F4" s="174"/>
      <c r="G4" s="174" t="str">
        <f>Altalanos!$C$10</f>
        <v>Jászberény</v>
      </c>
      <c r="H4" s="175"/>
      <c r="I4" s="174"/>
      <c r="J4" s="176"/>
      <c r="K4" s="177"/>
      <c r="L4" s="176"/>
      <c r="M4" s="178"/>
      <c r="N4" s="176"/>
      <c r="O4" s="174"/>
      <c r="P4" s="176"/>
      <c r="Q4" s="174"/>
      <c r="R4" s="179" t="str">
        <f>Altalanos!$E$10</f>
        <v>Sági István</v>
      </c>
      <c r="T4" s="202"/>
      <c r="U4" s="202"/>
      <c r="V4" s="202"/>
      <c r="W4" s="202"/>
      <c r="X4" s="202"/>
      <c r="Y4" s="270"/>
      <c r="Z4" s="270"/>
      <c r="AA4" s="270" t="s">
        <v>68</v>
      </c>
      <c r="AB4" s="264">
        <v>250</v>
      </c>
      <c r="AC4" s="264">
        <v>200</v>
      </c>
      <c r="AD4" s="264">
        <v>150</v>
      </c>
      <c r="AE4" s="264">
        <v>120</v>
      </c>
      <c r="AF4" s="264">
        <v>90</v>
      </c>
      <c r="AG4" s="264">
        <v>60</v>
      </c>
      <c r="AH4" s="264">
        <v>25</v>
      </c>
      <c r="AI4" s="256"/>
      <c r="AJ4" s="256"/>
      <c r="AK4" s="256"/>
      <c r="AL4" s="202"/>
      <c r="AM4" s="202"/>
      <c r="AN4" s="202"/>
      <c r="AO4" s="202"/>
      <c r="AP4" s="202"/>
      <c r="AQ4" s="202"/>
      <c r="AR4" s="202"/>
      <c r="AS4" s="202"/>
    </row>
    <row r="5" spans="1:45" s="19" customFormat="1" x14ac:dyDescent="0.25">
      <c r="A5" s="91"/>
      <c r="B5" s="92" t="s">
        <v>1</v>
      </c>
      <c r="C5" s="157" t="s">
        <v>31</v>
      </c>
      <c r="D5" s="92" t="s">
        <v>30</v>
      </c>
      <c r="E5" s="92" t="s">
        <v>28</v>
      </c>
      <c r="F5" s="93" t="s">
        <v>22</v>
      </c>
      <c r="G5" s="93" t="s">
        <v>23</v>
      </c>
      <c r="H5" s="93"/>
      <c r="I5" s="93" t="s">
        <v>26</v>
      </c>
      <c r="J5" s="93"/>
      <c r="K5" s="92" t="s">
        <v>29</v>
      </c>
      <c r="L5" s="94"/>
      <c r="M5" s="92" t="s">
        <v>44</v>
      </c>
      <c r="N5" s="94"/>
      <c r="O5" s="92" t="s">
        <v>43</v>
      </c>
      <c r="P5" s="94"/>
      <c r="Q5" s="92"/>
      <c r="R5" s="95"/>
      <c r="T5" s="201"/>
      <c r="U5" s="201"/>
      <c r="V5" s="201"/>
      <c r="W5" s="201"/>
      <c r="X5" s="201"/>
      <c r="Y5" s="270">
        <f>IF(OR(Altalanos!$A$8="F1",Altalanos!$A$8="F2",Altalanos!$A$8="N1",Altalanos!$A$8="N2"),1,2)</f>
        <v>2</v>
      </c>
      <c r="Z5" s="270"/>
      <c r="AA5" s="270" t="s">
        <v>69</v>
      </c>
      <c r="AB5" s="264">
        <v>200</v>
      </c>
      <c r="AC5" s="264">
        <v>150</v>
      </c>
      <c r="AD5" s="264">
        <v>120</v>
      </c>
      <c r="AE5" s="264">
        <v>90</v>
      </c>
      <c r="AF5" s="264">
        <v>60</v>
      </c>
      <c r="AG5" s="264">
        <v>40</v>
      </c>
      <c r="AH5" s="264">
        <v>15</v>
      </c>
      <c r="AI5" s="256"/>
      <c r="AJ5" s="256"/>
      <c r="AK5" s="256"/>
      <c r="AL5" s="201"/>
      <c r="AM5" s="201"/>
      <c r="AN5" s="201"/>
      <c r="AO5" s="201"/>
      <c r="AP5" s="201"/>
      <c r="AQ5" s="201"/>
      <c r="AR5" s="201"/>
      <c r="AS5" s="201"/>
    </row>
    <row r="6" spans="1:45" s="295" customFormat="1" ht="11.1" customHeight="1" thickBot="1" x14ac:dyDescent="0.3">
      <c r="A6" s="296"/>
      <c r="B6" s="297"/>
      <c r="C6" s="297"/>
      <c r="D6" s="297"/>
      <c r="E6" s="297"/>
      <c r="F6" s="296" t="str">
        <f>IF(Y3="","",CONCATENATE(VLOOKUP(Y3,AB1:AH1,4)," pont"))</f>
        <v/>
      </c>
      <c r="G6" s="298"/>
      <c r="H6" s="299"/>
      <c r="I6" s="298"/>
      <c r="J6" s="300"/>
      <c r="K6" s="297" t="str">
        <f>IF(Y3="","",CONCATENATE(VLOOKUP(Y3,AB1:AH1,3)," pont"))</f>
        <v/>
      </c>
      <c r="L6" s="300"/>
      <c r="M6" s="297" t="str">
        <f>IF(Y3="","",CONCATENATE(VLOOKUP(Y3,AB1:AH1,2)," pont"))</f>
        <v/>
      </c>
      <c r="N6" s="300"/>
      <c r="O6" s="297" t="str">
        <f>IF(Y3="","",CONCATENATE(VLOOKUP(Y3,AB1:AH1,1)," pont"))</f>
        <v/>
      </c>
      <c r="P6" s="300"/>
      <c r="Q6" s="297"/>
      <c r="R6" s="301"/>
      <c r="T6" s="302"/>
      <c r="U6" s="302"/>
      <c r="V6" s="302"/>
      <c r="W6" s="302"/>
      <c r="X6" s="302"/>
      <c r="Y6" s="303"/>
      <c r="Z6" s="303"/>
      <c r="AA6" s="303" t="s">
        <v>70</v>
      </c>
      <c r="AB6" s="304">
        <v>150</v>
      </c>
      <c r="AC6" s="304">
        <v>120</v>
      </c>
      <c r="AD6" s="304">
        <v>90</v>
      </c>
      <c r="AE6" s="304">
        <v>60</v>
      </c>
      <c r="AF6" s="304">
        <v>40</v>
      </c>
      <c r="AG6" s="304">
        <v>25</v>
      </c>
      <c r="AH6" s="304">
        <v>10</v>
      </c>
      <c r="AI6" s="305"/>
      <c r="AJ6" s="305"/>
      <c r="AK6" s="305"/>
      <c r="AL6" s="302"/>
      <c r="AM6" s="302"/>
      <c r="AN6" s="302"/>
      <c r="AO6" s="302"/>
      <c r="AP6" s="302"/>
      <c r="AQ6" s="302"/>
      <c r="AR6" s="302"/>
      <c r="AS6" s="302"/>
    </row>
    <row r="7" spans="1:45" s="34" customFormat="1" ht="12.9" customHeight="1" x14ac:dyDescent="0.25">
      <c r="A7" s="96">
        <v>1</v>
      </c>
      <c r="B7" s="180" t="str">
        <f>IF($E7="","",VLOOKUP($E7,#REF!,14))</f>
        <v/>
      </c>
      <c r="C7" s="181" t="str">
        <f>IF($E7="","",VLOOKUP($E7,#REF!,15))</f>
        <v/>
      </c>
      <c r="D7" s="181" t="str">
        <f>IF($E7="","",VLOOKUP($E7,#REF!,5))</f>
        <v/>
      </c>
      <c r="E7" s="182"/>
      <c r="F7" s="307" t="s">
        <v>93</v>
      </c>
      <c r="G7" s="230"/>
      <c r="H7" s="225" t="str">
        <f>IF($B7="","",VLOOKUP($B7,#REF!,3))</f>
        <v/>
      </c>
      <c r="I7" s="307" t="s">
        <v>102</v>
      </c>
      <c r="K7" s="183"/>
      <c r="L7" s="183"/>
      <c r="M7" s="183"/>
      <c r="N7" s="183"/>
      <c r="O7" s="97"/>
      <c r="P7" s="98"/>
      <c r="Q7" s="99"/>
      <c r="R7" s="100"/>
      <c r="S7" s="101"/>
      <c r="T7" s="101"/>
      <c r="U7" s="203" t="str">
        <f>Birók!P21</f>
        <v>Bíró</v>
      </c>
      <c r="V7" s="101"/>
      <c r="W7" s="101"/>
      <c r="X7" s="101"/>
      <c r="Y7" s="270"/>
      <c r="Z7" s="270"/>
      <c r="AA7" s="270" t="s">
        <v>71</v>
      </c>
      <c r="AB7" s="264">
        <v>120</v>
      </c>
      <c r="AC7" s="264">
        <v>90</v>
      </c>
      <c r="AD7" s="264">
        <v>60</v>
      </c>
      <c r="AE7" s="264">
        <v>40</v>
      </c>
      <c r="AF7" s="264">
        <v>25</v>
      </c>
      <c r="AG7" s="264">
        <v>10</v>
      </c>
      <c r="AH7" s="264">
        <v>5</v>
      </c>
      <c r="AI7" s="256"/>
      <c r="AJ7" s="256"/>
      <c r="AK7" s="256"/>
      <c r="AL7" s="101"/>
      <c r="AM7" s="101"/>
      <c r="AN7" s="101"/>
      <c r="AO7" s="101"/>
      <c r="AP7" s="101"/>
      <c r="AQ7" s="101"/>
      <c r="AR7" s="101"/>
      <c r="AS7" s="101"/>
    </row>
    <row r="8" spans="1:45" s="34" customFormat="1" ht="12.9" customHeight="1" x14ac:dyDescent="0.25">
      <c r="A8" s="102"/>
      <c r="B8" s="184"/>
      <c r="C8" s="185"/>
      <c r="D8" s="185"/>
      <c r="E8" s="130"/>
      <c r="F8" s="186"/>
      <c r="G8" s="186"/>
      <c r="H8" s="187"/>
      <c r="I8" s="289" t="s">
        <v>0</v>
      </c>
      <c r="J8" s="103"/>
      <c r="K8" s="307" t="s">
        <v>93</v>
      </c>
      <c r="L8" s="188"/>
      <c r="M8" s="183"/>
      <c r="N8" s="183"/>
      <c r="O8" s="97"/>
      <c r="P8" s="98"/>
      <c r="Q8" s="99"/>
      <c r="R8" s="100"/>
      <c r="S8" s="101"/>
      <c r="T8" s="101"/>
      <c r="U8" s="204" t="str">
        <f>Birók!P22</f>
        <v xml:space="preserve">I Sági </v>
      </c>
      <c r="V8" s="101"/>
      <c r="W8" s="101"/>
      <c r="X8" s="101"/>
      <c r="Y8" s="270"/>
      <c r="Z8" s="270"/>
      <c r="AA8" s="270" t="s">
        <v>72</v>
      </c>
      <c r="AB8" s="264">
        <v>90</v>
      </c>
      <c r="AC8" s="264">
        <v>60</v>
      </c>
      <c r="AD8" s="264">
        <v>40</v>
      </c>
      <c r="AE8" s="264">
        <v>25</v>
      </c>
      <c r="AF8" s="264">
        <v>10</v>
      </c>
      <c r="AG8" s="264">
        <v>5</v>
      </c>
      <c r="AH8" s="264">
        <v>2</v>
      </c>
      <c r="AI8" s="256"/>
      <c r="AJ8" s="256"/>
      <c r="AK8" s="256"/>
      <c r="AL8" s="101"/>
      <c r="AM8" s="101"/>
      <c r="AN8" s="101"/>
      <c r="AO8" s="101"/>
      <c r="AP8" s="101"/>
      <c r="AQ8" s="101"/>
      <c r="AR8" s="101"/>
      <c r="AS8" s="101"/>
    </row>
    <row r="9" spans="1:45" s="34" customFormat="1" ht="12.9" customHeight="1" x14ac:dyDescent="0.25">
      <c r="A9" s="102">
        <v>2</v>
      </c>
      <c r="B9" s="180" t="str">
        <f>IF($E9="","",VLOOKUP($E9,#REF!,14))</f>
        <v/>
      </c>
      <c r="C9" s="181" t="str">
        <f>IF($E9="","",VLOOKUP($E9,#REF!,15))</f>
        <v/>
      </c>
      <c r="D9" s="181" t="str">
        <f>IF($E9="","",VLOOKUP($E9,#REF!,5))</f>
        <v/>
      </c>
      <c r="E9" s="285"/>
      <c r="F9" s="307" t="s">
        <v>113</v>
      </c>
      <c r="G9" s="225" t="str">
        <f>IF($E9="","",VLOOKUP($E9,#REF!,3))</f>
        <v/>
      </c>
      <c r="H9" s="225"/>
      <c r="I9" s="225" t="str">
        <f>IF($E9="","",VLOOKUP($E9,#REF!,4))</f>
        <v/>
      </c>
      <c r="J9" s="190"/>
      <c r="K9" s="183"/>
      <c r="L9" s="191"/>
      <c r="M9" s="183"/>
      <c r="N9" s="183"/>
      <c r="O9" s="97"/>
      <c r="P9" s="98"/>
      <c r="Q9" s="99"/>
      <c r="R9" s="100"/>
      <c r="S9" s="101"/>
      <c r="T9" s="101"/>
      <c r="U9" s="204" t="str">
        <f>Birók!P23</f>
        <v xml:space="preserve"> </v>
      </c>
      <c r="V9" s="101"/>
      <c r="W9" s="101"/>
      <c r="X9" s="101"/>
      <c r="Y9" s="270"/>
      <c r="Z9" s="270"/>
      <c r="AA9" s="270" t="s">
        <v>73</v>
      </c>
      <c r="AB9" s="264">
        <v>60</v>
      </c>
      <c r="AC9" s="264">
        <v>40</v>
      </c>
      <c r="AD9" s="264">
        <v>25</v>
      </c>
      <c r="AE9" s="264">
        <v>10</v>
      </c>
      <c r="AF9" s="264">
        <v>5</v>
      </c>
      <c r="AG9" s="264">
        <v>2</v>
      </c>
      <c r="AH9" s="264">
        <v>1</v>
      </c>
      <c r="AI9" s="256"/>
      <c r="AJ9" s="256"/>
      <c r="AK9" s="256"/>
      <c r="AL9" s="101"/>
      <c r="AM9" s="101"/>
      <c r="AN9" s="101"/>
      <c r="AO9" s="101"/>
      <c r="AP9" s="101"/>
      <c r="AQ9" s="101"/>
      <c r="AR9" s="101"/>
      <c r="AS9" s="101"/>
    </row>
    <row r="10" spans="1:45" s="34" customFormat="1" ht="12.9" customHeight="1" x14ac:dyDescent="0.25">
      <c r="A10" s="102"/>
      <c r="B10" s="184"/>
      <c r="C10" s="185"/>
      <c r="D10" s="185"/>
      <c r="E10" s="286"/>
      <c r="F10" s="287"/>
      <c r="G10" s="287"/>
      <c r="H10" s="288"/>
      <c r="I10" s="287"/>
      <c r="J10" s="192"/>
      <c r="K10" s="289" t="s">
        <v>0</v>
      </c>
      <c r="L10" s="104"/>
      <c r="M10" s="307" t="s">
        <v>93</v>
      </c>
      <c r="N10" s="193"/>
      <c r="O10" s="194"/>
      <c r="P10" s="194"/>
      <c r="Q10" s="99"/>
      <c r="R10" s="100"/>
      <c r="S10" s="101"/>
      <c r="T10" s="101"/>
      <c r="U10" s="204" t="str">
        <f>Birók!P24</f>
        <v xml:space="preserve"> </v>
      </c>
      <c r="V10" s="101"/>
      <c r="W10" s="101"/>
      <c r="X10" s="101"/>
      <c r="Y10" s="270"/>
      <c r="Z10" s="270"/>
      <c r="AA10" s="270" t="s">
        <v>74</v>
      </c>
      <c r="AB10" s="264">
        <v>40</v>
      </c>
      <c r="AC10" s="264">
        <v>25</v>
      </c>
      <c r="AD10" s="264">
        <v>15</v>
      </c>
      <c r="AE10" s="264">
        <v>7</v>
      </c>
      <c r="AF10" s="264">
        <v>4</v>
      </c>
      <c r="AG10" s="264">
        <v>1</v>
      </c>
      <c r="AH10" s="264">
        <v>0</v>
      </c>
      <c r="AI10" s="256"/>
      <c r="AJ10" s="256"/>
      <c r="AK10" s="256"/>
      <c r="AL10" s="101"/>
      <c r="AM10" s="101"/>
      <c r="AN10" s="101"/>
      <c r="AO10" s="101"/>
      <c r="AP10" s="101"/>
      <c r="AQ10" s="101"/>
      <c r="AR10" s="101"/>
      <c r="AS10" s="101"/>
    </row>
    <row r="11" spans="1:45" s="34" customFormat="1" ht="12.9" customHeight="1" x14ac:dyDescent="0.25">
      <c r="A11" s="102">
        <v>3</v>
      </c>
      <c r="B11" s="180" t="str">
        <f>IF($E11="","",VLOOKUP($E11,#REF!,14))</f>
        <v/>
      </c>
      <c r="C11" s="181" t="str">
        <f>IF($E11="","",VLOOKUP($E11,#REF!,15))</f>
        <v/>
      </c>
      <c r="D11" s="181" t="str">
        <f>IF($E11="","",VLOOKUP($E11,#REF!,5))</f>
        <v/>
      </c>
      <c r="E11" s="285"/>
      <c r="F11" s="307" t="s">
        <v>108</v>
      </c>
      <c r="G11" s="230"/>
      <c r="H11" s="225" t="str">
        <f>IF($B11="","",VLOOKUP($B11,#REF!,3))</f>
        <v/>
      </c>
      <c r="I11" s="230" t="s">
        <v>97</v>
      </c>
      <c r="J11" s="307"/>
      <c r="K11" s="183"/>
      <c r="L11" s="195"/>
      <c r="M11" s="183" t="s">
        <v>322</v>
      </c>
      <c r="N11" s="196"/>
      <c r="O11" s="194"/>
      <c r="P11" s="194"/>
      <c r="Q11" s="99"/>
      <c r="R11" s="100"/>
      <c r="S11" s="101"/>
      <c r="T11" s="101"/>
      <c r="U11" s="204" t="str">
        <f>Birók!P25</f>
        <v xml:space="preserve"> </v>
      </c>
      <c r="V11" s="101"/>
      <c r="W11" s="101"/>
      <c r="X11" s="101"/>
      <c r="Y11" s="270"/>
      <c r="Z11" s="270"/>
      <c r="AA11" s="270" t="s">
        <v>75</v>
      </c>
      <c r="AB11" s="264">
        <v>25</v>
      </c>
      <c r="AC11" s="264">
        <v>15</v>
      </c>
      <c r="AD11" s="264">
        <v>10</v>
      </c>
      <c r="AE11" s="264">
        <v>6</v>
      </c>
      <c r="AF11" s="264">
        <v>3</v>
      </c>
      <c r="AG11" s="264">
        <v>1</v>
      </c>
      <c r="AH11" s="264">
        <v>0</v>
      </c>
      <c r="AI11" s="256"/>
      <c r="AJ11" s="256"/>
      <c r="AK11" s="256"/>
      <c r="AL11" s="101"/>
      <c r="AM11" s="101"/>
      <c r="AN11" s="101"/>
      <c r="AO11" s="101"/>
      <c r="AP11" s="101"/>
      <c r="AQ11" s="101"/>
      <c r="AR11" s="101"/>
      <c r="AS11" s="101"/>
    </row>
    <row r="12" spans="1:45" s="34" customFormat="1" ht="12.9" customHeight="1" x14ac:dyDescent="0.25">
      <c r="A12" s="102"/>
      <c r="B12" s="184"/>
      <c r="C12" s="185"/>
      <c r="D12" s="185"/>
      <c r="E12" s="286"/>
      <c r="F12" s="287"/>
      <c r="G12" s="287"/>
      <c r="H12" s="288"/>
      <c r="I12" s="289" t="s">
        <v>0</v>
      </c>
      <c r="J12" s="103"/>
      <c r="K12" s="307" t="s">
        <v>108</v>
      </c>
      <c r="L12" s="197"/>
      <c r="M12" s="183"/>
      <c r="N12" s="196"/>
      <c r="O12" s="194"/>
      <c r="P12" s="194"/>
      <c r="Q12" s="99"/>
      <c r="R12" s="100"/>
      <c r="S12" s="101"/>
      <c r="T12" s="101"/>
      <c r="U12" s="204" t="str">
        <f>Birók!P26</f>
        <v xml:space="preserve"> </v>
      </c>
      <c r="V12" s="101"/>
      <c r="W12" s="101"/>
      <c r="X12" s="101"/>
      <c r="Y12" s="270"/>
      <c r="Z12" s="270"/>
      <c r="AA12" s="270" t="s">
        <v>80</v>
      </c>
      <c r="AB12" s="264">
        <v>15</v>
      </c>
      <c r="AC12" s="264">
        <v>10</v>
      </c>
      <c r="AD12" s="264">
        <v>6</v>
      </c>
      <c r="AE12" s="264">
        <v>3</v>
      </c>
      <c r="AF12" s="264">
        <v>1</v>
      </c>
      <c r="AG12" s="264">
        <v>0</v>
      </c>
      <c r="AH12" s="264">
        <v>0</v>
      </c>
      <c r="AI12" s="256"/>
      <c r="AJ12" s="256"/>
      <c r="AK12" s="256"/>
      <c r="AL12" s="101"/>
      <c r="AM12" s="101"/>
      <c r="AN12" s="101"/>
      <c r="AO12" s="101"/>
      <c r="AP12" s="101"/>
      <c r="AQ12" s="101"/>
      <c r="AR12" s="101"/>
      <c r="AS12" s="101"/>
    </row>
    <row r="13" spans="1:45" s="34" customFormat="1" ht="12.9" customHeight="1" x14ac:dyDescent="0.25">
      <c r="A13" s="102">
        <v>4</v>
      </c>
      <c r="B13" s="180" t="str">
        <f>IF($E13="","",VLOOKUP($E13,#REF!,14))</f>
        <v/>
      </c>
      <c r="C13" s="181" t="str">
        <f>IF($E13="","",VLOOKUP($E13,#REF!,15))</f>
        <v/>
      </c>
      <c r="D13" s="181" t="str">
        <f>IF($E13="","",VLOOKUP($E13,#REF!,5))</f>
        <v/>
      </c>
      <c r="E13" s="285"/>
      <c r="F13" s="307" t="s">
        <v>114</v>
      </c>
      <c r="G13" s="225" t="str">
        <f>IF($E13="","",VLOOKUP($E13,#REF!,3))</f>
        <v/>
      </c>
      <c r="H13" s="225"/>
      <c r="I13" s="225" t="str">
        <f>IF($E13="","",VLOOKUP($E13,#REF!,4))</f>
        <v/>
      </c>
      <c r="J13" s="198"/>
      <c r="K13" s="183"/>
      <c r="L13" s="183"/>
      <c r="M13" s="183"/>
      <c r="N13" s="196"/>
      <c r="O13" s="194"/>
      <c r="P13" s="194"/>
      <c r="Q13" s="99"/>
      <c r="R13" s="100"/>
      <c r="S13" s="101"/>
      <c r="T13" s="101"/>
      <c r="U13" s="204" t="str">
        <f>Birók!P27</f>
        <v xml:space="preserve"> </v>
      </c>
      <c r="V13" s="101"/>
      <c r="W13" s="101"/>
      <c r="X13" s="101"/>
      <c r="Y13" s="270"/>
      <c r="Z13" s="270"/>
      <c r="AA13" s="270" t="s">
        <v>76</v>
      </c>
      <c r="AB13" s="264">
        <v>10</v>
      </c>
      <c r="AC13" s="264">
        <v>6</v>
      </c>
      <c r="AD13" s="264">
        <v>3</v>
      </c>
      <c r="AE13" s="264">
        <v>1</v>
      </c>
      <c r="AF13" s="264">
        <v>0</v>
      </c>
      <c r="AG13" s="264">
        <v>0</v>
      </c>
      <c r="AH13" s="264">
        <v>0</v>
      </c>
      <c r="AI13" s="256"/>
      <c r="AJ13" s="256"/>
      <c r="AK13" s="256"/>
      <c r="AL13" s="101"/>
      <c r="AM13" s="101"/>
      <c r="AN13" s="101"/>
      <c r="AO13" s="101"/>
      <c r="AP13" s="101"/>
      <c r="AQ13" s="101"/>
      <c r="AR13" s="101"/>
      <c r="AS13" s="101"/>
    </row>
    <row r="14" spans="1:45" s="34" customFormat="1" ht="12.9" customHeight="1" x14ac:dyDescent="0.25">
      <c r="A14" s="102"/>
      <c r="B14" s="184"/>
      <c r="C14" s="185"/>
      <c r="D14" s="185"/>
      <c r="E14" s="286"/>
      <c r="F14" s="287"/>
      <c r="G14" s="287"/>
      <c r="H14" s="288"/>
      <c r="I14" s="287"/>
      <c r="J14" s="192"/>
      <c r="K14" s="183"/>
      <c r="L14" s="183"/>
      <c r="M14" s="289" t="s">
        <v>0</v>
      </c>
      <c r="N14" s="104"/>
      <c r="O14" s="307" t="s">
        <v>93</v>
      </c>
      <c r="P14" s="193"/>
      <c r="Q14" s="99"/>
      <c r="R14" s="100"/>
      <c r="S14" s="101"/>
      <c r="T14" s="101"/>
      <c r="U14" s="204" t="str">
        <f>Birók!P28</f>
        <v xml:space="preserve"> </v>
      </c>
      <c r="V14" s="101"/>
      <c r="W14" s="101"/>
      <c r="X14" s="101"/>
      <c r="Y14" s="270"/>
      <c r="Z14" s="270"/>
      <c r="AA14" s="270" t="s">
        <v>77</v>
      </c>
      <c r="AB14" s="264">
        <v>3</v>
      </c>
      <c r="AC14" s="264">
        <v>2</v>
      </c>
      <c r="AD14" s="264">
        <v>1</v>
      </c>
      <c r="AE14" s="264">
        <v>0</v>
      </c>
      <c r="AF14" s="264">
        <v>0</v>
      </c>
      <c r="AG14" s="264">
        <v>0</v>
      </c>
      <c r="AH14" s="264">
        <v>0</v>
      </c>
      <c r="AI14" s="256"/>
      <c r="AJ14" s="256"/>
      <c r="AK14" s="256"/>
      <c r="AL14" s="101"/>
      <c r="AM14" s="101"/>
      <c r="AN14" s="101"/>
      <c r="AO14" s="101"/>
      <c r="AP14" s="101"/>
      <c r="AQ14" s="101"/>
      <c r="AR14" s="101"/>
      <c r="AS14" s="101"/>
    </row>
    <row r="15" spans="1:45" s="34" customFormat="1" ht="12.9" customHeight="1" x14ac:dyDescent="0.25">
      <c r="A15" s="224">
        <v>5</v>
      </c>
      <c r="B15" s="180" t="str">
        <f>IF($E15="","",VLOOKUP($E15,#REF!,14))</f>
        <v/>
      </c>
      <c r="C15" s="181" t="str">
        <f>IF($E15="","",VLOOKUP($E15,#REF!,15))</f>
        <v/>
      </c>
      <c r="D15" s="181" t="str">
        <f>IF($E15="","",VLOOKUP($E15,#REF!,5))</f>
        <v/>
      </c>
      <c r="E15" s="285"/>
      <c r="F15" s="307" t="s">
        <v>101</v>
      </c>
      <c r="G15" s="230"/>
      <c r="H15" s="225" t="str">
        <f>IF($B15="","",VLOOKUP($B15,#REF!,3))</f>
        <v/>
      </c>
      <c r="I15" s="307" t="s">
        <v>102</v>
      </c>
      <c r="K15" s="183"/>
      <c r="L15" s="183"/>
      <c r="M15" s="183"/>
      <c r="N15" s="196"/>
      <c r="O15" s="183" t="s">
        <v>359</v>
      </c>
      <c r="P15" s="194"/>
      <c r="Q15" s="99"/>
      <c r="R15" s="100"/>
      <c r="S15" s="101"/>
      <c r="T15" s="101"/>
      <c r="U15" s="204" t="str">
        <f>Birók!P29</f>
        <v xml:space="preserve"> </v>
      </c>
      <c r="V15" s="101"/>
      <c r="W15" s="101"/>
      <c r="X15" s="101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56"/>
      <c r="AJ15" s="256"/>
      <c r="AK15" s="256"/>
      <c r="AL15" s="101"/>
      <c r="AM15" s="101"/>
      <c r="AN15" s="101"/>
      <c r="AO15" s="101"/>
      <c r="AP15" s="101"/>
      <c r="AQ15" s="101"/>
      <c r="AR15" s="101"/>
      <c r="AS15" s="101"/>
    </row>
    <row r="16" spans="1:45" s="34" customFormat="1" ht="12.9" customHeight="1" thickBot="1" x14ac:dyDescent="0.3">
      <c r="A16" s="102"/>
      <c r="B16" s="184"/>
      <c r="C16" s="185"/>
      <c r="D16" s="185"/>
      <c r="E16" s="286"/>
      <c r="F16" s="287"/>
      <c r="G16" s="287"/>
      <c r="H16" s="288"/>
      <c r="I16" s="289" t="s">
        <v>0</v>
      </c>
      <c r="J16" s="103"/>
      <c r="K16" s="307" t="s">
        <v>101</v>
      </c>
      <c r="L16" s="188"/>
      <c r="M16" s="183"/>
      <c r="N16" s="196"/>
      <c r="O16" s="289"/>
      <c r="P16" s="194"/>
      <c r="Q16" s="99"/>
      <c r="R16" s="100"/>
      <c r="S16" s="101"/>
      <c r="T16" s="101"/>
      <c r="U16" s="205" t="str">
        <f>Birók!P30</f>
        <v>Egyik sem</v>
      </c>
      <c r="V16" s="101"/>
      <c r="W16" s="101"/>
      <c r="X16" s="101"/>
      <c r="Y16" s="270"/>
      <c r="Z16" s="270"/>
      <c r="AA16" s="270" t="s">
        <v>50</v>
      </c>
      <c r="AB16" s="264">
        <v>150</v>
      </c>
      <c r="AC16" s="264">
        <v>120</v>
      </c>
      <c r="AD16" s="264">
        <v>90</v>
      </c>
      <c r="AE16" s="264">
        <v>60</v>
      </c>
      <c r="AF16" s="264">
        <v>40</v>
      </c>
      <c r="AG16" s="264">
        <v>25</v>
      </c>
      <c r="AH16" s="264">
        <v>15</v>
      </c>
      <c r="AI16" s="256"/>
      <c r="AJ16" s="256"/>
      <c r="AK16" s="256"/>
      <c r="AL16" s="101"/>
      <c r="AM16" s="101"/>
      <c r="AN16" s="101"/>
      <c r="AO16" s="101"/>
      <c r="AP16" s="101"/>
      <c r="AQ16" s="101"/>
      <c r="AR16" s="101"/>
      <c r="AS16" s="101"/>
    </row>
    <row r="17" spans="1:45" s="34" customFormat="1" ht="12.9" customHeight="1" x14ac:dyDescent="0.25">
      <c r="A17" s="102">
        <v>6</v>
      </c>
      <c r="B17" s="180" t="str">
        <f>IF($E17="","",VLOOKUP($E17,#REF!,14))</f>
        <v/>
      </c>
      <c r="C17" s="181" t="str">
        <f>IF($E17="","",VLOOKUP($E17,#REF!,15))</f>
        <v/>
      </c>
      <c r="D17" s="181" t="str">
        <f>IF($E17="","",VLOOKUP($E17,#REF!,5))</f>
        <v/>
      </c>
      <c r="E17" s="285"/>
      <c r="F17" s="307" t="s">
        <v>115</v>
      </c>
      <c r="G17" s="225" t="str">
        <f>IF($E17="","",VLOOKUP($E17,#REF!,3))</f>
        <v/>
      </c>
      <c r="H17" s="225"/>
      <c r="I17" s="225" t="str">
        <f>IF($E17="","",VLOOKUP($E17,#REF!,4))</f>
        <v/>
      </c>
      <c r="J17" s="190"/>
      <c r="K17" s="183"/>
      <c r="L17" s="191"/>
      <c r="M17" s="183"/>
      <c r="N17" s="196"/>
      <c r="O17" s="194"/>
      <c r="P17" s="194"/>
      <c r="Q17" s="99"/>
      <c r="R17" s="100"/>
      <c r="S17" s="101"/>
      <c r="T17" s="101"/>
      <c r="U17" s="101"/>
      <c r="V17" s="101"/>
      <c r="W17" s="101"/>
      <c r="X17" s="101"/>
      <c r="Y17" s="270"/>
      <c r="Z17" s="270"/>
      <c r="AA17" s="270" t="s">
        <v>68</v>
      </c>
      <c r="AB17" s="264">
        <v>120</v>
      </c>
      <c r="AC17" s="264">
        <v>90</v>
      </c>
      <c r="AD17" s="264">
        <v>60</v>
      </c>
      <c r="AE17" s="264">
        <v>40</v>
      </c>
      <c r="AF17" s="264">
        <v>25</v>
      </c>
      <c r="AG17" s="264">
        <v>15</v>
      </c>
      <c r="AH17" s="264">
        <v>8</v>
      </c>
      <c r="AI17" s="256"/>
      <c r="AJ17" s="256"/>
      <c r="AK17" s="256"/>
      <c r="AL17" s="101"/>
      <c r="AM17" s="101"/>
      <c r="AN17" s="101"/>
      <c r="AO17" s="101"/>
      <c r="AP17" s="101"/>
      <c r="AQ17" s="101"/>
      <c r="AR17" s="101"/>
      <c r="AS17" s="101"/>
    </row>
    <row r="18" spans="1:45" s="34" customFormat="1" ht="12.9" customHeight="1" x14ac:dyDescent="0.25">
      <c r="A18" s="102"/>
      <c r="B18" s="184"/>
      <c r="C18" s="185"/>
      <c r="D18" s="185"/>
      <c r="E18" s="286"/>
      <c r="F18" s="287"/>
      <c r="G18" s="287"/>
      <c r="H18" s="288"/>
      <c r="I18" s="287"/>
      <c r="J18" s="192"/>
      <c r="K18" s="289" t="s">
        <v>0</v>
      </c>
      <c r="L18" s="104"/>
      <c r="M18" s="307" t="s">
        <v>109</v>
      </c>
      <c r="N18" s="199"/>
      <c r="O18" s="194"/>
      <c r="P18" s="194"/>
      <c r="Q18" s="99"/>
      <c r="R18" s="100"/>
      <c r="S18" s="101"/>
      <c r="T18" s="101"/>
      <c r="U18" s="101"/>
      <c r="V18" s="101"/>
      <c r="W18" s="101"/>
      <c r="X18" s="101"/>
      <c r="Y18" s="270"/>
      <c r="Z18" s="270"/>
      <c r="AA18" s="270" t="s">
        <v>69</v>
      </c>
      <c r="AB18" s="264">
        <v>90</v>
      </c>
      <c r="AC18" s="264">
        <v>60</v>
      </c>
      <c r="AD18" s="264">
        <v>40</v>
      </c>
      <c r="AE18" s="264">
        <v>25</v>
      </c>
      <c r="AF18" s="264">
        <v>15</v>
      </c>
      <c r="AG18" s="264">
        <v>8</v>
      </c>
      <c r="AH18" s="264">
        <v>4</v>
      </c>
      <c r="AI18" s="256"/>
      <c r="AJ18" s="256"/>
      <c r="AK18" s="256"/>
      <c r="AL18" s="101"/>
      <c r="AM18" s="101"/>
      <c r="AN18" s="101"/>
      <c r="AO18" s="101"/>
      <c r="AP18" s="101"/>
      <c r="AQ18" s="101"/>
      <c r="AR18" s="101"/>
      <c r="AS18" s="101"/>
    </row>
    <row r="19" spans="1:45" s="34" customFormat="1" ht="12.9" customHeight="1" x14ac:dyDescent="0.25">
      <c r="A19" s="102">
        <v>7</v>
      </c>
      <c r="B19" s="180" t="str">
        <f>IF($E19="","",VLOOKUP($E19,#REF!,14))</f>
        <v/>
      </c>
      <c r="C19" s="181" t="str">
        <f>IF($E19="","",VLOOKUP($E19,#REF!,15))</f>
        <v/>
      </c>
      <c r="D19" s="181" t="str">
        <f>IF($E19="","",VLOOKUP($E19,#REF!,5))</f>
        <v/>
      </c>
      <c r="E19" s="285"/>
      <c r="F19" s="307" t="s">
        <v>109</v>
      </c>
      <c r="G19" s="230"/>
      <c r="H19" s="225" t="str">
        <f>IF($B19="","",VLOOKUP($B19,#REF!,3))</f>
        <v/>
      </c>
      <c r="I19" s="307" t="s">
        <v>97</v>
      </c>
      <c r="K19" s="183"/>
      <c r="L19" s="195"/>
      <c r="M19" s="183" t="s">
        <v>324</v>
      </c>
      <c r="N19" s="194"/>
      <c r="O19" s="194"/>
      <c r="P19" s="194"/>
      <c r="Q19" s="99"/>
      <c r="R19" s="100"/>
      <c r="S19" s="101"/>
      <c r="T19" s="101"/>
      <c r="U19" s="101"/>
      <c r="V19" s="101"/>
      <c r="W19" s="101"/>
      <c r="X19" s="101"/>
      <c r="Y19" s="270"/>
      <c r="Z19" s="270"/>
      <c r="AA19" s="270" t="s">
        <v>70</v>
      </c>
      <c r="AB19" s="264">
        <v>60</v>
      </c>
      <c r="AC19" s="264">
        <v>40</v>
      </c>
      <c r="AD19" s="264">
        <v>25</v>
      </c>
      <c r="AE19" s="264">
        <v>15</v>
      </c>
      <c r="AF19" s="264">
        <v>8</v>
      </c>
      <c r="AG19" s="264">
        <v>4</v>
      </c>
      <c r="AH19" s="264">
        <v>2</v>
      </c>
      <c r="AI19" s="256"/>
      <c r="AJ19" s="256"/>
      <c r="AK19" s="256"/>
      <c r="AL19" s="101"/>
      <c r="AM19" s="101"/>
      <c r="AN19" s="101"/>
      <c r="AO19" s="101"/>
      <c r="AP19" s="101"/>
      <c r="AQ19" s="101"/>
      <c r="AR19" s="101"/>
      <c r="AS19" s="101"/>
    </row>
    <row r="20" spans="1:45" s="34" customFormat="1" ht="12.9" customHeight="1" x14ac:dyDescent="0.25">
      <c r="A20" s="102"/>
      <c r="B20" s="184"/>
      <c r="C20" s="185"/>
      <c r="D20" s="185"/>
      <c r="E20" s="130"/>
      <c r="F20" s="186"/>
      <c r="G20" s="186"/>
      <c r="H20" s="187"/>
      <c r="I20" s="289" t="s">
        <v>0</v>
      </c>
      <c r="J20" s="103"/>
      <c r="K20" s="307" t="s">
        <v>109</v>
      </c>
      <c r="L20" s="197"/>
      <c r="M20" s="183"/>
      <c r="N20" s="194"/>
      <c r="O20" s="194"/>
      <c r="P20" s="194"/>
      <c r="Q20" s="99"/>
      <c r="R20" s="100"/>
      <c r="S20" s="101"/>
      <c r="T20" s="101"/>
      <c r="U20" s="101"/>
      <c r="V20" s="101"/>
      <c r="W20" s="101"/>
      <c r="X20" s="101"/>
      <c r="Y20" s="270"/>
      <c r="Z20" s="270"/>
      <c r="AA20" s="270" t="s">
        <v>71</v>
      </c>
      <c r="AB20" s="264">
        <v>40</v>
      </c>
      <c r="AC20" s="264">
        <v>25</v>
      </c>
      <c r="AD20" s="264">
        <v>15</v>
      </c>
      <c r="AE20" s="264">
        <v>8</v>
      </c>
      <c r="AF20" s="264">
        <v>4</v>
      </c>
      <c r="AG20" s="264">
        <v>2</v>
      </c>
      <c r="AH20" s="264">
        <v>1</v>
      </c>
      <c r="AI20" s="256"/>
      <c r="AJ20" s="256"/>
      <c r="AK20" s="256"/>
      <c r="AL20" s="101"/>
      <c r="AM20" s="101"/>
      <c r="AN20" s="101"/>
      <c r="AO20" s="101"/>
      <c r="AP20" s="101"/>
      <c r="AQ20" s="101"/>
      <c r="AR20" s="101"/>
      <c r="AS20" s="101"/>
    </row>
    <row r="21" spans="1:45" s="34" customFormat="1" ht="12.9" customHeight="1" x14ac:dyDescent="0.25">
      <c r="A21" s="227">
        <v>8</v>
      </c>
      <c r="B21" s="180" t="str">
        <f>IF($E21="","",VLOOKUP($E21,#REF!,14))</f>
        <v/>
      </c>
      <c r="C21" s="181" t="str">
        <f>IF($E21="","",VLOOKUP($E21,#REF!,15))</f>
        <v/>
      </c>
      <c r="D21" s="181" t="str">
        <f>IF($E21="","",VLOOKUP($E21,#REF!,5))</f>
        <v/>
      </c>
      <c r="E21" s="182"/>
      <c r="F21" s="307" t="s">
        <v>277</v>
      </c>
      <c r="G21" s="226" t="str">
        <f>IF($E21="","",VLOOKUP($E21,#REF!,3))</f>
        <v/>
      </c>
      <c r="H21" s="226"/>
      <c r="I21" s="226" t="str">
        <f>IF($E21="","",VLOOKUP($E21,#REF!,4))</f>
        <v/>
      </c>
      <c r="J21" s="198"/>
      <c r="K21" s="183"/>
      <c r="L21" s="183"/>
      <c r="M21" s="183"/>
      <c r="N21" s="194"/>
      <c r="O21" s="194"/>
      <c r="P21" s="194"/>
      <c r="Q21" s="99"/>
      <c r="R21" s="100"/>
      <c r="S21" s="101"/>
      <c r="T21" s="101"/>
      <c r="U21" s="101"/>
      <c r="V21" s="101"/>
      <c r="W21" s="101"/>
      <c r="X21" s="101"/>
      <c r="Y21" s="270"/>
      <c r="Z21" s="270"/>
      <c r="AA21" s="270" t="s">
        <v>72</v>
      </c>
      <c r="AB21" s="264">
        <v>25</v>
      </c>
      <c r="AC21" s="264">
        <v>15</v>
      </c>
      <c r="AD21" s="264">
        <v>10</v>
      </c>
      <c r="AE21" s="264">
        <v>6</v>
      </c>
      <c r="AF21" s="264">
        <v>3</v>
      </c>
      <c r="AG21" s="264">
        <v>1</v>
      </c>
      <c r="AH21" s="264">
        <v>0</v>
      </c>
      <c r="AI21" s="256"/>
      <c r="AJ21" s="256"/>
      <c r="AK21" s="256"/>
      <c r="AL21" s="101"/>
      <c r="AM21" s="101"/>
      <c r="AN21" s="101"/>
      <c r="AO21" s="101"/>
      <c r="AP21" s="101"/>
      <c r="AQ21" s="101"/>
      <c r="AR21" s="101"/>
      <c r="AS21" s="101"/>
    </row>
    <row r="22" spans="1:45" s="34" customFormat="1" ht="9.6" customHeight="1" x14ac:dyDescent="0.25">
      <c r="A22" s="208"/>
      <c r="B22" s="97"/>
      <c r="C22" s="97"/>
      <c r="D22" s="97"/>
      <c r="E22" s="130"/>
      <c r="F22" s="292"/>
      <c r="G22" s="292"/>
      <c r="H22" s="292"/>
      <c r="I22" s="292"/>
      <c r="J22" s="130"/>
      <c r="K22" s="97"/>
      <c r="L22" s="97"/>
      <c r="M22" s="97"/>
      <c r="N22" s="97"/>
      <c r="O22" s="97"/>
      <c r="P22" s="97"/>
      <c r="Q22" s="99"/>
      <c r="R22" s="100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280"/>
      <c r="AJ22" s="280"/>
      <c r="AK22" s="280"/>
      <c r="AL22" s="101"/>
      <c r="AM22" s="101"/>
      <c r="AN22" s="101"/>
      <c r="AO22" s="101"/>
      <c r="AP22" s="101"/>
      <c r="AQ22" s="101"/>
      <c r="AR22" s="101"/>
      <c r="AS22" s="101"/>
    </row>
    <row r="23" spans="1:45" s="2" customFormat="1" ht="6.75" customHeight="1" x14ac:dyDescent="0.25">
      <c r="A23" s="105"/>
      <c r="B23" s="105"/>
      <c r="C23" s="105"/>
      <c r="D23" s="105"/>
      <c r="E23" s="105"/>
      <c r="F23" s="293"/>
      <c r="G23" s="293"/>
      <c r="H23" s="293"/>
      <c r="I23" s="293"/>
      <c r="J23" s="106"/>
      <c r="K23" s="107"/>
      <c r="L23" s="108"/>
      <c r="M23" s="107"/>
      <c r="N23" s="108"/>
      <c r="O23" s="107"/>
      <c r="P23" s="108"/>
      <c r="Q23" s="107"/>
      <c r="R23" s="108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280"/>
      <c r="AJ23" s="280"/>
      <c r="AK23" s="280"/>
      <c r="AL23" s="109"/>
      <c r="AM23" s="109"/>
      <c r="AN23" s="109"/>
      <c r="AO23" s="109"/>
      <c r="AP23" s="109"/>
      <c r="AQ23" s="109"/>
      <c r="AR23" s="109"/>
      <c r="AS23" s="109"/>
    </row>
    <row r="24" spans="1:45" s="18" customFormat="1" ht="10.5" customHeight="1" x14ac:dyDescent="0.25">
      <c r="A24" s="110" t="s">
        <v>31</v>
      </c>
      <c r="B24" s="111"/>
      <c r="C24" s="111"/>
      <c r="D24" s="156"/>
      <c r="E24" s="112" t="s">
        <v>2</v>
      </c>
      <c r="F24" s="113" t="s">
        <v>33</v>
      </c>
      <c r="G24" s="112"/>
      <c r="H24" s="114"/>
      <c r="I24" s="115"/>
      <c r="J24" s="112" t="s">
        <v>2</v>
      </c>
      <c r="K24" s="113" t="s">
        <v>40</v>
      </c>
      <c r="L24" s="116"/>
      <c r="M24" s="113" t="s">
        <v>41</v>
      </c>
      <c r="N24" s="117"/>
      <c r="O24" s="118" t="s">
        <v>42</v>
      </c>
      <c r="P24" s="118"/>
      <c r="Q24" s="119"/>
      <c r="R24" s="120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281"/>
      <c r="AJ24" s="281"/>
      <c r="AK24" s="281"/>
      <c r="AL24" s="82"/>
      <c r="AM24" s="82"/>
      <c r="AN24" s="82"/>
      <c r="AO24" s="82"/>
      <c r="AP24" s="82"/>
      <c r="AQ24" s="82"/>
      <c r="AR24" s="82"/>
      <c r="AS24" s="82"/>
    </row>
    <row r="25" spans="1:45" s="18" customFormat="1" ht="9" customHeight="1" x14ac:dyDescent="0.25">
      <c r="A25" s="217" t="s">
        <v>32</v>
      </c>
      <c r="B25" s="218"/>
      <c r="C25" s="219"/>
      <c r="D25" s="220"/>
      <c r="E25" s="121">
        <v>1</v>
      </c>
      <c r="F25" s="82" t="e">
        <f>IF(E25&gt;$R$32,,UPPER(VLOOKUP(E25,#REF!,2)))</f>
        <v>#REF!</v>
      </c>
      <c r="G25" s="121"/>
      <c r="H25" s="82"/>
      <c r="I25" s="81"/>
      <c r="J25" s="209" t="s">
        <v>3</v>
      </c>
      <c r="K25" s="80"/>
      <c r="L25" s="210"/>
      <c r="M25" s="80"/>
      <c r="N25" s="211"/>
      <c r="O25" s="212" t="s">
        <v>34</v>
      </c>
      <c r="P25" s="213"/>
      <c r="Q25" s="213"/>
      <c r="R25" s="21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281"/>
      <c r="AJ25" s="281"/>
      <c r="AK25" s="281"/>
      <c r="AL25" s="82"/>
      <c r="AM25" s="82"/>
      <c r="AN25" s="82"/>
      <c r="AO25" s="82"/>
      <c r="AP25" s="82"/>
      <c r="AQ25" s="82"/>
      <c r="AR25" s="82"/>
      <c r="AS25" s="82"/>
    </row>
    <row r="26" spans="1:45" s="18" customFormat="1" ht="9" customHeight="1" x14ac:dyDescent="0.25">
      <c r="A26" s="221" t="s">
        <v>39</v>
      </c>
      <c r="B26" s="131"/>
      <c r="C26" s="222"/>
      <c r="D26" s="223"/>
      <c r="E26" s="121">
        <v>2</v>
      </c>
      <c r="F26" s="82" t="e">
        <f>IF(E26&gt;$R$32,,UPPER(VLOOKUP(E26,#REF!,2)))</f>
        <v>#REF!</v>
      </c>
      <c r="G26" s="121"/>
      <c r="H26" s="82"/>
      <c r="I26" s="81"/>
      <c r="J26" s="209" t="s">
        <v>4</v>
      </c>
      <c r="K26" s="80"/>
      <c r="L26" s="210"/>
      <c r="M26" s="80"/>
      <c r="N26" s="211"/>
      <c r="O26" s="125"/>
      <c r="P26" s="214"/>
      <c r="Q26" s="131"/>
      <c r="R26" s="215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281"/>
      <c r="AJ26" s="281"/>
      <c r="AK26" s="281"/>
      <c r="AL26" s="82"/>
      <c r="AM26" s="82"/>
      <c r="AN26" s="82"/>
      <c r="AO26" s="82"/>
      <c r="AP26" s="82"/>
      <c r="AQ26" s="82"/>
      <c r="AR26" s="82"/>
      <c r="AS26" s="82"/>
    </row>
    <row r="27" spans="1:45" s="18" customFormat="1" ht="9" customHeight="1" x14ac:dyDescent="0.25">
      <c r="A27" s="146"/>
      <c r="B27" s="147"/>
      <c r="C27" s="154"/>
      <c r="D27" s="148"/>
      <c r="E27" s="121"/>
      <c r="F27" s="82"/>
      <c r="G27" s="121"/>
      <c r="H27" s="82"/>
      <c r="I27" s="81"/>
      <c r="J27" s="209" t="s">
        <v>5</v>
      </c>
      <c r="K27" s="80"/>
      <c r="L27" s="210"/>
      <c r="M27" s="80"/>
      <c r="N27" s="211"/>
      <c r="O27" s="212" t="s">
        <v>35</v>
      </c>
      <c r="P27" s="213"/>
      <c r="Q27" s="213"/>
      <c r="R27" s="211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281"/>
      <c r="AJ27" s="281"/>
      <c r="AK27" s="281"/>
      <c r="AL27" s="82"/>
      <c r="AM27" s="82"/>
      <c r="AN27" s="82"/>
      <c r="AO27" s="82"/>
      <c r="AP27" s="82"/>
      <c r="AQ27" s="82"/>
      <c r="AR27" s="82"/>
      <c r="AS27" s="82"/>
    </row>
    <row r="28" spans="1:45" s="18" customFormat="1" ht="9" customHeight="1" x14ac:dyDescent="0.25">
      <c r="A28" s="123"/>
      <c r="B28" s="91"/>
      <c r="C28" s="91"/>
      <c r="D28" s="124"/>
      <c r="E28" s="121"/>
      <c r="F28" s="82"/>
      <c r="G28" s="121"/>
      <c r="H28" s="82"/>
      <c r="I28" s="81"/>
      <c r="J28" s="209" t="s">
        <v>6</v>
      </c>
      <c r="K28" s="80"/>
      <c r="L28" s="210"/>
      <c r="M28" s="80"/>
      <c r="N28" s="211"/>
      <c r="O28" s="80"/>
      <c r="P28" s="210"/>
      <c r="Q28" s="80"/>
      <c r="R28" s="211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281"/>
      <c r="AJ28" s="281"/>
      <c r="AK28" s="281"/>
      <c r="AL28" s="82"/>
      <c r="AM28" s="82"/>
      <c r="AN28" s="82"/>
      <c r="AO28" s="82"/>
      <c r="AP28" s="82"/>
      <c r="AQ28" s="82"/>
      <c r="AR28" s="82"/>
      <c r="AS28" s="82"/>
    </row>
    <row r="29" spans="1:45" s="18" customFormat="1" ht="9" customHeight="1" x14ac:dyDescent="0.25">
      <c r="A29" s="135"/>
      <c r="B29" s="149"/>
      <c r="C29" s="149"/>
      <c r="D29" s="155"/>
      <c r="E29" s="121"/>
      <c r="F29" s="82"/>
      <c r="G29" s="121"/>
      <c r="H29" s="82"/>
      <c r="I29" s="81"/>
      <c r="J29" s="209" t="s">
        <v>7</v>
      </c>
      <c r="K29" s="80"/>
      <c r="L29" s="210"/>
      <c r="M29" s="80"/>
      <c r="N29" s="211"/>
      <c r="O29" s="131"/>
      <c r="P29" s="214"/>
      <c r="Q29" s="131"/>
      <c r="R29" s="215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281"/>
      <c r="AJ29" s="281"/>
      <c r="AK29" s="281"/>
      <c r="AL29" s="82"/>
      <c r="AM29" s="82"/>
      <c r="AN29" s="82"/>
      <c r="AO29" s="82"/>
      <c r="AP29" s="82"/>
      <c r="AQ29" s="82"/>
      <c r="AR29" s="82"/>
      <c r="AS29" s="82"/>
    </row>
    <row r="30" spans="1:45" s="18" customFormat="1" ht="9" customHeight="1" x14ac:dyDescent="0.25">
      <c r="A30" s="136"/>
      <c r="B30" s="22"/>
      <c r="C30" s="91"/>
      <c r="D30" s="124"/>
      <c r="E30" s="121"/>
      <c r="F30" s="82"/>
      <c r="G30" s="121"/>
      <c r="H30" s="82"/>
      <c r="I30" s="81"/>
      <c r="J30" s="209" t="s">
        <v>8</v>
      </c>
      <c r="K30" s="80"/>
      <c r="L30" s="210"/>
      <c r="M30" s="80"/>
      <c r="N30" s="211"/>
      <c r="O30" s="212" t="s">
        <v>27</v>
      </c>
      <c r="P30" s="213"/>
      <c r="Q30" s="213"/>
      <c r="R30" s="211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281"/>
      <c r="AJ30" s="281"/>
      <c r="AK30" s="281"/>
      <c r="AL30" s="82"/>
      <c r="AM30" s="82"/>
      <c r="AN30" s="82"/>
      <c r="AO30" s="82"/>
      <c r="AP30" s="82"/>
      <c r="AQ30" s="82"/>
      <c r="AR30" s="82"/>
      <c r="AS30" s="82"/>
    </row>
    <row r="31" spans="1:45" s="18" customFormat="1" ht="9" customHeight="1" x14ac:dyDescent="0.25">
      <c r="A31" s="136"/>
      <c r="B31" s="22"/>
      <c r="C31" s="129"/>
      <c r="D31" s="144"/>
      <c r="E31" s="121"/>
      <c r="F31" s="82"/>
      <c r="G31" s="121"/>
      <c r="H31" s="82"/>
      <c r="I31" s="81"/>
      <c r="J31" s="209" t="s">
        <v>9</v>
      </c>
      <c r="K31" s="80"/>
      <c r="L31" s="210"/>
      <c r="M31" s="80"/>
      <c r="N31" s="211"/>
      <c r="O31" s="80"/>
      <c r="P31" s="210"/>
      <c r="Q31" s="80"/>
      <c r="R31" s="211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281"/>
      <c r="AJ31" s="281"/>
      <c r="AK31" s="281"/>
      <c r="AL31" s="82"/>
      <c r="AM31" s="82"/>
      <c r="AN31" s="82"/>
      <c r="AO31" s="82"/>
      <c r="AP31" s="82"/>
      <c r="AQ31" s="82"/>
      <c r="AR31" s="82"/>
      <c r="AS31" s="82"/>
    </row>
    <row r="32" spans="1:45" s="18" customFormat="1" ht="9" customHeight="1" x14ac:dyDescent="0.25">
      <c r="A32" s="137"/>
      <c r="B32" s="134"/>
      <c r="C32" s="153"/>
      <c r="D32" s="145"/>
      <c r="E32" s="126"/>
      <c r="F32" s="125"/>
      <c r="G32" s="126"/>
      <c r="H32" s="125"/>
      <c r="I32" s="127"/>
      <c r="J32" s="216" t="s">
        <v>10</v>
      </c>
      <c r="K32" s="131"/>
      <c r="L32" s="214"/>
      <c r="M32" s="131"/>
      <c r="N32" s="215"/>
      <c r="O32" s="131" t="str">
        <f>R4</f>
        <v>Sági István</v>
      </c>
      <c r="P32" s="214"/>
      <c r="Q32" s="131"/>
      <c r="R32" s="128" t="e">
        <f>MIN(4,#REF!)</f>
        <v>#REF!</v>
      </c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281"/>
      <c r="AJ32" s="281"/>
      <c r="AK32" s="281"/>
      <c r="AL32" s="82"/>
      <c r="AM32" s="82"/>
      <c r="AN32" s="82"/>
      <c r="AO32" s="82"/>
      <c r="AP32" s="82"/>
      <c r="AQ32" s="82"/>
      <c r="AR32" s="82"/>
      <c r="AS32" s="82"/>
    </row>
    <row r="33" spans="20:45" x14ac:dyDescent="0.25"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L33" s="206"/>
      <c r="AM33" s="206"/>
      <c r="AN33" s="206"/>
      <c r="AO33" s="206"/>
      <c r="AP33" s="206"/>
      <c r="AQ33" s="206"/>
      <c r="AR33" s="206"/>
      <c r="AS33" s="206"/>
    </row>
    <row r="34" spans="20:45" x14ac:dyDescent="0.25"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L34" s="206"/>
      <c r="AM34" s="206"/>
      <c r="AN34" s="206"/>
      <c r="AO34" s="206"/>
      <c r="AP34" s="206"/>
      <c r="AQ34" s="206"/>
      <c r="AR34" s="206"/>
      <c r="AS34" s="206"/>
    </row>
    <row r="35" spans="20:45" x14ac:dyDescent="0.25"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L35" s="206"/>
      <c r="AM35" s="206"/>
      <c r="AN35" s="206"/>
      <c r="AO35" s="206"/>
      <c r="AP35" s="206"/>
      <c r="AQ35" s="206"/>
      <c r="AR35" s="206"/>
      <c r="AS35" s="206"/>
    </row>
    <row r="36" spans="20:45" x14ac:dyDescent="0.25"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L36" s="206"/>
      <c r="AM36" s="206"/>
      <c r="AN36" s="206"/>
      <c r="AO36" s="206"/>
      <c r="AP36" s="206"/>
      <c r="AQ36" s="206"/>
      <c r="AR36" s="206"/>
      <c r="AS36" s="206"/>
    </row>
    <row r="37" spans="20:45" x14ac:dyDescent="0.25"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L37" s="206"/>
      <c r="AM37" s="206"/>
      <c r="AN37" s="206"/>
      <c r="AO37" s="206"/>
      <c r="AP37" s="206"/>
      <c r="AQ37" s="206"/>
      <c r="AR37" s="206"/>
      <c r="AS37" s="206"/>
    </row>
    <row r="38" spans="20:45" x14ac:dyDescent="0.25"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L38" s="206"/>
      <c r="AM38" s="206"/>
      <c r="AN38" s="206"/>
      <c r="AO38" s="206"/>
      <c r="AP38" s="206"/>
      <c r="AQ38" s="206"/>
      <c r="AR38" s="206"/>
      <c r="AS38" s="206"/>
    </row>
    <row r="39" spans="20:45" x14ac:dyDescent="0.25"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L39" s="206"/>
      <c r="AM39" s="206"/>
      <c r="AN39" s="206"/>
      <c r="AO39" s="206"/>
      <c r="AP39" s="206"/>
      <c r="AQ39" s="206"/>
      <c r="AR39" s="206"/>
      <c r="AS39" s="206"/>
    </row>
    <row r="40" spans="20:45" x14ac:dyDescent="0.25"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L40" s="206"/>
      <c r="AM40" s="206"/>
      <c r="AN40" s="206"/>
      <c r="AO40" s="206"/>
      <c r="AP40" s="206"/>
      <c r="AQ40" s="206"/>
      <c r="AR40" s="206"/>
      <c r="AS40" s="206"/>
    </row>
    <row r="41" spans="20:45" x14ac:dyDescent="0.25"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L41" s="206"/>
      <c r="AM41" s="206"/>
      <c r="AN41" s="206"/>
      <c r="AO41" s="206"/>
      <c r="AP41" s="206"/>
      <c r="AQ41" s="206"/>
      <c r="AR41" s="206"/>
      <c r="AS41" s="206"/>
    </row>
    <row r="42" spans="20:45" x14ac:dyDescent="0.25"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L42" s="206"/>
      <c r="AM42" s="206"/>
      <c r="AN42" s="206"/>
      <c r="AO42" s="206"/>
      <c r="AP42" s="206"/>
      <c r="AQ42" s="206"/>
      <c r="AR42" s="206"/>
      <c r="AS42" s="206"/>
    </row>
    <row r="43" spans="20:45" x14ac:dyDescent="0.25"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L43" s="206"/>
      <c r="AM43" s="206"/>
      <c r="AN43" s="206"/>
      <c r="AO43" s="206"/>
      <c r="AP43" s="206"/>
      <c r="AQ43" s="206"/>
      <c r="AR43" s="206"/>
      <c r="AS43" s="206"/>
    </row>
    <row r="44" spans="20:45" x14ac:dyDescent="0.25"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L44" s="206"/>
      <c r="AM44" s="206"/>
      <c r="AN44" s="206"/>
      <c r="AO44" s="206"/>
      <c r="AP44" s="206"/>
      <c r="AQ44" s="206"/>
      <c r="AR44" s="206"/>
      <c r="AS44" s="206"/>
    </row>
    <row r="45" spans="20:45" x14ac:dyDescent="0.25"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L45" s="206"/>
      <c r="AM45" s="206"/>
      <c r="AN45" s="206"/>
      <c r="AO45" s="206"/>
      <c r="AP45" s="206"/>
      <c r="AQ45" s="206"/>
      <c r="AR45" s="206"/>
      <c r="AS45" s="206"/>
    </row>
    <row r="46" spans="20:45" x14ac:dyDescent="0.25"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L46" s="206"/>
      <c r="AM46" s="206"/>
      <c r="AN46" s="206"/>
      <c r="AO46" s="206"/>
      <c r="AP46" s="206"/>
      <c r="AQ46" s="206"/>
      <c r="AR46" s="206"/>
      <c r="AS46" s="206"/>
    </row>
    <row r="47" spans="20:45" x14ac:dyDescent="0.25"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L47" s="206"/>
      <c r="AM47" s="206"/>
      <c r="AN47" s="206"/>
      <c r="AO47" s="206"/>
      <c r="AP47" s="206"/>
      <c r="AQ47" s="206"/>
      <c r="AR47" s="206"/>
      <c r="AS47" s="206"/>
    </row>
    <row r="48" spans="20:45" x14ac:dyDescent="0.25"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L48" s="206"/>
      <c r="AM48" s="206"/>
      <c r="AN48" s="206"/>
      <c r="AO48" s="206"/>
      <c r="AP48" s="206"/>
      <c r="AQ48" s="206"/>
      <c r="AR48" s="206"/>
      <c r="AS48" s="206"/>
    </row>
    <row r="49" spans="20:45" x14ac:dyDescent="0.25"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L49" s="206"/>
      <c r="AM49" s="206"/>
      <c r="AN49" s="206"/>
      <c r="AO49" s="206"/>
      <c r="AP49" s="206"/>
      <c r="AQ49" s="206"/>
      <c r="AR49" s="206"/>
      <c r="AS49" s="206"/>
    </row>
    <row r="50" spans="20:45" x14ac:dyDescent="0.25"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L50" s="206"/>
      <c r="AM50" s="206"/>
      <c r="AN50" s="206"/>
      <c r="AO50" s="206"/>
      <c r="AP50" s="206"/>
      <c r="AQ50" s="206"/>
      <c r="AR50" s="206"/>
      <c r="AS50" s="206"/>
    </row>
    <row r="51" spans="20:45" x14ac:dyDescent="0.25"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L51" s="206"/>
      <c r="AM51" s="206"/>
      <c r="AN51" s="206"/>
      <c r="AO51" s="206"/>
      <c r="AP51" s="206"/>
      <c r="AQ51" s="206"/>
      <c r="AR51" s="206"/>
      <c r="AS51" s="206"/>
    </row>
    <row r="52" spans="20:45" x14ac:dyDescent="0.25"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L52" s="206"/>
      <c r="AM52" s="206"/>
      <c r="AN52" s="206"/>
      <c r="AO52" s="206"/>
      <c r="AP52" s="206"/>
      <c r="AQ52" s="206"/>
      <c r="AR52" s="206"/>
      <c r="AS52" s="206"/>
    </row>
    <row r="53" spans="20:45" x14ac:dyDescent="0.25"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L53" s="206"/>
      <c r="AM53" s="206"/>
      <c r="AN53" s="206"/>
      <c r="AO53" s="206"/>
      <c r="AP53" s="206"/>
      <c r="AQ53" s="206"/>
      <c r="AR53" s="206"/>
      <c r="AS53" s="206"/>
    </row>
    <row r="54" spans="20:45" x14ac:dyDescent="0.25"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L54" s="206"/>
      <c r="AM54" s="206"/>
      <c r="AN54" s="206"/>
      <c r="AO54" s="206"/>
      <c r="AP54" s="206"/>
      <c r="AQ54" s="206"/>
      <c r="AR54" s="206"/>
      <c r="AS54" s="206"/>
    </row>
    <row r="55" spans="20:45" x14ac:dyDescent="0.25"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L55" s="206"/>
      <c r="AM55" s="206"/>
      <c r="AN55" s="206"/>
      <c r="AO55" s="206"/>
      <c r="AP55" s="206"/>
      <c r="AQ55" s="206"/>
      <c r="AR55" s="206"/>
      <c r="AS55" s="206"/>
    </row>
    <row r="56" spans="20:45" x14ac:dyDescent="0.25"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L56" s="206"/>
      <c r="AM56" s="206"/>
      <c r="AN56" s="206"/>
      <c r="AO56" s="206"/>
      <c r="AP56" s="206"/>
      <c r="AQ56" s="206"/>
      <c r="AR56" s="206"/>
      <c r="AS56" s="206"/>
    </row>
    <row r="57" spans="20:45" x14ac:dyDescent="0.25"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L57" s="206"/>
      <c r="AM57" s="206"/>
      <c r="AN57" s="206"/>
      <c r="AO57" s="206"/>
      <c r="AP57" s="206"/>
      <c r="AQ57" s="206"/>
      <c r="AR57" s="206"/>
      <c r="AS57" s="206"/>
    </row>
    <row r="58" spans="20:45" x14ac:dyDescent="0.25"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L58" s="206"/>
      <c r="AM58" s="206"/>
      <c r="AN58" s="206"/>
      <c r="AO58" s="206"/>
      <c r="AP58" s="206"/>
      <c r="AQ58" s="206"/>
      <c r="AR58" s="206"/>
      <c r="AS58" s="206"/>
    </row>
    <row r="59" spans="20:45" x14ac:dyDescent="0.25"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L59" s="206"/>
      <c r="AM59" s="206"/>
      <c r="AN59" s="206"/>
      <c r="AO59" s="206"/>
      <c r="AP59" s="206"/>
      <c r="AQ59" s="206"/>
      <c r="AR59" s="206"/>
      <c r="AS59" s="206"/>
    </row>
    <row r="60" spans="20:45" x14ac:dyDescent="0.25"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L60" s="206"/>
      <c r="AM60" s="206"/>
      <c r="AN60" s="206"/>
      <c r="AO60" s="206"/>
      <c r="AP60" s="206"/>
      <c r="AQ60" s="206"/>
      <c r="AR60" s="206"/>
      <c r="AS60" s="206"/>
    </row>
    <row r="61" spans="20:45" x14ac:dyDescent="0.25"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L61" s="206"/>
      <c r="AM61" s="206"/>
      <c r="AN61" s="206"/>
      <c r="AO61" s="206"/>
      <c r="AP61" s="206"/>
      <c r="AQ61" s="206"/>
      <c r="AR61" s="206"/>
      <c r="AS61" s="206"/>
    </row>
    <row r="62" spans="20:45" x14ac:dyDescent="0.25"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L62" s="206"/>
      <c r="AM62" s="206"/>
      <c r="AN62" s="206"/>
      <c r="AO62" s="206"/>
      <c r="AP62" s="206"/>
      <c r="AQ62" s="206"/>
      <c r="AR62" s="206"/>
      <c r="AS62" s="206"/>
    </row>
    <row r="63" spans="20:45" x14ac:dyDescent="0.25"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L63" s="206"/>
      <c r="AM63" s="206"/>
      <c r="AN63" s="206"/>
      <c r="AO63" s="206"/>
      <c r="AP63" s="206"/>
      <c r="AQ63" s="206"/>
      <c r="AR63" s="206"/>
      <c r="AS63" s="206"/>
    </row>
    <row r="64" spans="20:45" x14ac:dyDescent="0.25"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L64" s="206"/>
      <c r="AM64" s="206"/>
      <c r="AN64" s="206"/>
      <c r="AO64" s="206"/>
      <c r="AP64" s="206"/>
      <c r="AQ64" s="206"/>
      <c r="AR64" s="206"/>
      <c r="AS64" s="206"/>
    </row>
    <row r="65" spans="20:45" x14ac:dyDescent="0.25"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L65" s="206"/>
      <c r="AM65" s="206"/>
      <c r="AN65" s="206"/>
      <c r="AO65" s="206"/>
      <c r="AP65" s="206"/>
      <c r="AQ65" s="206"/>
      <c r="AR65" s="206"/>
      <c r="AS65" s="206"/>
    </row>
    <row r="66" spans="20:45" x14ac:dyDescent="0.25"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L66" s="206"/>
      <c r="AM66" s="206"/>
      <c r="AN66" s="206"/>
      <c r="AO66" s="206"/>
      <c r="AP66" s="206"/>
      <c r="AQ66" s="206"/>
      <c r="AR66" s="206"/>
      <c r="AS66" s="206"/>
    </row>
    <row r="67" spans="20:45" x14ac:dyDescent="0.25"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L67" s="206"/>
      <c r="AM67" s="206"/>
      <c r="AN67" s="206"/>
      <c r="AO67" s="206"/>
      <c r="AP67" s="206"/>
      <c r="AQ67" s="206"/>
      <c r="AR67" s="206"/>
      <c r="AS67" s="206"/>
    </row>
    <row r="68" spans="20:45" x14ac:dyDescent="0.25"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L68" s="206"/>
      <c r="AM68" s="206"/>
      <c r="AN68" s="206"/>
      <c r="AO68" s="206"/>
      <c r="AP68" s="206"/>
      <c r="AQ68" s="206"/>
      <c r="AR68" s="206"/>
      <c r="AS68" s="206"/>
    </row>
    <row r="69" spans="20:45" x14ac:dyDescent="0.25"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L69" s="206"/>
      <c r="AM69" s="206"/>
      <c r="AN69" s="206"/>
      <c r="AO69" s="206"/>
      <c r="AP69" s="206"/>
      <c r="AQ69" s="206"/>
      <c r="AR69" s="206"/>
      <c r="AS69" s="206"/>
    </row>
    <row r="70" spans="20:45" x14ac:dyDescent="0.25"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L70" s="206"/>
      <c r="AM70" s="206"/>
      <c r="AN70" s="206"/>
      <c r="AO70" s="206"/>
      <c r="AP70" s="206"/>
      <c r="AQ70" s="206"/>
      <c r="AR70" s="206"/>
      <c r="AS70" s="206"/>
    </row>
    <row r="71" spans="20:45" x14ac:dyDescent="0.25"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L71" s="206"/>
      <c r="AM71" s="206"/>
      <c r="AN71" s="206"/>
      <c r="AO71" s="206"/>
      <c r="AP71" s="206"/>
      <c r="AQ71" s="206"/>
      <c r="AR71" s="206"/>
      <c r="AS71" s="206"/>
    </row>
    <row r="72" spans="20:45" x14ac:dyDescent="0.25"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L72" s="206"/>
      <c r="AM72" s="206"/>
      <c r="AN72" s="206"/>
      <c r="AO72" s="206"/>
      <c r="AP72" s="206"/>
      <c r="AQ72" s="206"/>
      <c r="AR72" s="206"/>
      <c r="AS72" s="206"/>
    </row>
    <row r="73" spans="20:45" x14ac:dyDescent="0.25"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L73" s="206"/>
      <c r="AM73" s="206"/>
      <c r="AN73" s="206"/>
      <c r="AO73" s="206"/>
      <c r="AP73" s="206"/>
      <c r="AQ73" s="206"/>
      <c r="AR73" s="206"/>
      <c r="AS73" s="206"/>
    </row>
    <row r="74" spans="20:45" x14ac:dyDescent="0.25"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L74" s="206"/>
      <c r="AM74" s="206"/>
      <c r="AN74" s="206"/>
      <c r="AO74" s="206"/>
      <c r="AP74" s="206"/>
      <c r="AQ74" s="206"/>
      <c r="AR74" s="206"/>
      <c r="AS74" s="206"/>
    </row>
    <row r="75" spans="20:45" x14ac:dyDescent="0.25"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L75" s="206"/>
      <c r="AM75" s="206"/>
      <c r="AN75" s="206"/>
      <c r="AO75" s="206"/>
      <c r="AP75" s="206"/>
      <c r="AQ75" s="206"/>
      <c r="AR75" s="206"/>
      <c r="AS75" s="206"/>
    </row>
    <row r="76" spans="20:45" x14ac:dyDescent="0.25"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L76" s="206"/>
      <c r="AM76" s="206"/>
      <c r="AN76" s="206"/>
      <c r="AO76" s="206"/>
      <c r="AP76" s="206"/>
      <c r="AQ76" s="206"/>
      <c r="AR76" s="206"/>
      <c r="AS76" s="206"/>
    </row>
    <row r="77" spans="20:45" x14ac:dyDescent="0.25"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L77" s="206"/>
      <c r="AM77" s="206"/>
      <c r="AN77" s="206"/>
      <c r="AO77" s="206"/>
      <c r="AP77" s="206"/>
      <c r="AQ77" s="206"/>
      <c r="AR77" s="206"/>
      <c r="AS77" s="206"/>
    </row>
    <row r="78" spans="20:45" x14ac:dyDescent="0.25"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L78" s="206"/>
      <c r="AM78" s="206"/>
      <c r="AN78" s="206"/>
      <c r="AO78" s="206"/>
      <c r="AP78" s="206"/>
      <c r="AQ78" s="206"/>
      <c r="AR78" s="206"/>
      <c r="AS78" s="206"/>
    </row>
    <row r="79" spans="20:45" x14ac:dyDescent="0.25"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L79" s="206"/>
      <c r="AM79" s="206"/>
      <c r="AN79" s="206"/>
      <c r="AO79" s="206"/>
      <c r="AP79" s="206"/>
      <c r="AQ79" s="206"/>
      <c r="AR79" s="206"/>
      <c r="AS79" s="206"/>
    </row>
    <row r="80" spans="20:45" x14ac:dyDescent="0.25"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L80" s="206"/>
      <c r="AM80" s="206"/>
      <c r="AN80" s="206"/>
      <c r="AO80" s="206"/>
      <c r="AP80" s="206"/>
      <c r="AQ80" s="206"/>
      <c r="AR80" s="206"/>
      <c r="AS80" s="206"/>
    </row>
    <row r="81" spans="20:45" x14ac:dyDescent="0.25"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L81" s="206"/>
      <c r="AM81" s="206"/>
      <c r="AN81" s="206"/>
      <c r="AO81" s="206"/>
      <c r="AP81" s="206"/>
      <c r="AQ81" s="206"/>
      <c r="AR81" s="206"/>
      <c r="AS81" s="206"/>
    </row>
    <row r="82" spans="20:45" x14ac:dyDescent="0.25"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L82" s="206"/>
      <c r="AM82" s="206"/>
      <c r="AN82" s="206"/>
      <c r="AO82" s="206"/>
      <c r="AP82" s="206"/>
      <c r="AQ82" s="206"/>
      <c r="AR82" s="206"/>
      <c r="AS82" s="206"/>
    </row>
    <row r="83" spans="20:45" x14ac:dyDescent="0.25"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L83" s="206"/>
      <c r="AM83" s="206"/>
      <c r="AN83" s="206"/>
      <c r="AO83" s="206"/>
      <c r="AP83" s="206"/>
      <c r="AQ83" s="206"/>
      <c r="AR83" s="206"/>
      <c r="AS83" s="206"/>
    </row>
    <row r="84" spans="20:45" x14ac:dyDescent="0.25"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L84" s="206"/>
      <c r="AM84" s="206"/>
      <c r="AN84" s="206"/>
      <c r="AO84" s="206"/>
      <c r="AP84" s="206"/>
      <c r="AQ84" s="206"/>
      <c r="AR84" s="206"/>
      <c r="AS84" s="206"/>
    </row>
    <row r="85" spans="20:45" x14ac:dyDescent="0.25"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L85" s="206"/>
      <c r="AM85" s="206"/>
      <c r="AN85" s="206"/>
      <c r="AO85" s="206"/>
      <c r="AP85" s="206"/>
      <c r="AQ85" s="206"/>
      <c r="AR85" s="206"/>
      <c r="AS85" s="206"/>
    </row>
    <row r="86" spans="20:45" x14ac:dyDescent="0.25"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L86" s="206"/>
      <c r="AM86" s="206"/>
      <c r="AN86" s="206"/>
      <c r="AO86" s="206"/>
      <c r="AP86" s="206"/>
      <c r="AQ86" s="206"/>
      <c r="AR86" s="206"/>
      <c r="AS86" s="206"/>
    </row>
    <row r="87" spans="20:45" x14ac:dyDescent="0.25"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6"/>
      <c r="AL87" s="206"/>
      <c r="AM87" s="206"/>
      <c r="AN87" s="206"/>
      <c r="AO87" s="206"/>
      <c r="AP87" s="206"/>
      <c r="AQ87" s="206"/>
      <c r="AR87" s="206"/>
      <c r="AS87" s="206"/>
    </row>
    <row r="88" spans="20:45" x14ac:dyDescent="0.25"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6"/>
      <c r="AL88" s="206"/>
      <c r="AM88" s="206"/>
      <c r="AN88" s="206"/>
      <c r="AO88" s="206"/>
      <c r="AP88" s="206"/>
      <c r="AQ88" s="206"/>
      <c r="AR88" s="206"/>
      <c r="AS88" s="206"/>
    </row>
    <row r="89" spans="20:45" x14ac:dyDescent="0.25"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206"/>
      <c r="AL89" s="206"/>
      <c r="AM89" s="206"/>
      <c r="AN89" s="206"/>
      <c r="AO89" s="206"/>
      <c r="AP89" s="206"/>
      <c r="AQ89" s="206"/>
      <c r="AR89" s="206"/>
      <c r="AS89" s="206"/>
    </row>
    <row r="90" spans="20:45" x14ac:dyDescent="0.25"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6"/>
      <c r="AL90" s="206"/>
      <c r="AM90" s="206"/>
      <c r="AN90" s="206"/>
      <c r="AO90" s="206"/>
      <c r="AP90" s="206"/>
      <c r="AQ90" s="206"/>
      <c r="AR90" s="206"/>
      <c r="AS90" s="206"/>
    </row>
    <row r="91" spans="20:45" x14ac:dyDescent="0.25"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6"/>
      <c r="AL91" s="206"/>
      <c r="AM91" s="206"/>
      <c r="AN91" s="206"/>
      <c r="AO91" s="206"/>
      <c r="AP91" s="206"/>
      <c r="AQ91" s="206"/>
      <c r="AR91" s="206"/>
      <c r="AS91" s="206"/>
    </row>
    <row r="92" spans="20:45" x14ac:dyDescent="0.25"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L92" s="206"/>
      <c r="AM92" s="206"/>
      <c r="AN92" s="206"/>
      <c r="AO92" s="206"/>
      <c r="AP92" s="206"/>
      <c r="AQ92" s="206"/>
      <c r="AR92" s="206"/>
      <c r="AS92" s="206"/>
    </row>
    <row r="93" spans="20:45" x14ac:dyDescent="0.25">
      <c r="T93" s="206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  <c r="AF93" s="206"/>
      <c r="AG93" s="206"/>
      <c r="AH93" s="206"/>
      <c r="AL93" s="206"/>
      <c r="AM93" s="206"/>
      <c r="AN93" s="206"/>
      <c r="AO93" s="206"/>
      <c r="AP93" s="206"/>
      <c r="AQ93" s="206"/>
      <c r="AR93" s="206"/>
      <c r="AS93" s="206"/>
    </row>
    <row r="94" spans="20:45" x14ac:dyDescent="0.25"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206"/>
      <c r="AL94" s="206"/>
      <c r="AM94" s="206"/>
      <c r="AN94" s="206"/>
      <c r="AO94" s="206"/>
      <c r="AP94" s="206"/>
      <c r="AQ94" s="206"/>
      <c r="AR94" s="206"/>
      <c r="AS94" s="206"/>
    </row>
    <row r="95" spans="20:45" x14ac:dyDescent="0.25"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6"/>
      <c r="AH95" s="206"/>
      <c r="AL95" s="206"/>
      <c r="AM95" s="206"/>
      <c r="AN95" s="206"/>
      <c r="AO95" s="206"/>
      <c r="AP95" s="206"/>
      <c r="AQ95" s="206"/>
      <c r="AR95" s="206"/>
      <c r="AS95" s="206"/>
    </row>
    <row r="96" spans="20:45" x14ac:dyDescent="0.25"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206"/>
      <c r="AL96" s="206"/>
      <c r="AM96" s="206"/>
      <c r="AN96" s="206"/>
      <c r="AO96" s="206"/>
      <c r="AP96" s="206"/>
      <c r="AQ96" s="206"/>
      <c r="AR96" s="206"/>
      <c r="AS96" s="206"/>
    </row>
    <row r="97" spans="20:45" x14ac:dyDescent="0.25"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6"/>
      <c r="AH97" s="206"/>
      <c r="AL97" s="206"/>
      <c r="AM97" s="206"/>
      <c r="AN97" s="206"/>
      <c r="AO97" s="206"/>
      <c r="AP97" s="206"/>
      <c r="AQ97" s="206"/>
      <c r="AR97" s="206"/>
      <c r="AS97" s="206"/>
    </row>
    <row r="98" spans="20:45" x14ac:dyDescent="0.25"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206"/>
      <c r="AL98" s="206"/>
      <c r="AM98" s="206"/>
      <c r="AN98" s="206"/>
      <c r="AO98" s="206"/>
      <c r="AP98" s="206"/>
      <c r="AQ98" s="206"/>
      <c r="AR98" s="206"/>
      <c r="AS98" s="206"/>
    </row>
    <row r="99" spans="20:45" x14ac:dyDescent="0.25"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6"/>
      <c r="AH99" s="206"/>
      <c r="AL99" s="206"/>
      <c r="AM99" s="206"/>
      <c r="AN99" s="206"/>
      <c r="AO99" s="206"/>
      <c r="AP99" s="206"/>
      <c r="AQ99" s="206"/>
      <c r="AR99" s="206"/>
      <c r="AS99" s="206"/>
    </row>
    <row r="100" spans="20:45" x14ac:dyDescent="0.25"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L100" s="206"/>
      <c r="AM100" s="206"/>
      <c r="AN100" s="206"/>
      <c r="AO100" s="206"/>
      <c r="AP100" s="206"/>
      <c r="AQ100" s="206"/>
      <c r="AR100" s="206"/>
      <c r="AS100" s="206"/>
    </row>
    <row r="101" spans="20:45" x14ac:dyDescent="0.25"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206"/>
      <c r="AH101" s="206"/>
      <c r="AL101" s="206"/>
      <c r="AM101" s="206"/>
      <c r="AN101" s="206"/>
      <c r="AO101" s="206"/>
      <c r="AP101" s="206"/>
      <c r="AQ101" s="206"/>
      <c r="AR101" s="206"/>
      <c r="AS101" s="206"/>
    </row>
    <row r="102" spans="20:45" x14ac:dyDescent="0.25"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L102" s="206"/>
      <c r="AM102" s="206"/>
      <c r="AN102" s="206"/>
      <c r="AO102" s="206"/>
      <c r="AP102" s="206"/>
      <c r="AQ102" s="206"/>
      <c r="AR102" s="206"/>
      <c r="AS102" s="206"/>
    </row>
    <row r="103" spans="20:45" x14ac:dyDescent="0.25">
      <c r="T103" s="206"/>
      <c r="U103" s="206"/>
      <c r="V103" s="206"/>
      <c r="W103" s="206"/>
      <c r="X103" s="206"/>
      <c r="Y103" s="206"/>
      <c r="Z103" s="206"/>
      <c r="AA103" s="206"/>
      <c r="AB103" s="206"/>
      <c r="AC103" s="206"/>
      <c r="AD103" s="206"/>
      <c r="AE103" s="206"/>
      <c r="AF103" s="206"/>
      <c r="AG103" s="206"/>
      <c r="AH103" s="206"/>
      <c r="AL103" s="206"/>
      <c r="AM103" s="206"/>
      <c r="AN103" s="206"/>
      <c r="AO103" s="206"/>
      <c r="AP103" s="206"/>
      <c r="AQ103" s="206"/>
      <c r="AR103" s="206"/>
      <c r="AS103" s="206"/>
    </row>
    <row r="104" spans="20:45" x14ac:dyDescent="0.25"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/>
      <c r="AH104" s="206"/>
      <c r="AL104" s="206"/>
      <c r="AM104" s="206"/>
      <c r="AN104" s="206"/>
      <c r="AO104" s="206"/>
      <c r="AP104" s="206"/>
      <c r="AQ104" s="206"/>
      <c r="AR104" s="206"/>
      <c r="AS104" s="206"/>
    </row>
    <row r="105" spans="20:45" x14ac:dyDescent="0.25">
      <c r="T105" s="206"/>
      <c r="U105" s="206"/>
      <c r="V105" s="206"/>
      <c r="W105" s="206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/>
      <c r="AH105" s="206"/>
      <c r="AL105" s="206"/>
      <c r="AM105" s="206"/>
      <c r="AN105" s="206"/>
      <c r="AO105" s="206"/>
      <c r="AP105" s="206"/>
      <c r="AQ105" s="206"/>
      <c r="AR105" s="206"/>
      <c r="AS105" s="206"/>
    </row>
    <row r="106" spans="20:45" x14ac:dyDescent="0.25"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L106" s="206"/>
      <c r="AM106" s="206"/>
      <c r="AN106" s="206"/>
      <c r="AO106" s="206"/>
      <c r="AP106" s="206"/>
      <c r="AQ106" s="206"/>
      <c r="AR106" s="206"/>
      <c r="AS106" s="206"/>
    </row>
    <row r="107" spans="20:45" x14ac:dyDescent="0.25">
      <c r="T107" s="206"/>
      <c r="U107" s="206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/>
      <c r="AH107" s="206"/>
      <c r="AL107" s="206"/>
      <c r="AM107" s="206"/>
      <c r="AN107" s="206"/>
      <c r="AO107" s="206"/>
      <c r="AP107" s="206"/>
      <c r="AQ107" s="206"/>
      <c r="AR107" s="206"/>
      <c r="AS107" s="206"/>
    </row>
    <row r="108" spans="20:45" x14ac:dyDescent="0.25"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/>
      <c r="AH108" s="206"/>
      <c r="AL108" s="206"/>
      <c r="AM108" s="206"/>
      <c r="AN108" s="206"/>
      <c r="AO108" s="206"/>
      <c r="AP108" s="206"/>
      <c r="AQ108" s="206"/>
      <c r="AR108" s="206"/>
      <c r="AS108" s="206"/>
    </row>
    <row r="109" spans="20:45" x14ac:dyDescent="0.25"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L109" s="206"/>
      <c r="AM109" s="206"/>
      <c r="AN109" s="206"/>
      <c r="AO109" s="206"/>
      <c r="AP109" s="206"/>
      <c r="AQ109" s="206"/>
      <c r="AR109" s="206"/>
      <c r="AS109" s="206"/>
    </row>
    <row r="110" spans="20:45" x14ac:dyDescent="0.25">
      <c r="T110" s="206"/>
      <c r="U110" s="206"/>
      <c r="V110" s="206"/>
      <c r="W110" s="206"/>
      <c r="X110" s="206"/>
      <c r="Y110" s="206"/>
      <c r="Z110" s="206"/>
      <c r="AA110" s="206"/>
      <c r="AB110" s="206"/>
      <c r="AC110" s="206"/>
      <c r="AD110" s="206"/>
      <c r="AE110" s="206"/>
      <c r="AF110" s="206"/>
      <c r="AG110" s="206"/>
      <c r="AH110" s="206"/>
      <c r="AL110" s="206"/>
      <c r="AM110" s="206"/>
      <c r="AN110" s="206"/>
      <c r="AO110" s="206"/>
      <c r="AP110" s="206"/>
      <c r="AQ110" s="206"/>
      <c r="AR110" s="206"/>
      <c r="AS110" s="206"/>
    </row>
  </sheetData>
  <mergeCells count="1">
    <mergeCell ref="A4:C4"/>
  </mergeCells>
  <phoneticPr fontId="54" type="noConversion"/>
  <conditionalFormatting sqref="B22">
    <cfRule type="cellIs" dxfId="24" priority="24" stopIfTrue="1" operator="equal">
      <formula>"QA"</formula>
    </cfRule>
    <cfRule type="cellIs" dxfId="23" priority="25" stopIfTrue="1" operator="equal">
      <formula>"DA"</formula>
    </cfRule>
  </conditionalFormatting>
  <conditionalFormatting sqref="E7 E21">
    <cfRule type="expression" dxfId="22" priority="27" stopIfTrue="1">
      <formula>$E7&lt;5</formula>
    </cfRule>
  </conditionalFormatting>
  <conditionalFormatting sqref="E22">
    <cfRule type="expression" dxfId="21" priority="19" stopIfTrue="1">
      <formula>AND($E22&lt;9,$C22&gt;0)</formula>
    </cfRule>
  </conditionalFormatting>
  <conditionalFormatting sqref="F7">
    <cfRule type="cellIs" dxfId="20" priority="9" stopIfTrue="1" operator="equal">
      <formula>"Bye"</formula>
    </cfRule>
  </conditionalFormatting>
  <conditionalFormatting sqref="F9 F13 F17">
    <cfRule type="cellIs" dxfId="19" priority="28" stopIfTrue="1" operator="equal">
      <formula>"Bye"</formula>
    </cfRule>
  </conditionalFormatting>
  <conditionalFormatting sqref="F11">
    <cfRule type="cellIs" dxfId="18" priority="11" stopIfTrue="1" operator="equal">
      <formula>"Bye"</formula>
    </cfRule>
  </conditionalFormatting>
  <conditionalFormatting sqref="F15">
    <cfRule type="cellIs" dxfId="17" priority="5" stopIfTrue="1" operator="equal">
      <formula>"Bye"</formula>
    </cfRule>
  </conditionalFormatting>
  <conditionalFormatting sqref="F19">
    <cfRule type="cellIs" dxfId="16" priority="3" stopIfTrue="1" operator="equal">
      <formula>"Bye"</formula>
    </cfRule>
  </conditionalFormatting>
  <conditionalFormatting sqref="F21">
    <cfRule type="cellIs" dxfId="15" priority="20" stopIfTrue="1" operator="equal">
      <formula>"Bye"</formula>
    </cfRule>
  </conditionalFormatting>
  <conditionalFormatting sqref="H9 H13 H17 H21">
    <cfRule type="expression" dxfId="14" priority="15" stopIfTrue="1">
      <formula>AND($E9&lt;9,$C9&gt;0)</formula>
    </cfRule>
  </conditionalFormatting>
  <conditionalFormatting sqref="I8 K10 I12 M14 I16 K18 I20">
    <cfRule type="expression" dxfId="13" priority="16" stopIfTrue="1">
      <formula>AND($O$1="CU",I8="Umpire")</formula>
    </cfRule>
    <cfRule type="expression" dxfId="12" priority="17" stopIfTrue="1">
      <formula>AND($O$1="CU",I8&lt;&gt;"Umpire",J8&lt;&gt;"")</formula>
    </cfRule>
    <cfRule type="expression" dxfId="11" priority="18" stopIfTrue="1">
      <formula>AND($O$1="CU",I8&lt;&gt;"Umpire")</formula>
    </cfRule>
  </conditionalFormatting>
  <conditionalFormatting sqref="J8 L10 J12 N14 J16 L18 J20 R32">
    <cfRule type="expression" dxfId="10" priority="26" stopIfTrue="1">
      <formula>$O$1="CU"</formula>
    </cfRule>
  </conditionalFormatting>
  <conditionalFormatting sqref="K8">
    <cfRule type="cellIs" dxfId="9" priority="8" stopIfTrue="1" operator="equal">
      <formula>"Bye"</formula>
    </cfRule>
  </conditionalFormatting>
  <conditionalFormatting sqref="K12">
    <cfRule type="cellIs" dxfId="8" priority="10" stopIfTrue="1" operator="equal">
      <formula>"Bye"</formula>
    </cfRule>
  </conditionalFormatting>
  <conditionalFormatting sqref="K16">
    <cfRule type="cellIs" dxfId="7" priority="4" stopIfTrue="1" operator="equal">
      <formula>"Bye"</formula>
    </cfRule>
  </conditionalFormatting>
  <conditionalFormatting sqref="K20">
    <cfRule type="cellIs" dxfId="6" priority="2" stopIfTrue="1" operator="equal">
      <formula>"Bye"</formula>
    </cfRule>
  </conditionalFormatting>
  <conditionalFormatting sqref="M10">
    <cfRule type="cellIs" dxfId="5" priority="7" stopIfTrue="1" operator="equal">
      <formula>"Bye"</formula>
    </cfRule>
  </conditionalFormatting>
  <conditionalFormatting sqref="M18">
    <cfRule type="cellIs" dxfId="4" priority="1" stopIfTrue="1" operator="equal">
      <formula>"Bye"</formula>
    </cfRule>
  </conditionalFormatting>
  <conditionalFormatting sqref="O14">
    <cfRule type="cellIs" dxfId="3" priority="6" stopIfTrue="1" operator="equal">
      <formula>"Bye"</formula>
    </cfRule>
  </conditionalFormatting>
  <conditionalFormatting sqref="O16">
    <cfRule type="expression" dxfId="2" priority="12" stopIfTrue="1">
      <formula>AND($O$1="CU",O16="Umpire")</formula>
    </cfRule>
    <cfRule type="expression" dxfId="1" priority="13" stopIfTrue="1">
      <formula>AND($O$1="CU",O16&lt;&gt;"Umpire",P16&lt;&gt;"")</formula>
    </cfRule>
    <cfRule type="expression" dxfId="0" priority="14" stopIfTrue="1">
      <formula>AND($O$1="CU",O16&lt;&gt;"Umpire")</formula>
    </cfRule>
  </conditionalFormatting>
  <dataValidations count="1">
    <dataValidation type="list" allowBlank="1" showInputMessage="1" sqref="I16 K18 K10 I20 I12 I8 M14 O16" xr:uid="{00000000-0002-0000-0D00-000000000000}">
      <formula1>$U$7:$U$16</formula1>
    </dataValidation>
  </dataValidations>
  <printOptions horizontalCentered="1" verticalCentered="1"/>
  <pageMargins left="0.25" right="0.25" top="0.75" bottom="0.75" header="0.3" footer="0.3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6697-4349-45E2-961C-BB082C8CA773}">
  <sheetPr>
    <pageSetUpPr fitToPage="1"/>
  </sheetPr>
  <dimension ref="A1:DA79"/>
  <sheetViews>
    <sheetView tabSelected="1" zoomScaleNormal="100" zoomScaleSheetLayoutView="100" workbookViewId="0">
      <selection activeCell="F37" sqref="F37"/>
    </sheetView>
  </sheetViews>
  <sheetFormatPr defaultColWidth="47.88671875" defaultRowHeight="14.4" x14ac:dyDescent="0.3"/>
  <cols>
    <col min="1" max="1" width="39.6640625" style="320" bestFit="1" customWidth="1"/>
    <col min="2" max="2" width="9.44140625" style="321" bestFit="1" customWidth="1"/>
    <col min="3" max="3" width="13.44140625" style="321" bestFit="1" customWidth="1"/>
    <col min="4" max="4" width="81.6640625" style="320" bestFit="1" customWidth="1"/>
    <col min="5" max="5" width="13.33203125" style="320" bestFit="1" customWidth="1"/>
    <col min="6" max="6" width="21.5546875" style="320" bestFit="1" customWidth="1"/>
    <col min="7" max="7" width="10.6640625" bestFit="1" customWidth="1"/>
    <col min="106" max="16384" width="47.88671875" style="317"/>
  </cols>
  <sheetData>
    <row r="1" spans="1:105" s="314" customFormat="1" ht="45" customHeight="1" x14ac:dyDescent="0.3">
      <c r="A1" s="313" t="s">
        <v>230</v>
      </c>
      <c r="B1" s="313" t="s">
        <v>231</v>
      </c>
      <c r="C1" s="313" t="s">
        <v>24</v>
      </c>
      <c r="D1" s="313" t="s">
        <v>232</v>
      </c>
      <c r="E1" s="313" t="s">
        <v>233</v>
      </c>
      <c r="F1" s="313" t="s">
        <v>234</v>
      </c>
      <c r="G1" s="313" t="s">
        <v>360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</row>
    <row r="2" spans="1:105" x14ac:dyDescent="0.3">
      <c r="A2" s="322" t="s">
        <v>235</v>
      </c>
      <c r="B2" s="323" t="s">
        <v>58</v>
      </c>
      <c r="C2" s="323" t="s">
        <v>51</v>
      </c>
      <c r="D2" s="322" t="s">
        <v>236</v>
      </c>
      <c r="E2" s="322" t="s">
        <v>237</v>
      </c>
      <c r="F2" s="322" t="s">
        <v>238</v>
      </c>
      <c r="G2" s="385" t="s">
        <v>169</v>
      </c>
    </row>
    <row r="3" spans="1:105" x14ac:dyDescent="0.3">
      <c r="A3" s="322" t="s">
        <v>235</v>
      </c>
      <c r="B3" s="323" t="s">
        <v>58</v>
      </c>
      <c r="C3" s="323" t="s">
        <v>51</v>
      </c>
      <c r="D3" s="322" t="s">
        <v>239</v>
      </c>
      <c r="E3" s="322" t="s">
        <v>237</v>
      </c>
      <c r="F3" s="322" t="s">
        <v>240</v>
      </c>
      <c r="G3" s="385" t="s">
        <v>169</v>
      </c>
    </row>
    <row r="4" spans="1:105" x14ac:dyDescent="0.3">
      <c r="A4" s="322"/>
      <c r="B4" s="323"/>
      <c r="C4" s="323"/>
      <c r="D4" s="322"/>
      <c r="E4" s="322"/>
      <c r="F4" s="322"/>
      <c r="G4" s="385"/>
    </row>
    <row r="5" spans="1:105" x14ac:dyDescent="0.3">
      <c r="A5" s="322" t="s">
        <v>235</v>
      </c>
      <c r="B5" s="323" t="s">
        <v>241</v>
      </c>
      <c r="C5" s="323" t="s">
        <v>51</v>
      </c>
      <c r="D5" s="322" t="s">
        <v>242</v>
      </c>
      <c r="E5" s="322" t="s">
        <v>87</v>
      </c>
      <c r="F5" s="322" t="s">
        <v>243</v>
      </c>
      <c r="G5" s="385" t="s">
        <v>169</v>
      </c>
    </row>
    <row r="6" spans="1:105" x14ac:dyDescent="0.3">
      <c r="A6" s="322"/>
      <c r="B6" s="323"/>
      <c r="C6" s="323"/>
      <c r="D6" s="322"/>
      <c r="E6" s="322"/>
      <c r="F6" s="322"/>
      <c r="G6" s="386"/>
    </row>
    <row r="7" spans="1:105" x14ac:dyDescent="0.3">
      <c r="A7" s="322" t="s">
        <v>244</v>
      </c>
      <c r="B7" s="323" t="s">
        <v>241</v>
      </c>
      <c r="C7" s="323" t="s">
        <v>51</v>
      </c>
      <c r="D7" s="322" t="s">
        <v>245</v>
      </c>
      <c r="E7" s="322" t="s">
        <v>87</v>
      </c>
      <c r="F7" s="322" t="s">
        <v>246</v>
      </c>
      <c r="G7" s="385" t="s">
        <v>169</v>
      </c>
    </row>
    <row r="8" spans="1:105" x14ac:dyDescent="0.3">
      <c r="A8" s="322" t="s">
        <v>244</v>
      </c>
      <c r="B8" s="323" t="s">
        <v>241</v>
      </c>
      <c r="C8" s="323" t="s">
        <v>51</v>
      </c>
      <c r="D8" s="322" t="s">
        <v>247</v>
      </c>
      <c r="E8" s="322" t="s">
        <v>87</v>
      </c>
      <c r="F8" s="322" t="s">
        <v>248</v>
      </c>
      <c r="G8" s="385" t="s">
        <v>169</v>
      </c>
    </row>
    <row r="9" spans="1:105" x14ac:dyDescent="0.3">
      <c r="A9" s="322"/>
      <c r="B9" s="323"/>
      <c r="C9" s="323"/>
      <c r="D9" s="322"/>
      <c r="E9" s="322"/>
      <c r="F9" s="322"/>
      <c r="G9" s="386"/>
    </row>
    <row r="10" spans="1:105" s="319" customFormat="1" x14ac:dyDescent="0.3">
      <c r="A10" s="322" t="s">
        <v>249</v>
      </c>
      <c r="B10" s="323" t="s">
        <v>58</v>
      </c>
      <c r="C10" s="323" t="s">
        <v>50</v>
      </c>
      <c r="D10" s="322" t="s">
        <v>242</v>
      </c>
      <c r="E10" s="322" t="s">
        <v>87</v>
      </c>
      <c r="F10" s="322" t="s">
        <v>171</v>
      </c>
      <c r="G10" s="385" t="s">
        <v>169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</row>
    <row r="11" spans="1:105" s="319" customFormat="1" x14ac:dyDescent="0.3">
      <c r="A11" s="322"/>
      <c r="B11" s="323"/>
      <c r="C11" s="323"/>
      <c r="D11" s="322"/>
      <c r="E11" s="322"/>
      <c r="F11" s="322"/>
      <c r="G11" s="38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</row>
    <row r="12" spans="1:105" s="316" customFormat="1" x14ac:dyDescent="0.3">
      <c r="A12" s="324" t="s">
        <v>249</v>
      </c>
      <c r="B12" s="325" t="s">
        <v>58</v>
      </c>
      <c r="C12" s="325" t="s">
        <v>51</v>
      </c>
      <c r="D12" s="324" t="s">
        <v>251</v>
      </c>
      <c r="E12" s="324" t="s">
        <v>87</v>
      </c>
      <c r="F12" s="324" t="s">
        <v>144</v>
      </c>
      <c r="G12" s="385" t="s">
        <v>169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</row>
    <row r="13" spans="1:105" s="316" customFormat="1" x14ac:dyDescent="0.3">
      <c r="A13" s="324" t="s">
        <v>249</v>
      </c>
      <c r="B13" s="325" t="s">
        <v>58</v>
      </c>
      <c r="C13" s="325" t="s">
        <v>51</v>
      </c>
      <c r="D13" s="324" t="s">
        <v>253</v>
      </c>
      <c r="E13" s="324" t="s">
        <v>87</v>
      </c>
      <c r="F13" s="324" t="s">
        <v>141</v>
      </c>
      <c r="G13" s="385" t="s">
        <v>170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</row>
    <row r="14" spans="1:105" s="316" customFormat="1" x14ac:dyDescent="0.3">
      <c r="A14" s="324" t="s">
        <v>249</v>
      </c>
      <c r="B14" s="325" t="s">
        <v>58</v>
      </c>
      <c r="C14" s="325" t="s">
        <v>51</v>
      </c>
      <c r="D14" s="324" t="s">
        <v>242</v>
      </c>
      <c r="E14" s="324" t="s">
        <v>87</v>
      </c>
      <c r="F14" s="324" t="s">
        <v>135</v>
      </c>
      <c r="G14" s="385" t="s">
        <v>172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</row>
    <row r="15" spans="1:105" s="316" customFormat="1" x14ac:dyDescent="0.3">
      <c r="A15" s="324" t="s">
        <v>249</v>
      </c>
      <c r="B15" s="325" t="s">
        <v>58</v>
      </c>
      <c r="C15" s="325" t="s">
        <v>51</v>
      </c>
      <c r="D15" s="324" t="s">
        <v>250</v>
      </c>
      <c r="E15" s="324" t="s">
        <v>127</v>
      </c>
      <c r="F15" s="324" t="s">
        <v>136</v>
      </c>
      <c r="G15" s="385" t="s">
        <v>361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</row>
    <row r="16" spans="1:105" s="316" customFormat="1" x14ac:dyDescent="0.3">
      <c r="A16" s="324" t="s">
        <v>249</v>
      </c>
      <c r="B16" s="325" t="s">
        <v>58</v>
      </c>
      <c r="C16" s="325" t="s">
        <v>51</v>
      </c>
      <c r="D16" s="324" t="s">
        <v>247</v>
      </c>
      <c r="E16" s="324" t="s">
        <v>87</v>
      </c>
      <c r="F16" s="324" t="s">
        <v>145</v>
      </c>
      <c r="G16" s="385" t="s">
        <v>361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</row>
    <row r="17" spans="1:105" s="316" customFormat="1" x14ac:dyDescent="0.3">
      <c r="A17" s="324" t="s">
        <v>249</v>
      </c>
      <c r="B17" s="325" t="s">
        <v>58</v>
      </c>
      <c r="C17" s="325" t="s">
        <v>51</v>
      </c>
      <c r="D17" s="324" t="s">
        <v>247</v>
      </c>
      <c r="E17" s="324" t="s">
        <v>87</v>
      </c>
      <c r="F17" s="324" t="s">
        <v>139</v>
      </c>
      <c r="G17" s="385" t="s">
        <v>361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</row>
    <row r="18" spans="1:105" s="316" customFormat="1" x14ac:dyDescent="0.3">
      <c r="A18" s="324" t="s">
        <v>249</v>
      </c>
      <c r="B18" s="325" t="s">
        <v>58</v>
      </c>
      <c r="C18" s="325" t="s">
        <v>51</v>
      </c>
      <c r="D18" s="324" t="s">
        <v>250</v>
      </c>
      <c r="E18" s="324" t="s">
        <v>127</v>
      </c>
      <c r="F18" s="324" t="s">
        <v>140</v>
      </c>
      <c r="G18" s="385" t="s">
        <v>362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</row>
    <row r="19" spans="1:105" s="316" customFormat="1" x14ac:dyDescent="0.3">
      <c r="A19" s="324" t="s">
        <v>249</v>
      </c>
      <c r="B19" s="325" t="s">
        <v>58</v>
      </c>
      <c r="C19" s="325" t="s">
        <v>51</v>
      </c>
      <c r="D19" s="324" t="s">
        <v>242</v>
      </c>
      <c r="E19" s="324" t="s">
        <v>87</v>
      </c>
      <c r="F19" s="324" t="s">
        <v>146</v>
      </c>
      <c r="G19" s="385" t="s">
        <v>362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</row>
    <row r="20" spans="1:105" s="316" customFormat="1" x14ac:dyDescent="0.3">
      <c r="A20" s="324" t="s">
        <v>249</v>
      </c>
      <c r="B20" s="325" t="s">
        <v>58</v>
      </c>
      <c r="C20" s="325" t="s">
        <v>51</v>
      </c>
      <c r="D20" s="324" t="s">
        <v>252</v>
      </c>
      <c r="E20" s="324" t="s">
        <v>87</v>
      </c>
      <c r="F20" s="324" t="s">
        <v>137</v>
      </c>
      <c r="G20" s="385" t="s">
        <v>362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</row>
    <row r="21" spans="1:105" s="316" customFormat="1" x14ac:dyDescent="0.3">
      <c r="A21" s="382"/>
      <c r="B21" s="383"/>
      <c r="C21" s="383"/>
      <c r="D21" s="382"/>
      <c r="E21" s="382"/>
      <c r="F21" s="382"/>
      <c r="G21" s="387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4"/>
      <c r="BB21" s="384"/>
      <c r="BC21" s="384"/>
      <c r="BD21" s="384"/>
      <c r="BE21" s="384"/>
      <c r="BF21" s="384"/>
      <c r="BG21" s="384"/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  <c r="BU21" s="384"/>
      <c r="BV21" s="384"/>
      <c r="BW21" s="384"/>
      <c r="BX21" s="384"/>
      <c r="BY21" s="384"/>
      <c r="BZ21" s="384"/>
      <c r="CA21" s="384"/>
      <c r="CB21" s="384"/>
      <c r="CC21" s="384"/>
      <c r="CD21" s="384"/>
      <c r="CE21" s="384"/>
      <c r="CF21" s="384"/>
      <c r="CG21" s="384"/>
      <c r="CH21" s="384"/>
      <c r="CI21" s="384"/>
      <c r="CJ21" s="384"/>
      <c r="CK21" s="384"/>
      <c r="CL21" s="384"/>
      <c r="CM21" s="384"/>
      <c r="CN21" s="384"/>
      <c r="CO21" s="384"/>
      <c r="CP21" s="384"/>
      <c r="CQ21" s="384"/>
      <c r="CR21" s="384"/>
      <c r="CS21" s="384"/>
      <c r="CT21" s="384"/>
      <c r="CU21" s="384"/>
      <c r="CV21" s="384"/>
      <c r="CW21" s="384"/>
      <c r="CX21" s="384"/>
      <c r="CY21" s="384"/>
      <c r="CZ21" s="384"/>
      <c r="DA21" s="384"/>
    </row>
    <row r="22" spans="1:105" s="319" customFormat="1" x14ac:dyDescent="0.3">
      <c r="A22" s="315" t="s">
        <v>249</v>
      </c>
      <c r="B22" s="318" t="s">
        <v>241</v>
      </c>
      <c r="C22" s="318" t="s">
        <v>50</v>
      </c>
      <c r="D22" s="315" t="s">
        <v>242</v>
      </c>
      <c r="E22" s="315" t="s">
        <v>87</v>
      </c>
      <c r="F22" s="315" t="s">
        <v>254</v>
      </c>
      <c r="G22" s="385" t="s">
        <v>169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</row>
    <row r="23" spans="1:105" s="319" customFormat="1" x14ac:dyDescent="0.3">
      <c r="A23" s="315"/>
      <c r="B23" s="318"/>
      <c r="C23" s="318"/>
      <c r="D23" s="315"/>
      <c r="E23" s="315"/>
      <c r="F23" s="315"/>
      <c r="G23" s="38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</row>
    <row r="24" spans="1:105" s="316" customFormat="1" x14ac:dyDescent="0.3">
      <c r="A24" s="364" t="s">
        <v>249</v>
      </c>
      <c r="B24" s="365" t="s">
        <v>241</v>
      </c>
      <c r="C24" s="365" t="s">
        <v>51</v>
      </c>
      <c r="D24" s="364" t="s">
        <v>255</v>
      </c>
      <c r="E24" s="364" t="s">
        <v>237</v>
      </c>
      <c r="F24" s="364" t="s">
        <v>161</v>
      </c>
      <c r="G24" s="385" t="s">
        <v>169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</row>
    <row r="25" spans="1:105" s="316" customFormat="1" x14ac:dyDescent="0.3">
      <c r="A25" s="364" t="s">
        <v>249</v>
      </c>
      <c r="B25" s="365" t="s">
        <v>241</v>
      </c>
      <c r="C25" s="365" t="s">
        <v>51</v>
      </c>
      <c r="D25" s="364" t="s">
        <v>250</v>
      </c>
      <c r="E25" s="364" t="s">
        <v>127</v>
      </c>
      <c r="F25" s="364" t="s">
        <v>160</v>
      </c>
      <c r="G25" s="385" t="s">
        <v>170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</row>
    <row r="26" spans="1:105" s="316" customFormat="1" x14ac:dyDescent="0.3">
      <c r="A26" s="364" t="s">
        <v>249</v>
      </c>
      <c r="B26" s="365" t="s">
        <v>241</v>
      </c>
      <c r="C26" s="365" t="s">
        <v>51</v>
      </c>
      <c r="D26" s="364" t="s">
        <v>239</v>
      </c>
      <c r="E26" s="364" t="s">
        <v>237</v>
      </c>
      <c r="F26" s="364" t="s">
        <v>163</v>
      </c>
      <c r="G26" s="385" t="s">
        <v>172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</row>
    <row r="27" spans="1:105" s="316" customFormat="1" x14ac:dyDescent="0.3">
      <c r="A27" s="364" t="s">
        <v>249</v>
      </c>
      <c r="B27" s="365" t="s">
        <v>241</v>
      </c>
      <c r="C27" s="365" t="s">
        <v>51</v>
      </c>
      <c r="D27" s="364" t="s">
        <v>255</v>
      </c>
      <c r="E27" s="364" t="s">
        <v>237</v>
      </c>
      <c r="F27" s="364" t="s">
        <v>162</v>
      </c>
      <c r="G27" s="385" t="s">
        <v>173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</row>
    <row r="28" spans="1:105" s="316" customFormat="1" x14ac:dyDescent="0.3">
      <c r="A28" s="382"/>
      <c r="B28" s="383"/>
      <c r="C28" s="383"/>
      <c r="D28" s="382"/>
      <c r="E28" s="382"/>
      <c r="F28" s="382"/>
      <c r="G28" s="387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  <c r="BU28" s="384"/>
      <c r="BV28" s="384"/>
      <c r="BW28" s="384"/>
      <c r="BX28" s="384"/>
      <c r="BY28" s="384"/>
      <c r="BZ28" s="384"/>
      <c r="CA28" s="384"/>
      <c r="CB28" s="384"/>
      <c r="CC28" s="384"/>
      <c r="CD28" s="384"/>
      <c r="CE28" s="384"/>
      <c r="CF28" s="384"/>
      <c r="CG28" s="384"/>
      <c r="CH28" s="384"/>
      <c r="CI28" s="384"/>
      <c r="CJ28" s="384"/>
      <c r="CK28" s="384"/>
      <c r="CL28" s="384"/>
      <c r="CM28" s="384"/>
      <c r="CN28" s="384"/>
      <c r="CO28" s="384"/>
      <c r="CP28" s="384"/>
      <c r="CQ28" s="384"/>
      <c r="CR28" s="384"/>
      <c r="CS28" s="384"/>
      <c r="CT28" s="384"/>
      <c r="CU28" s="384"/>
      <c r="CV28" s="384"/>
      <c r="CW28" s="384"/>
      <c r="CX28" s="384"/>
      <c r="CY28" s="384"/>
      <c r="CZ28" s="384"/>
      <c r="DA28" s="384"/>
    </row>
    <row r="29" spans="1:105" x14ac:dyDescent="0.3">
      <c r="A29" s="322" t="s">
        <v>256</v>
      </c>
      <c r="B29" s="323" t="s">
        <v>58</v>
      </c>
      <c r="C29" s="323" t="s">
        <v>51</v>
      </c>
      <c r="D29" s="322" t="s">
        <v>257</v>
      </c>
      <c r="E29" s="322" t="s">
        <v>258</v>
      </c>
      <c r="F29" s="322" t="s">
        <v>259</v>
      </c>
      <c r="G29" s="385" t="s">
        <v>169</v>
      </c>
    </row>
    <row r="30" spans="1:105" x14ac:dyDescent="0.3">
      <c r="A30" s="322"/>
      <c r="B30" s="323"/>
      <c r="C30" s="323"/>
      <c r="D30" s="322"/>
      <c r="E30" s="322"/>
      <c r="F30" s="322"/>
      <c r="G30" s="386"/>
    </row>
    <row r="31" spans="1:105" x14ac:dyDescent="0.3">
      <c r="A31" s="322" t="s">
        <v>256</v>
      </c>
      <c r="B31" s="323" t="s">
        <v>241</v>
      </c>
      <c r="C31" s="323" t="s">
        <v>51</v>
      </c>
      <c r="D31" s="322" t="s">
        <v>247</v>
      </c>
      <c r="E31" s="322" t="s">
        <v>87</v>
      </c>
      <c r="F31" s="322" t="s">
        <v>260</v>
      </c>
      <c r="G31" s="385" t="s">
        <v>169</v>
      </c>
    </row>
    <row r="32" spans="1:105" x14ac:dyDescent="0.3">
      <c r="A32" s="322" t="s">
        <v>256</v>
      </c>
      <c r="B32" s="323" t="s">
        <v>241</v>
      </c>
      <c r="C32" s="323" t="s">
        <v>51</v>
      </c>
      <c r="D32" s="322" t="s">
        <v>247</v>
      </c>
      <c r="E32" s="322" t="s">
        <v>87</v>
      </c>
      <c r="F32" s="322" t="s">
        <v>261</v>
      </c>
      <c r="G32" s="385" t="s">
        <v>169</v>
      </c>
    </row>
    <row r="33" spans="1:105" x14ac:dyDescent="0.3">
      <c r="A33" s="322"/>
      <c r="B33" s="323"/>
      <c r="C33" s="323"/>
      <c r="D33" s="322"/>
      <c r="E33" s="322"/>
      <c r="F33" s="322"/>
      <c r="G33" s="386"/>
    </row>
    <row r="34" spans="1:105" s="319" customFormat="1" x14ac:dyDescent="0.3">
      <c r="A34" s="322" t="s">
        <v>262</v>
      </c>
      <c r="B34" s="323" t="s">
        <v>58</v>
      </c>
      <c r="C34" s="323" t="s">
        <v>50</v>
      </c>
      <c r="D34" s="322" t="s">
        <v>247</v>
      </c>
      <c r="E34" s="322" t="s">
        <v>87</v>
      </c>
      <c r="F34" s="322" t="s">
        <v>221</v>
      </c>
      <c r="G34" s="385" t="s">
        <v>169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</row>
    <row r="35" spans="1:105" s="319" customFormat="1" x14ac:dyDescent="0.3">
      <c r="A35" s="322"/>
      <c r="B35" s="323"/>
      <c r="C35" s="323"/>
      <c r="D35" s="322"/>
      <c r="E35" s="322"/>
      <c r="F35" s="322"/>
      <c r="G35" s="38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</row>
    <row r="36" spans="1:105" s="316" customFormat="1" x14ac:dyDescent="0.3">
      <c r="A36" s="366" t="s">
        <v>262</v>
      </c>
      <c r="B36" s="367" t="s">
        <v>58</v>
      </c>
      <c r="C36" s="367" t="s">
        <v>51</v>
      </c>
      <c r="D36" s="366" t="s">
        <v>242</v>
      </c>
      <c r="E36" s="366" t="s">
        <v>87</v>
      </c>
      <c r="F36" s="366" t="s">
        <v>119</v>
      </c>
      <c r="G36" s="385" t="s">
        <v>169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</row>
    <row r="37" spans="1:105" s="316" customFormat="1" x14ac:dyDescent="0.3">
      <c r="A37" s="366" t="s">
        <v>262</v>
      </c>
      <c r="B37" s="367" t="s">
        <v>58</v>
      </c>
      <c r="C37" s="367" t="s">
        <v>51</v>
      </c>
      <c r="D37" s="366" t="s">
        <v>245</v>
      </c>
      <c r="E37" s="366" t="s">
        <v>87</v>
      </c>
      <c r="F37" s="366" t="s">
        <v>131</v>
      </c>
      <c r="G37" s="385" t="s">
        <v>170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</row>
    <row r="38" spans="1:105" s="316" customFormat="1" x14ac:dyDescent="0.3">
      <c r="A38" s="366" t="s">
        <v>262</v>
      </c>
      <c r="B38" s="367" t="s">
        <v>58</v>
      </c>
      <c r="C38" s="367" t="s">
        <v>51</v>
      </c>
      <c r="D38" s="366" t="s">
        <v>245</v>
      </c>
      <c r="E38" s="366" t="s">
        <v>87</v>
      </c>
      <c r="F38" s="366" t="s">
        <v>124</v>
      </c>
      <c r="G38" s="385" t="s">
        <v>172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</row>
    <row r="39" spans="1:105" s="316" customFormat="1" x14ac:dyDescent="0.3">
      <c r="A39" s="366" t="s">
        <v>262</v>
      </c>
      <c r="B39" s="367" t="s">
        <v>58</v>
      </c>
      <c r="C39" s="367" t="s">
        <v>51</v>
      </c>
      <c r="D39" s="366" t="s">
        <v>242</v>
      </c>
      <c r="E39" s="366" t="s">
        <v>87</v>
      </c>
      <c r="F39" s="366" t="s">
        <v>126</v>
      </c>
      <c r="G39" s="385" t="s">
        <v>361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</row>
    <row r="40" spans="1:105" s="316" customFormat="1" x14ac:dyDescent="0.3">
      <c r="A40" s="366" t="s">
        <v>262</v>
      </c>
      <c r="B40" s="367" t="s">
        <v>58</v>
      </c>
      <c r="C40" s="367" t="s">
        <v>51</v>
      </c>
      <c r="D40" s="366" t="s">
        <v>247</v>
      </c>
      <c r="E40" s="366" t="s">
        <v>87</v>
      </c>
      <c r="F40" s="366" t="s">
        <v>132</v>
      </c>
      <c r="G40" s="385" t="s">
        <v>361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</row>
    <row r="41" spans="1:105" s="316" customFormat="1" x14ac:dyDescent="0.3">
      <c r="A41" s="366" t="s">
        <v>262</v>
      </c>
      <c r="B41" s="367" t="s">
        <v>58</v>
      </c>
      <c r="C41" s="367" t="s">
        <v>51</v>
      </c>
      <c r="D41" s="366" t="s">
        <v>247</v>
      </c>
      <c r="E41" s="366" t="s">
        <v>87</v>
      </c>
      <c r="F41" s="366" t="s">
        <v>121</v>
      </c>
      <c r="G41" s="385" t="s">
        <v>361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</row>
    <row r="42" spans="1:105" s="316" customFormat="1" x14ac:dyDescent="0.3">
      <c r="A42" s="366" t="s">
        <v>262</v>
      </c>
      <c r="B42" s="367" t="s">
        <v>58</v>
      </c>
      <c r="C42" s="367" t="s">
        <v>51</v>
      </c>
      <c r="D42" s="366" t="s">
        <v>250</v>
      </c>
      <c r="E42" s="366" t="s">
        <v>127</v>
      </c>
      <c r="F42" s="366" t="s">
        <v>130</v>
      </c>
      <c r="G42" s="385" t="s">
        <v>362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</row>
    <row r="43" spans="1:105" s="316" customFormat="1" x14ac:dyDescent="0.3">
      <c r="A43" s="366" t="s">
        <v>262</v>
      </c>
      <c r="B43" s="367" t="s">
        <v>58</v>
      </c>
      <c r="C43" s="367" t="s">
        <v>51</v>
      </c>
      <c r="D43" s="366" t="s">
        <v>250</v>
      </c>
      <c r="E43" s="366" t="s">
        <v>127</v>
      </c>
      <c r="F43" s="366" t="s">
        <v>125</v>
      </c>
      <c r="G43" s="385" t="s">
        <v>362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</row>
    <row r="44" spans="1:105" s="316" customFormat="1" x14ac:dyDescent="0.3">
      <c r="A44" s="366" t="s">
        <v>262</v>
      </c>
      <c r="B44" s="367" t="s">
        <v>58</v>
      </c>
      <c r="C44" s="367" t="s">
        <v>51</v>
      </c>
      <c r="D44" s="366" t="s">
        <v>247</v>
      </c>
      <c r="E44" s="366" t="s">
        <v>87</v>
      </c>
      <c r="F44" s="366" t="s">
        <v>120</v>
      </c>
      <c r="G44" s="385" t="s">
        <v>362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</row>
    <row r="45" spans="1:105" s="316" customFormat="1" x14ac:dyDescent="0.3">
      <c r="A45" s="382"/>
      <c r="B45" s="383"/>
      <c r="C45" s="383"/>
      <c r="D45" s="382"/>
      <c r="E45" s="382"/>
      <c r="F45" s="382"/>
      <c r="G45" s="387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  <c r="AE45" s="384"/>
      <c r="AF45" s="384"/>
      <c r="AG45" s="384"/>
      <c r="AH45" s="384"/>
      <c r="AI45" s="384"/>
      <c r="AJ45" s="384"/>
      <c r="AK45" s="384"/>
      <c r="AL45" s="384"/>
      <c r="AM45" s="384"/>
      <c r="AN45" s="384"/>
      <c r="AO45" s="384"/>
      <c r="AP45" s="384"/>
      <c r="AQ45" s="384"/>
      <c r="AR45" s="384"/>
      <c r="AS45" s="384"/>
      <c r="AT45" s="384"/>
      <c r="AU45" s="384"/>
      <c r="AV45" s="384"/>
      <c r="AW45" s="384"/>
      <c r="AX45" s="384"/>
      <c r="AY45" s="384"/>
      <c r="AZ45" s="384"/>
      <c r="BA45" s="384"/>
      <c r="BB45" s="384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  <c r="BU45" s="384"/>
      <c r="BV45" s="384"/>
      <c r="BW45" s="384"/>
      <c r="BX45" s="384"/>
      <c r="BY45" s="384"/>
      <c r="BZ45" s="384"/>
      <c r="CA45" s="384"/>
      <c r="CB45" s="384"/>
      <c r="CC45" s="384"/>
      <c r="CD45" s="384"/>
      <c r="CE45" s="384"/>
      <c r="CF45" s="384"/>
      <c r="CG45" s="384"/>
      <c r="CH45" s="384"/>
      <c r="CI45" s="384"/>
      <c r="CJ45" s="384"/>
      <c r="CK45" s="384"/>
      <c r="CL45" s="384"/>
      <c r="CM45" s="384"/>
      <c r="CN45" s="384"/>
      <c r="CO45" s="384"/>
      <c r="CP45" s="384"/>
      <c r="CQ45" s="384"/>
      <c r="CR45" s="384"/>
      <c r="CS45" s="384"/>
      <c r="CT45" s="384"/>
      <c r="CU45" s="384"/>
      <c r="CV45" s="384"/>
      <c r="CW45" s="384"/>
      <c r="CX45" s="384"/>
      <c r="CY45" s="384"/>
      <c r="CZ45" s="384"/>
      <c r="DA45" s="384"/>
    </row>
    <row r="46" spans="1:105" s="316" customFormat="1" x14ac:dyDescent="0.3">
      <c r="A46" s="368" t="s">
        <v>262</v>
      </c>
      <c r="B46" s="369" t="s">
        <v>241</v>
      </c>
      <c r="C46" s="369" t="s">
        <v>51</v>
      </c>
      <c r="D46" s="368" t="s">
        <v>245</v>
      </c>
      <c r="E46" s="368" t="s">
        <v>87</v>
      </c>
      <c r="F46" s="368" t="s">
        <v>155</v>
      </c>
      <c r="G46" s="385" t="s">
        <v>169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</row>
    <row r="47" spans="1:105" s="316" customFormat="1" x14ac:dyDescent="0.3">
      <c r="A47" s="368" t="s">
        <v>262</v>
      </c>
      <c r="B47" s="369" t="s">
        <v>241</v>
      </c>
      <c r="C47" s="369" t="s">
        <v>51</v>
      </c>
      <c r="D47" s="368" t="s">
        <v>247</v>
      </c>
      <c r="E47" s="368" t="s">
        <v>87</v>
      </c>
      <c r="F47" s="368" t="s">
        <v>157</v>
      </c>
      <c r="G47" s="385" t="s">
        <v>170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</row>
    <row r="48" spans="1:105" s="316" customFormat="1" x14ac:dyDescent="0.3">
      <c r="A48" s="368" t="s">
        <v>262</v>
      </c>
      <c r="B48" s="369" t="s">
        <v>241</v>
      </c>
      <c r="C48" s="369" t="s">
        <v>51</v>
      </c>
      <c r="D48" s="368" t="s">
        <v>252</v>
      </c>
      <c r="E48" s="368" t="s">
        <v>87</v>
      </c>
      <c r="F48" s="368" t="s">
        <v>156</v>
      </c>
      <c r="G48" s="385" t="s">
        <v>172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</row>
    <row r="49" spans="1:105" s="316" customFormat="1" x14ac:dyDescent="0.3">
      <c r="A49" s="368" t="s">
        <v>262</v>
      </c>
      <c r="B49" s="369" t="s">
        <v>241</v>
      </c>
      <c r="C49" s="369" t="s">
        <v>51</v>
      </c>
      <c r="D49" s="368" t="s">
        <v>247</v>
      </c>
      <c r="E49" s="368" t="s">
        <v>87</v>
      </c>
      <c r="F49" s="368" t="s">
        <v>158</v>
      </c>
      <c r="G49" s="385" t="s">
        <v>173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</row>
    <row r="50" spans="1:105" s="316" customFormat="1" x14ac:dyDescent="0.3">
      <c r="A50" s="382"/>
      <c r="B50" s="383"/>
      <c r="C50" s="383"/>
      <c r="D50" s="382"/>
      <c r="E50" s="382"/>
      <c r="F50" s="382"/>
      <c r="G50" s="387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384"/>
      <c r="AT50" s="384"/>
      <c r="AU50" s="384"/>
      <c r="AV50" s="384"/>
      <c r="AW50" s="384"/>
      <c r="AX50" s="384"/>
      <c r="AY50" s="384"/>
      <c r="AZ50" s="384"/>
      <c r="BA50" s="384"/>
      <c r="BB50" s="384"/>
      <c r="BC50" s="384"/>
      <c r="BD50" s="384"/>
      <c r="BE50" s="384"/>
      <c r="BF50" s="384"/>
      <c r="BG50" s="384"/>
      <c r="BH50" s="384"/>
      <c r="BI50" s="384"/>
      <c r="BJ50" s="384"/>
      <c r="BK50" s="384"/>
      <c r="BL50" s="384"/>
      <c r="BM50" s="384"/>
      <c r="BN50" s="384"/>
      <c r="BO50" s="384"/>
      <c r="BP50" s="384"/>
      <c r="BQ50" s="384"/>
      <c r="BR50" s="384"/>
      <c r="BS50" s="384"/>
      <c r="BT50" s="384"/>
      <c r="BU50" s="384"/>
      <c r="BV50" s="384"/>
      <c r="BW50" s="384"/>
      <c r="BX50" s="384"/>
      <c r="BY50" s="384"/>
      <c r="BZ50" s="384"/>
      <c r="CA50" s="384"/>
      <c r="CB50" s="384"/>
      <c r="CC50" s="384"/>
      <c r="CD50" s="384"/>
      <c r="CE50" s="384"/>
      <c r="CF50" s="384"/>
      <c r="CG50" s="384"/>
      <c r="CH50" s="384"/>
      <c r="CI50" s="384"/>
      <c r="CJ50" s="384"/>
      <c r="CK50" s="384"/>
      <c r="CL50" s="384"/>
      <c r="CM50" s="384"/>
      <c r="CN50" s="384"/>
      <c r="CO50" s="384"/>
      <c r="CP50" s="384"/>
      <c r="CQ50" s="384"/>
      <c r="CR50" s="384"/>
      <c r="CS50" s="384"/>
      <c r="CT50" s="384"/>
      <c r="CU50" s="384"/>
      <c r="CV50" s="384"/>
      <c r="CW50" s="384"/>
      <c r="CX50" s="384"/>
      <c r="CY50" s="384"/>
      <c r="CZ50" s="384"/>
      <c r="DA50" s="384"/>
    </row>
    <row r="51" spans="1:105" s="316" customFormat="1" x14ac:dyDescent="0.3">
      <c r="A51" s="326" t="s">
        <v>263</v>
      </c>
      <c r="B51" s="327" t="s">
        <v>58</v>
      </c>
      <c r="C51" s="327" t="s">
        <v>51</v>
      </c>
      <c r="D51" s="326" t="s">
        <v>252</v>
      </c>
      <c r="E51" s="326" t="s">
        <v>87</v>
      </c>
      <c r="F51" s="326" t="s">
        <v>152</v>
      </c>
      <c r="G51" s="385" t="s">
        <v>169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</row>
    <row r="52" spans="1:105" s="316" customFormat="1" x14ac:dyDescent="0.3">
      <c r="A52" s="326" t="s">
        <v>263</v>
      </c>
      <c r="B52" s="327" t="s">
        <v>58</v>
      </c>
      <c r="C52" s="327" t="s">
        <v>51</v>
      </c>
      <c r="D52" s="326" t="s">
        <v>252</v>
      </c>
      <c r="E52" s="326" t="s">
        <v>87</v>
      </c>
      <c r="F52" s="326" t="s">
        <v>153</v>
      </c>
      <c r="G52" s="385" t="s">
        <v>170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</row>
    <row r="53" spans="1:105" s="316" customFormat="1" x14ac:dyDescent="0.3">
      <c r="A53" s="326" t="s">
        <v>263</v>
      </c>
      <c r="B53" s="327" t="s">
        <v>58</v>
      </c>
      <c r="C53" s="327" t="s">
        <v>51</v>
      </c>
      <c r="D53" s="326" t="s">
        <v>252</v>
      </c>
      <c r="E53" s="326" t="s">
        <v>87</v>
      </c>
      <c r="F53" s="326" t="s">
        <v>151</v>
      </c>
      <c r="G53" s="385" t="s">
        <v>172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</row>
    <row r="54" spans="1:105" s="316" customFormat="1" x14ac:dyDescent="0.3">
      <c r="A54" s="326" t="s">
        <v>263</v>
      </c>
      <c r="B54" s="327" t="s">
        <v>58</v>
      </c>
      <c r="C54" s="327" t="s">
        <v>51</v>
      </c>
      <c r="D54" s="326" t="s">
        <v>250</v>
      </c>
      <c r="E54" s="326" t="s">
        <v>127</v>
      </c>
      <c r="F54" s="326" t="s">
        <v>150</v>
      </c>
      <c r="G54" s="385" t="s">
        <v>173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</row>
    <row r="55" spans="1:105" s="316" customFormat="1" x14ac:dyDescent="0.3">
      <c r="A55" s="382"/>
      <c r="B55" s="383"/>
      <c r="C55" s="383"/>
      <c r="D55" s="382"/>
      <c r="E55" s="382"/>
      <c r="F55" s="382"/>
      <c r="G55" s="387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  <c r="AA55" s="384"/>
      <c r="AB55" s="384"/>
      <c r="AC55" s="384"/>
      <c r="AD55" s="384"/>
      <c r="AE55" s="384"/>
      <c r="AF55" s="384"/>
      <c r="AG55" s="384"/>
      <c r="AH55" s="384"/>
      <c r="AI55" s="384"/>
      <c r="AJ55" s="384"/>
      <c r="AK55" s="384"/>
      <c r="AL55" s="384"/>
      <c r="AM55" s="384"/>
      <c r="AN55" s="384"/>
      <c r="AO55" s="384"/>
      <c r="AP55" s="384"/>
      <c r="AQ55" s="384"/>
      <c r="AR55" s="384"/>
      <c r="AS55" s="384"/>
      <c r="AT55" s="384"/>
      <c r="AU55" s="384"/>
      <c r="AV55" s="384"/>
      <c r="AW55" s="384"/>
      <c r="AX55" s="384"/>
      <c r="AY55" s="384"/>
      <c r="AZ55" s="384"/>
      <c r="BA55" s="384"/>
      <c r="BB55" s="384"/>
      <c r="BC55" s="384"/>
      <c r="BD55" s="384"/>
      <c r="BE55" s="384"/>
      <c r="BF55" s="384"/>
      <c r="BG55" s="384"/>
      <c r="BH55" s="384"/>
      <c r="BI55" s="384"/>
      <c r="BJ55" s="384"/>
      <c r="BK55" s="384"/>
      <c r="BL55" s="384"/>
      <c r="BM55" s="384"/>
      <c r="BN55" s="384"/>
      <c r="BO55" s="384"/>
      <c r="BP55" s="384"/>
      <c r="BQ55" s="384"/>
      <c r="BR55" s="384"/>
      <c r="BS55" s="384"/>
      <c r="BT55" s="384"/>
      <c r="BU55" s="384"/>
      <c r="BV55" s="384"/>
      <c r="BW55" s="384"/>
      <c r="BX55" s="384"/>
      <c r="BY55" s="384"/>
      <c r="BZ55" s="384"/>
      <c r="CA55" s="384"/>
      <c r="CB55" s="384"/>
      <c r="CC55" s="384"/>
      <c r="CD55" s="384"/>
      <c r="CE55" s="384"/>
      <c r="CF55" s="384"/>
      <c r="CG55" s="384"/>
      <c r="CH55" s="384"/>
      <c r="CI55" s="384"/>
      <c r="CJ55" s="384"/>
      <c r="CK55" s="384"/>
      <c r="CL55" s="384"/>
      <c r="CM55" s="384"/>
      <c r="CN55" s="384"/>
      <c r="CO55" s="384"/>
      <c r="CP55" s="384"/>
      <c r="CQ55" s="384"/>
      <c r="CR55" s="384"/>
      <c r="CS55" s="384"/>
      <c r="CT55" s="384"/>
      <c r="CU55" s="384"/>
      <c r="CV55" s="384"/>
      <c r="CW55" s="384"/>
      <c r="CX55" s="384"/>
      <c r="CY55" s="384"/>
      <c r="CZ55" s="384"/>
      <c r="DA55" s="384"/>
    </row>
    <row r="56" spans="1:105" x14ac:dyDescent="0.3">
      <c r="A56" s="322" t="s">
        <v>263</v>
      </c>
      <c r="B56" s="323" t="s">
        <v>241</v>
      </c>
      <c r="C56" s="323" t="s">
        <v>51</v>
      </c>
      <c r="D56" s="322" t="s">
        <v>236</v>
      </c>
      <c r="E56" s="322" t="s">
        <v>237</v>
      </c>
      <c r="F56" s="322" t="s">
        <v>264</v>
      </c>
      <c r="G56" s="385" t="s">
        <v>169</v>
      </c>
    </row>
    <row r="57" spans="1:105" x14ac:dyDescent="0.3">
      <c r="A57" s="322"/>
      <c r="B57" s="323"/>
      <c r="C57" s="323"/>
      <c r="D57" s="322"/>
      <c r="E57" s="322"/>
      <c r="F57" s="322"/>
      <c r="G57" s="386"/>
    </row>
    <row r="58" spans="1:105" s="319" customFormat="1" x14ac:dyDescent="0.3">
      <c r="A58" s="322" t="s">
        <v>265</v>
      </c>
      <c r="B58" s="323" t="s">
        <v>58</v>
      </c>
      <c r="C58" s="323" t="s">
        <v>50</v>
      </c>
      <c r="D58" s="322" t="s">
        <v>252</v>
      </c>
      <c r="E58" s="322" t="s">
        <v>87</v>
      </c>
      <c r="F58" s="322" t="s">
        <v>216</v>
      </c>
      <c r="G58" s="385" t="s">
        <v>169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</row>
    <row r="59" spans="1:105" s="319" customFormat="1" x14ac:dyDescent="0.3">
      <c r="A59" s="322"/>
      <c r="B59" s="323"/>
      <c r="C59" s="323"/>
      <c r="D59" s="322"/>
      <c r="E59" s="322"/>
      <c r="F59" s="322"/>
      <c r="G59" s="38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</row>
    <row r="60" spans="1:105" s="316" customFormat="1" x14ac:dyDescent="0.3">
      <c r="A60" s="370" t="s">
        <v>265</v>
      </c>
      <c r="B60" s="371" t="s">
        <v>58</v>
      </c>
      <c r="C60" s="371" t="s">
        <v>51</v>
      </c>
      <c r="D60" s="370" t="s">
        <v>252</v>
      </c>
      <c r="E60" s="370" t="s">
        <v>87</v>
      </c>
      <c r="F60" s="370" t="s">
        <v>93</v>
      </c>
      <c r="G60" s="385" t="s">
        <v>169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</row>
    <row r="61" spans="1:105" s="316" customFormat="1" x14ac:dyDescent="0.3">
      <c r="A61" s="370" t="s">
        <v>265</v>
      </c>
      <c r="B61" s="371" t="s">
        <v>58</v>
      </c>
      <c r="C61" s="371" t="s">
        <v>51</v>
      </c>
      <c r="D61" s="370" t="s">
        <v>247</v>
      </c>
      <c r="E61" s="370" t="s">
        <v>87</v>
      </c>
      <c r="F61" s="370" t="s">
        <v>109</v>
      </c>
      <c r="G61" s="385" t="s">
        <v>170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</row>
    <row r="62" spans="1:105" s="316" customFormat="1" x14ac:dyDescent="0.3">
      <c r="A62" s="370" t="s">
        <v>265</v>
      </c>
      <c r="B62" s="371" t="s">
        <v>58</v>
      </c>
      <c r="C62" s="371" t="s">
        <v>51</v>
      </c>
      <c r="D62" s="370" t="s">
        <v>252</v>
      </c>
      <c r="E62" s="370" t="s">
        <v>87</v>
      </c>
      <c r="F62" s="370" t="s">
        <v>101</v>
      </c>
      <c r="G62" s="385" t="s">
        <v>172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</row>
    <row r="63" spans="1:105" s="316" customFormat="1" x14ac:dyDescent="0.3">
      <c r="A63" s="370" t="s">
        <v>265</v>
      </c>
      <c r="B63" s="371" t="s">
        <v>58</v>
      </c>
      <c r="C63" s="371" t="s">
        <v>51</v>
      </c>
      <c r="D63" s="370" t="s">
        <v>247</v>
      </c>
      <c r="E63" s="370" t="s">
        <v>87</v>
      </c>
      <c r="F63" s="370" t="s">
        <v>108</v>
      </c>
      <c r="G63" s="385" t="s">
        <v>172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</row>
    <row r="64" spans="1:105" s="316" customFormat="1" x14ac:dyDescent="0.3">
      <c r="A64" s="370" t="s">
        <v>265</v>
      </c>
      <c r="B64" s="371" t="s">
        <v>58</v>
      </c>
      <c r="C64" s="371" t="s">
        <v>51</v>
      </c>
      <c r="D64" s="370" t="s">
        <v>266</v>
      </c>
      <c r="E64" s="370" t="s">
        <v>237</v>
      </c>
      <c r="F64" s="370" t="s">
        <v>106</v>
      </c>
      <c r="G64" s="385" t="s">
        <v>363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</row>
    <row r="65" spans="1:105" s="316" customFormat="1" x14ac:dyDescent="0.3">
      <c r="A65" s="370" t="s">
        <v>265</v>
      </c>
      <c r="B65" s="371" t="s">
        <v>58</v>
      </c>
      <c r="C65" s="371" t="s">
        <v>51</v>
      </c>
      <c r="D65" s="370" t="s">
        <v>267</v>
      </c>
      <c r="E65" s="370" t="s">
        <v>87</v>
      </c>
      <c r="F65" s="370" t="s">
        <v>111</v>
      </c>
      <c r="G65" s="385" t="s">
        <v>363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</row>
    <row r="66" spans="1:105" s="316" customFormat="1" x14ac:dyDescent="0.3">
      <c r="A66" s="370" t="s">
        <v>265</v>
      </c>
      <c r="B66" s="371" t="s">
        <v>58</v>
      </c>
      <c r="C66" s="371" t="s">
        <v>51</v>
      </c>
      <c r="D66" s="370" t="s">
        <v>252</v>
      </c>
      <c r="E66" s="370" t="s">
        <v>87</v>
      </c>
      <c r="F66" s="370" t="s">
        <v>104</v>
      </c>
      <c r="G66" s="385" t="s">
        <v>363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</row>
    <row r="67" spans="1:105" s="316" customFormat="1" x14ac:dyDescent="0.3">
      <c r="A67" s="370" t="s">
        <v>265</v>
      </c>
      <c r="B67" s="371" t="s">
        <v>58</v>
      </c>
      <c r="C67" s="371" t="s">
        <v>51</v>
      </c>
      <c r="D67" s="370" t="s">
        <v>247</v>
      </c>
      <c r="E67" s="370" t="s">
        <v>87</v>
      </c>
      <c r="F67" s="370" t="s">
        <v>96</v>
      </c>
      <c r="G67" s="385" t="s">
        <v>363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</row>
    <row r="68" spans="1:105" s="316" customFormat="1" x14ac:dyDescent="0.3">
      <c r="A68" s="370" t="s">
        <v>265</v>
      </c>
      <c r="B68" s="371" t="s">
        <v>58</v>
      </c>
      <c r="C68" s="371" t="s">
        <v>51</v>
      </c>
      <c r="D68" s="370" t="s">
        <v>266</v>
      </c>
      <c r="E68" s="370" t="s">
        <v>237</v>
      </c>
      <c r="F68" s="370" t="s">
        <v>98</v>
      </c>
      <c r="G68" s="385" t="s">
        <v>364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</row>
    <row r="69" spans="1:105" s="316" customFormat="1" x14ac:dyDescent="0.3">
      <c r="A69" s="370" t="s">
        <v>265</v>
      </c>
      <c r="B69" s="371" t="s">
        <v>58</v>
      </c>
      <c r="C69" s="371" t="s">
        <v>51</v>
      </c>
      <c r="D69" s="370" t="s">
        <v>266</v>
      </c>
      <c r="E69" s="370" t="s">
        <v>237</v>
      </c>
      <c r="F69" s="370" t="s">
        <v>103</v>
      </c>
      <c r="G69" s="385" t="s">
        <v>364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</row>
    <row r="70" spans="1:105" s="316" customFormat="1" x14ac:dyDescent="0.3">
      <c r="A70" s="370" t="s">
        <v>265</v>
      </c>
      <c r="B70" s="371" t="s">
        <v>58</v>
      </c>
      <c r="C70" s="371" t="s">
        <v>51</v>
      </c>
      <c r="D70" s="370" t="s">
        <v>266</v>
      </c>
      <c r="E70" s="370" t="s">
        <v>237</v>
      </c>
      <c r="F70" s="370" t="s">
        <v>110</v>
      </c>
      <c r="G70" s="385" t="s">
        <v>364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</row>
    <row r="71" spans="1:105" s="316" customFormat="1" x14ac:dyDescent="0.3">
      <c r="A71" s="370" t="s">
        <v>265</v>
      </c>
      <c r="B71" s="371" t="s">
        <v>58</v>
      </c>
      <c r="C71" s="371" t="s">
        <v>51</v>
      </c>
      <c r="D71" s="370" t="s">
        <v>266</v>
      </c>
      <c r="E71" s="370" t="s">
        <v>237</v>
      </c>
      <c r="F71" s="370" t="s">
        <v>107</v>
      </c>
      <c r="G71" s="385" t="s">
        <v>364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</row>
    <row r="72" spans="1:105" s="316" customFormat="1" x14ac:dyDescent="0.3">
      <c r="A72" s="382"/>
      <c r="B72" s="383"/>
      <c r="C72" s="383"/>
      <c r="D72" s="382"/>
      <c r="E72" s="382"/>
      <c r="F72" s="382"/>
      <c r="G72" s="387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4"/>
      <c r="AF72" s="384"/>
      <c r="AG72" s="384"/>
      <c r="AH72" s="384"/>
      <c r="AI72" s="384"/>
      <c r="AJ72" s="384"/>
      <c r="AK72" s="384"/>
      <c r="AL72" s="384"/>
      <c r="AM72" s="384"/>
      <c r="AN72" s="384"/>
      <c r="AO72" s="384"/>
      <c r="AP72" s="384"/>
      <c r="AQ72" s="384"/>
      <c r="AR72" s="384"/>
      <c r="AS72" s="384"/>
      <c r="AT72" s="384"/>
      <c r="AU72" s="384"/>
      <c r="AV72" s="384"/>
      <c r="AW72" s="384"/>
      <c r="AX72" s="384"/>
      <c r="AY72" s="384"/>
      <c r="AZ72" s="384"/>
      <c r="BA72" s="384"/>
      <c r="BB72" s="384"/>
      <c r="BC72" s="384"/>
      <c r="BD72" s="384"/>
      <c r="BE72" s="384"/>
      <c r="BF72" s="384"/>
      <c r="BG72" s="384"/>
      <c r="BH72" s="384"/>
      <c r="BI72" s="384"/>
      <c r="BJ72" s="384"/>
      <c r="BK72" s="384"/>
      <c r="BL72" s="384"/>
      <c r="BM72" s="384"/>
      <c r="BN72" s="384"/>
      <c r="BO72" s="384"/>
      <c r="BP72" s="384"/>
      <c r="BQ72" s="384"/>
      <c r="BR72" s="384"/>
      <c r="BS72" s="384"/>
      <c r="BT72" s="384"/>
      <c r="BU72" s="384"/>
      <c r="BV72" s="384"/>
      <c r="BW72" s="384"/>
      <c r="BX72" s="384"/>
      <c r="BY72" s="384"/>
      <c r="BZ72" s="384"/>
      <c r="CA72" s="384"/>
      <c r="CB72" s="384"/>
      <c r="CC72" s="384"/>
      <c r="CD72" s="384"/>
      <c r="CE72" s="384"/>
      <c r="CF72" s="384"/>
      <c r="CG72" s="384"/>
      <c r="CH72" s="384"/>
      <c r="CI72" s="384"/>
      <c r="CJ72" s="384"/>
      <c r="CK72" s="384"/>
      <c r="CL72" s="384"/>
      <c r="CM72" s="384"/>
      <c r="CN72" s="384"/>
      <c r="CO72" s="384"/>
      <c r="CP72" s="384"/>
      <c r="CQ72" s="384"/>
      <c r="CR72" s="384"/>
      <c r="CS72" s="384"/>
      <c r="CT72" s="384"/>
      <c r="CU72" s="384"/>
      <c r="CV72" s="384"/>
      <c r="CW72" s="384"/>
      <c r="CX72" s="384"/>
      <c r="CY72" s="384"/>
      <c r="CZ72" s="384"/>
      <c r="DA72" s="384"/>
    </row>
    <row r="73" spans="1:105" x14ac:dyDescent="0.3">
      <c r="A73" s="322" t="s">
        <v>265</v>
      </c>
      <c r="B73" s="323" t="s">
        <v>241</v>
      </c>
      <c r="C73" s="323" t="s">
        <v>51</v>
      </c>
      <c r="D73" s="322" t="s">
        <v>252</v>
      </c>
      <c r="E73" s="322" t="s">
        <v>87</v>
      </c>
      <c r="F73" s="322" t="s">
        <v>226</v>
      </c>
      <c r="G73" s="385" t="s">
        <v>169</v>
      </c>
    </row>
    <row r="74" spans="1:105" x14ac:dyDescent="0.3">
      <c r="A74" s="322" t="s">
        <v>265</v>
      </c>
      <c r="B74" s="323" t="s">
        <v>241</v>
      </c>
      <c r="C74" s="323" t="s">
        <v>51</v>
      </c>
      <c r="D74" s="322" t="s">
        <v>252</v>
      </c>
      <c r="E74" s="322" t="s">
        <v>87</v>
      </c>
      <c r="F74" s="322" t="s">
        <v>227</v>
      </c>
      <c r="G74" s="385" t="s">
        <v>169</v>
      </c>
    </row>
    <row r="75" spans="1:105" x14ac:dyDescent="0.3">
      <c r="A75" s="322"/>
      <c r="B75" s="323"/>
      <c r="C75" s="323"/>
      <c r="D75" s="322"/>
      <c r="E75" s="322"/>
      <c r="F75" s="322"/>
      <c r="G75" s="386"/>
    </row>
    <row r="76" spans="1:105" s="319" customFormat="1" x14ac:dyDescent="0.3">
      <c r="A76" s="322" t="s">
        <v>268</v>
      </c>
      <c r="B76" s="323" t="s">
        <v>58</v>
      </c>
      <c r="C76" s="323" t="s">
        <v>50</v>
      </c>
      <c r="D76" s="322" t="s">
        <v>236</v>
      </c>
      <c r="E76" s="322" t="s">
        <v>237</v>
      </c>
      <c r="F76" s="322" t="s">
        <v>269</v>
      </c>
      <c r="G76" s="385" t="s">
        <v>169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</row>
    <row r="77" spans="1:105" s="319" customFormat="1" x14ac:dyDescent="0.3">
      <c r="A77" s="322"/>
      <c r="B77" s="323"/>
      <c r="C77" s="323"/>
      <c r="D77" s="322"/>
      <c r="E77" s="322"/>
      <c r="F77" s="322"/>
      <c r="G77" s="38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</row>
    <row r="78" spans="1:105" x14ac:dyDescent="0.3">
      <c r="A78" s="322" t="s">
        <v>268</v>
      </c>
      <c r="B78" s="323" t="s">
        <v>241</v>
      </c>
      <c r="C78" s="323" t="s">
        <v>51</v>
      </c>
      <c r="D78" s="322" t="s">
        <v>252</v>
      </c>
      <c r="E78" s="322" t="s">
        <v>87</v>
      </c>
      <c r="F78" s="322" t="s">
        <v>207</v>
      </c>
      <c r="G78" s="385" t="s">
        <v>169</v>
      </c>
    </row>
    <row r="79" spans="1:105" x14ac:dyDescent="0.3">
      <c r="A79" s="322" t="s">
        <v>268</v>
      </c>
      <c r="B79" s="323" t="s">
        <v>241</v>
      </c>
      <c r="C79" s="323" t="s">
        <v>51</v>
      </c>
      <c r="D79" s="322" t="s">
        <v>270</v>
      </c>
      <c r="E79" s="322" t="s">
        <v>271</v>
      </c>
      <c r="F79" s="322" t="s">
        <v>208</v>
      </c>
      <c r="G79" s="385" t="s">
        <v>169</v>
      </c>
    </row>
  </sheetData>
  <sortState xmlns:xlrd2="http://schemas.microsoft.com/office/spreadsheetml/2017/richdata2" ref="A24:DB27">
    <sortCondition ref="G24:G27"/>
  </sortState>
  <pageMargins left="0.25" right="0.25" top="0.75" bottom="0.75" header="0.3" footer="0.3"/>
  <pageSetup paperSize="8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A58C2-7C19-46FC-BC94-0A4676265EF1}">
  <sheetPr>
    <pageSetUpPr fitToPage="1"/>
  </sheetPr>
  <dimension ref="A1:DA79"/>
  <sheetViews>
    <sheetView view="pageBreakPreview" topLeftCell="A10" zoomScale="76" zoomScaleNormal="100" zoomScaleSheetLayoutView="76" workbookViewId="0">
      <selection activeCell="E30" sqref="E30"/>
    </sheetView>
  </sheetViews>
  <sheetFormatPr defaultColWidth="47.88671875" defaultRowHeight="14.4" x14ac:dyDescent="0.3"/>
  <cols>
    <col min="1" max="1" width="39.6640625" style="320" bestFit="1" customWidth="1"/>
    <col min="2" max="2" width="9.44140625" style="321" bestFit="1" customWidth="1"/>
    <col min="3" max="3" width="13.44140625" style="321" bestFit="1" customWidth="1"/>
    <col min="4" max="4" width="81.6640625" style="320" bestFit="1" customWidth="1"/>
    <col min="5" max="5" width="13.33203125" style="320" bestFit="1" customWidth="1"/>
    <col min="6" max="6" width="21.5546875" style="320" bestFit="1" customWidth="1"/>
    <col min="7" max="7" width="10.6640625" bestFit="1" customWidth="1"/>
    <col min="106" max="16384" width="47.88671875" style="317"/>
  </cols>
  <sheetData>
    <row r="1" spans="1:105" s="314" customFormat="1" ht="45" customHeight="1" x14ac:dyDescent="0.3">
      <c r="A1" s="313" t="s">
        <v>230</v>
      </c>
      <c r="B1" s="313" t="s">
        <v>231</v>
      </c>
      <c r="C1" s="313" t="s">
        <v>24</v>
      </c>
      <c r="D1" s="313" t="s">
        <v>232</v>
      </c>
      <c r="E1" s="313" t="s">
        <v>233</v>
      </c>
      <c r="F1" s="313" t="s">
        <v>234</v>
      </c>
      <c r="G1" s="313" t="s">
        <v>360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</row>
    <row r="2" spans="1:105" x14ac:dyDescent="0.3">
      <c r="A2" s="322" t="s">
        <v>235</v>
      </c>
      <c r="B2" s="323" t="s">
        <v>58</v>
      </c>
      <c r="C2" s="323" t="s">
        <v>51</v>
      </c>
      <c r="D2" s="322" t="s">
        <v>236</v>
      </c>
      <c r="E2" s="322" t="s">
        <v>237</v>
      </c>
      <c r="F2" s="322" t="s">
        <v>238</v>
      </c>
      <c r="G2" s="385" t="s">
        <v>169</v>
      </c>
    </row>
    <row r="3" spans="1:105" x14ac:dyDescent="0.3">
      <c r="A3" s="322" t="s">
        <v>235</v>
      </c>
      <c r="B3" s="323" t="s">
        <v>58</v>
      </c>
      <c r="C3" s="323" t="s">
        <v>51</v>
      </c>
      <c r="D3" s="322" t="s">
        <v>239</v>
      </c>
      <c r="E3" s="322" t="s">
        <v>237</v>
      </c>
      <c r="F3" s="322" t="s">
        <v>240</v>
      </c>
      <c r="G3" s="385" t="s">
        <v>169</v>
      </c>
    </row>
    <row r="4" spans="1:105" x14ac:dyDescent="0.3">
      <c r="A4" s="322"/>
      <c r="B4" s="323"/>
      <c r="C4" s="323"/>
      <c r="D4" s="322"/>
      <c r="E4" s="322"/>
      <c r="F4" s="322"/>
      <c r="G4" s="385"/>
    </row>
    <row r="5" spans="1:105" x14ac:dyDescent="0.3">
      <c r="A5" s="322" t="s">
        <v>235</v>
      </c>
      <c r="B5" s="323" t="s">
        <v>241</v>
      </c>
      <c r="C5" s="323" t="s">
        <v>51</v>
      </c>
      <c r="D5" s="322" t="s">
        <v>242</v>
      </c>
      <c r="E5" s="322" t="s">
        <v>87</v>
      </c>
      <c r="F5" s="322" t="s">
        <v>243</v>
      </c>
      <c r="G5" s="385" t="s">
        <v>169</v>
      </c>
    </row>
    <row r="6" spans="1:105" x14ac:dyDescent="0.3">
      <c r="A6" s="322"/>
      <c r="B6" s="323"/>
      <c r="C6" s="323"/>
      <c r="D6" s="322"/>
      <c r="E6" s="322"/>
      <c r="F6" s="322"/>
      <c r="G6" s="386"/>
    </row>
    <row r="7" spans="1:105" x14ac:dyDescent="0.3">
      <c r="A7" s="322" t="s">
        <v>244</v>
      </c>
      <c r="B7" s="323" t="s">
        <v>241</v>
      </c>
      <c r="C7" s="323" t="s">
        <v>51</v>
      </c>
      <c r="D7" s="322" t="s">
        <v>245</v>
      </c>
      <c r="E7" s="322" t="s">
        <v>87</v>
      </c>
      <c r="F7" s="322" t="s">
        <v>246</v>
      </c>
      <c r="G7" s="385" t="s">
        <v>169</v>
      </c>
    </row>
    <row r="8" spans="1:105" x14ac:dyDescent="0.3">
      <c r="A8" s="322" t="s">
        <v>244</v>
      </c>
      <c r="B8" s="323" t="s">
        <v>241</v>
      </c>
      <c r="C8" s="323" t="s">
        <v>51</v>
      </c>
      <c r="D8" s="322" t="s">
        <v>247</v>
      </c>
      <c r="E8" s="322" t="s">
        <v>87</v>
      </c>
      <c r="F8" s="322" t="s">
        <v>248</v>
      </c>
      <c r="G8" s="385" t="s">
        <v>169</v>
      </c>
    </row>
    <row r="9" spans="1:105" x14ac:dyDescent="0.3">
      <c r="A9" s="322"/>
      <c r="B9" s="323"/>
      <c r="C9" s="323"/>
      <c r="D9" s="322"/>
      <c r="E9" s="322"/>
      <c r="F9" s="322"/>
      <c r="G9" s="386"/>
    </row>
    <row r="10" spans="1:105" s="319" customFormat="1" x14ac:dyDescent="0.3">
      <c r="A10" s="322" t="s">
        <v>249</v>
      </c>
      <c r="B10" s="323" t="s">
        <v>58</v>
      </c>
      <c r="C10" s="323" t="s">
        <v>50</v>
      </c>
      <c r="D10" s="322" t="s">
        <v>242</v>
      </c>
      <c r="E10" s="322" t="s">
        <v>87</v>
      </c>
      <c r="F10" s="322" t="s">
        <v>171</v>
      </c>
      <c r="G10" s="385" t="s">
        <v>169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</row>
    <row r="11" spans="1:105" s="319" customFormat="1" x14ac:dyDescent="0.3">
      <c r="A11" s="322"/>
      <c r="B11" s="323"/>
      <c r="C11" s="323"/>
      <c r="D11" s="322"/>
      <c r="E11" s="322"/>
      <c r="F11" s="322"/>
      <c r="G11" s="38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</row>
    <row r="12" spans="1:105" s="316" customFormat="1" x14ac:dyDescent="0.3">
      <c r="A12" s="324" t="s">
        <v>249</v>
      </c>
      <c r="B12" s="325" t="s">
        <v>58</v>
      </c>
      <c r="C12" s="325" t="s">
        <v>51</v>
      </c>
      <c r="D12" s="324" t="s">
        <v>251</v>
      </c>
      <c r="E12" s="324" t="s">
        <v>87</v>
      </c>
      <c r="F12" s="324" t="s">
        <v>144</v>
      </c>
      <c r="G12" s="385" t="s">
        <v>169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</row>
    <row r="13" spans="1:105" s="316" customFormat="1" x14ac:dyDescent="0.3">
      <c r="A13" s="324" t="s">
        <v>249</v>
      </c>
      <c r="B13" s="325" t="s">
        <v>58</v>
      </c>
      <c r="C13" s="325" t="s">
        <v>51</v>
      </c>
      <c r="D13" s="324" t="s">
        <v>253</v>
      </c>
      <c r="E13" s="324" t="s">
        <v>87</v>
      </c>
      <c r="F13" s="324" t="s">
        <v>141</v>
      </c>
      <c r="G13" s="385" t="s">
        <v>170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</row>
    <row r="14" spans="1:105" s="316" customFormat="1" x14ac:dyDescent="0.3">
      <c r="A14" s="324" t="s">
        <v>249</v>
      </c>
      <c r="B14" s="325" t="s">
        <v>58</v>
      </c>
      <c r="C14" s="325" t="s">
        <v>51</v>
      </c>
      <c r="D14" s="324" t="s">
        <v>242</v>
      </c>
      <c r="E14" s="324" t="s">
        <v>87</v>
      </c>
      <c r="F14" s="324" t="s">
        <v>135</v>
      </c>
      <c r="G14" s="385" t="s">
        <v>172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</row>
    <row r="15" spans="1:105" s="316" customFormat="1" x14ac:dyDescent="0.3">
      <c r="A15" s="324" t="s">
        <v>249</v>
      </c>
      <c r="B15" s="325" t="s">
        <v>58</v>
      </c>
      <c r="C15" s="325" t="s">
        <v>51</v>
      </c>
      <c r="D15" s="324" t="s">
        <v>250</v>
      </c>
      <c r="E15" s="324" t="s">
        <v>127</v>
      </c>
      <c r="F15" s="324" t="s">
        <v>136</v>
      </c>
      <c r="G15" s="385" t="s">
        <v>361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</row>
    <row r="16" spans="1:105" s="316" customFormat="1" x14ac:dyDescent="0.3">
      <c r="A16" s="324" t="s">
        <v>249</v>
      </c>
      <c r="B16" s="325" t="s">
        <v>58</v>
      </c>
      <c r="C16" s="325" t="s">
        <v>51</v>
      </c>
      <c r="D16" s="324" t="s">
        <v>247</v>
      </c>
      <c r="E16" s="324" t="s">
        <v>87</v>
      </c>
      <c r="F16" s="324" t="s">
        <v>145</v>
      </c>
      <c r="G16" s="385" t="s">
        <v>361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</row>
    <row r="17" spans="1:105" s="316" customFormat="1" x14ac:dyDescent="0.3">
      <c r="A17" s="324" t="s">
        <v>249</v>
      </c>
      <c r="B17" s="325" t="s">
        <v>58</v>
      </c>
      <c r="C17" s="325" t="s">
        <v>51</v>
      </c>
      <c r="D17" s="324" t="s">
        <v>247</v>
      </c>
      <c r="E17" s="324" t="s">
        <v>87</v>
      </c>
      <c r="F17" s="324" t="s">
        <v>139</v>
      </c>
      <c r="G17" s="385" t="s">
        <v>361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</row>
    <row r="18" spans="1:105" s="316" customFormat="1" x14ac:dyDescent="0.3">
      <c r="A18" s="324" t="s">
        <v>249</v>
      </c>
      <c r="B18" s="325" t="s">
        <v>58</v>
      </c>
      <c r="C18" s="325" t="s">
        <v>51</v>
      </c>
      <c r="D18" s="324" t="s">
        <v>250</v>
      </c>
      <c r="E18" s="324" t="s">
        <v>127</v>
      </c>
      <c r="F18" s="324" t="s">
        <v>140</v>
      </c>
      <c r="G18" s="385" t="s">
        <v>362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</row>
    <row r="19" spans="1:105" s="316" customFormat="1" x14ac:dyDescent="0.3">
      <c r="A19" s="324" t="s">
        <v>249</v>
      </c>
      <c r="B19" s="325" t="s">
        <v>58</v>
      </c>
      <c r="C19" s="325" t="s">
        <v>51</v>
      </c>
      <c r="D19" s="324" t="s">
        <v>242</v>
      </c>
      <c r="E19" s="324" t="s">
        <v>87</v>
      </c>
      <c r="F19" s="324" t="s">
        <v>146</v>
      </c>
      <c r="G19" s="385" t="s">
        <v>362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</row>
    <row r="20" spans="1:105" s="316" customFormat="1" x14ac:dyDescent="0.3">
      <c r="A20" s="324" t="s">
        <v>249</v>
      </c>
      <c r="B20" s="325" t="s">
        <v>58</v>
      </c>
      <c r="C20" s="325" t="s">
        <v>51</v>
      </c>
      <c r="D20" s="324" t="s">
        <v>252</v>
      </c>
      <c r="E20" s="324" t="s">
        <v>87</v>
      </c>
      <c r="F20" s="324" t="s">
        <v>137</v>
      </c>
      <c r="G20" s="385" t="s">
        <v>362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</row>
    <row r="21" spans="1:105" s="316" customFormat="1" x14ac:dyDescent="0.3">
      <c r="A21" s="382"/>
      <c r="B21" s="383"/>
      <c r="C21" s="383"/>
      <c r="D21" s="382"/>
      <c r="E21" s="382"/>
      <c r="F21" s="382"/>
      <c r="G21" s="387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4"/>
      <c r="BB21" s="384"/>
      <c r="BC21" s="384"/>
      <c r="BD21" s="384"/>
      <c r="BE21" s="384"/>
      <c r="BF21" s="384"/>
      <c r="BG21" s="384"/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  <c r="BU21" s="384"/>
      <c r="BV21" s="384"/>
      <c r="BW21" s="384"/>
      <c r="BX21" s="384"/>
      <c r="BY21" s="384"/>
      <c r="BZ21" s="384"/>
      <c r="CA21" s="384"/>
      <c r="CB21" s="384"/>
      <c r="CC21" s="384"/>
      <c r="CD21" s="384"/>
      <c r="CE21" s="384"/>
      <c r="CF21" s="384"/>
      <c r="CG21" s="384"/>
      <c r="CH21" s="384"/>
      <c r="CI21" s="384"/>
      <c r="CJ21" s="384"/>
      <c r="CK21" s="384"/>
      <c r="CL21" s="384"/>
      <c r="CM21" s="384"/>
      <c r="CN21" s="384"/>
      <c r="CO21" s="384"/>
      <c r="CP21" s="384"/>
      <c r="CQ21" s="384"/>
      <c r="CR21" s="384"/>
      <c r="CS21" s="384"/>
      <c r="CT21" s="384"/>
      <c r="CU21" s="384"/>
      <c r="CV21" s="384"/>
      <c r="CW21" s="384"/>
      <c r="CX21" s="384"/>
      <c r="CY21" s="384"/>
      <c r="CZ21" s="384"/>
      <c r="DA21" s="384"/>
    </row>
    <row r="22" spans="1:105" s="319" customFormat="1" x14ac:dyDescent="0.3">
      <c r="A22" s="315" t="s">
        <v>249</v>
      </c>
      <c r="B22" s="318" t="s">
        <v>241</v>
      </c>
      <c r="C22" s="318" t="s">
        <v>50</v>
      </c>
      <c r="D22" s="315" t="s">
        <v>242</v>
      </c>
      <c r="E22" s="315" t="s">
        <v>87</v>
      </c>
      <c r="F22" s="315" t="s">
        <v>254</v>
      </c>
      <c r="G22" s="385" t="s">
        <v>169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</row>
    <row r="23" spans="1:105" s="319" customFormat="1" x14ac:dyDescent="0.3">
      <c r="A23" s="315"/>
      <c r="B23" s="318"/>
      <c r="C23" s="318"/>
      <c r="D23" s="315"/>
      <c r="E23" s="315"/>
      <c r="F23" s="315"/>
      <c r="G23" s="38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</row>
    <row r="24" spans="1:105" s="316" customFormat="1" x14ac:dyDescent="0.3">
      <c r="A24" s="364" t="s">
        <v>249</v>
      </c>
      <c r="B24" s="365" t="s">
        <v>241</v>
      </c>
      <c r="C24" s="365" t="s">
        <v>51</v>
      </c>
      <c r="D24" s="364" t="s">
        <v>255</v>
      </c>
      <c r="E24" s="364" t="s">
        <v>237</v>
      </c>
      <c r="F24" s="364" t="s">
        <v>161</v>
      </c>
      <c r="G24" s="385" t="s">
        <v>169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</row>
    <row r="25" spans="1:105" s="316" customFormat="1" x14ac:dyDescent="0.3">
      <c r="A25" s="364" t="s">
        <v>249</v>
      </c>
      <c r="B25" s="365" t="s">
        <v>241</v>
      </c>
      <c r="C25" s="365" t="s">
        <v>51</v>
      </c>
      <c r="D25" s="364" t="s">
        <v>250</v>
      </c>
      <c r="E25" s="364" t="s">
        <v>127</v>
      </c>
      <c r="F25" s="364" t="s">
        <v>160</v>
      </c>
      <c r="G25" s="385" t="s">
        <v>170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</row>
    <row r="26" spans="1:105" s="316" customFormat="1" x14ac:dyDescent="0.3">
      <c r="A26" s="364" t="s">
        <v>249</v>
      </c>
      <c r="B26" s="365" t="s">
        <v>241</v>
      </c>
      <c r="C26" s="365" t="s">
        <v>51</v>
      </c>
      <c r="D26" s="364" t="s">
        <v>239</v>
      </c>
      <c r="E26" s="364" t="s">
        <v>237</v>
      </c>
      <c r="F26" s="364" t="s">
        <v>163</v>
      </c>
      <c r="G26" s="385" t="s">
        <v>172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</row>
    <row r="27" spans="1:105" s="316" customFormat="1" x14ac:dyDescent="0.3">
      <c r="A27" s="364" t="s">
        <v>249</v>
      </c>
      <c r="B27" s="365" t="s">
        <v>241</v>
      </c>
      <c r="C27" s="365" t="s">
        <v>51</v>
      </c>
      <c r="D27" s="364" t="s">
        <v>255</v>
      </c>
      <c r="E27" s="364" t="s">
        <v>237</v>
      </c>
      <c r="F27" s="364" t="s">
        <v>162</v>
      </c>
      <c r="G27" s="385" t="s">
        <v>173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</row>
    <row r="28" spans="1:105" s="316" customFormat="1" x14ac:dyDescent="0.3">
      <c r="A28" s="382"/>
      <c r="B28" s="383"/>
      <c r="C28" s="383"/>
      <c r="D28" s="382"/>
      <c r="E28" s="382"/>
      <c r="F28" s="382"/>
      <c r="G28" s="387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  <c r="BU28" s="384"/>
      <c r="BV28" s="384"/>
      <c r="BW28" s="384"/>
      <c r="BX28" s="384"/>
      <c r="BY28" s="384"/>
      <c r="BZ28" s="384"/>
      <c r="CA28" s="384"/>
      <c r="CB28" s="384"/>
      <c r="CC28" s="384"/>
      <c r="CD28" s="384"/>
      <c r="CE28" s="384"/>
      <c r="CF28" s="384"/>
      <c r="CG28" s="384"/>
      <c r="CH28" s="384"/>
      <c r="CI28" s="384"/>
      <c r="CJ28" s="384"/>
      <c r="CK28" s="384"/>
      <c r="CL28" s="384"/>
      <c r="CM28" s="384"/>
      <c r="CN28" s="384"/>
      <c r="CO28" s="384"/>
      <c r="CP28" s="384"/>
      <c r="CQ28" s="384"/>
      <c r="CR28" s="384"/>
      <c r="CS28" s="384"/>
      <c r="CT28" s="384"/>
      <c r="CU28" s="384"/>
      <c r="CV28" s="384"/>
      <c r="CW28" s="384"/>
      <c r="CX28" s="384"/>
      <c r="CY28" s="384"/>
      <c r="CZ28" s="384"/>
      <c r="DA28" s="384"/>
    </row>
    <row r="29" spans="1:105" x14ac:dyDescent="0.3">
      <c r="A29" s="322" t="s">
        <v>256</v>
      </c>
      <c r="B29" s="323" t="s">
        <v>58</v>
      </c>
      <c r="C29" s="323" t="s">
        <v>51</v>
      </c>
      <c r="D29" s="322" t="s">
        <v>257</v>
      </c>
      <c r="E29" s="322" t="s">
        <v>258</v>
      </c>
      <c r="F29" s="322" t="s">
        <v>259</v>
      </c>
      <c r="G29" s="385" t="s">
        <v>169</v>
      </c>
    </row>
    <row r="30" spans="1:105" x14ac:dyDescent="0.3">
      <c r="A30" s="322"/>
      <c r="B30" s="323"/>
      <c r="C30" s="323"/>
      <c r="D30" s="322"/>
      <c r="E30" s="322"/>
      <c r="F30" s="322"/>
      <c r="G30" s="386"/>
    </row>
    <row r="31" spans="1:105" x14ac:dyDescent="0.3">
      <c r="A31" s="322" t="s">
        <v>256</v>
      </c>
      <c r="B31" s="323" t="s">
        <v>241</v>
      </c>
      <c r="C31" s="323" t="s">
        <v>51</v>
      </c>
      <c r="D31" s="322" t="s">
        <v>247</v>
      </c>
      <c r="E31" s="322" t="s">
        <v>87</v>
      </c>
      <c r="F31" s="322" t="s">
        <v>260</v>
      </c>
      <c r="G31" s="385" t="s">
        <v>169</v>
      </c>
    </row>
    <row r="32" spans="1:105" x14ac:dyDescent="0.3">
      <c r="A32" s="322" t="s">
        <v>256</v>
      </c>
      <c r="B32" s="323" t="s">
        <v>241</v>
      </c>
      <c r="C32" s="323" t="s">
        <v>51</v>
      </c>
      <c r="D32" s="322" t="s">
        <v>247</v>
      </c>
      <c r="E32" s="322" t="s">
        <v>87</v>
      </c>
      <c r="F32" s="322" t="s">
        <v>261</v>
      </c>
      <c r="G32" s="385" t="s">
        <v>169</v>
      </c>
    </row>
    <row r="33" spans="1:105" x14ac:dyDescent="0.3">
      <c r="A33" s="322"/>
      <c r="B33" s="323"/>
      <c r="C33" s="323"/>
      <c r="D33" s="322"/>
      <c r="E33" s="322"/>
      <c r="F33" s="322"/>
      <c r="G33" s="386"/>
    </row>
    <row r="34" spans="1:105" s="319" customFormat="1" x14ac:dyDescent="0.3">
      <c r="A34" s="322" t="s">
        <v>262</v>
      </c>
      <c r="B34" s="323" t="s">
        <v>58</v>
      </c>
      <c r="C34" s="323" t="s">
        <v>50</v>
      </c>
      <c r="D34" s="322" t="s">
        <v>247</v>
      </c>
      <c r="E34" s="322" t="s">
        <v>87</v>
      </c>
      <c r="F34" s="322" t="s">
        <v>221</v>
      </c>
      <c r="G34" s="385" t="s">
        <v>169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</row>
    <row r="35" spans="1:105" s="319" customFormat="1" x14ac:dyDescent="0.3">
      <c r="A35" s="322"/>
      <c r="B35" s="323"/>
      <c r="C35" s="323"/>
      <c r="D35" s="322"/>
      <c r="E35" s="322"/>
      <c r="F35" s="322"/>
      <c r="G35" s="38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</row>
    <row r="36" spans="1:105" s="316" customFormat="1" x14ac:dyDescent="0.3">
      <c r="A36" s="366" t="s">
        <v>262</v>
      </c>
      <c r="B36" s="367" t="s">
        <v>58</v>
      </c>
      <c r="C36" s="367" t="s">
        <v>51</v>
      </c>
      <c r="D36" s="366" t="s">
        <v>242</v>
      </c>
      <c r="E36" s="366" t="s">
        <v>87</v>
      </c>
      <c r="F36" s="366" t="s">
        <v>119</v>
      </c>
      <c r="G36" s="385" t="s">
        <v>169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</row>
    <row r="37" spans="1:105" s="316" customFormat="1" x14ac:dyDescent="0.3">
      <c r="A37" s="366" t="s">
        <v>262</v>
      </c>
      <c r="B37" s="367" t="s">
        <v>58</v>
      </c>
      <c r="C37" s="367" t="s">
        <v>51</v>
      </c>
      <c r="D37" s="366" t="s">
        <v>245</v>
      </c>
      <c r="E37" s="366" t="s">
        <v>87</v>
      </c>
      <c r="F37" s="366" t="s">
        <v>131</v>
      </c>
      <c r="G37" s="385" t="s">
        <v>170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</row>
    <row r="38" spans="1:105" s="316" customFormat="1" x14ac:dyDescent="0.3">
      <c r="A38" s="366" t="s">
        <v>262</v>
      </c>
      <c r="B38" s="367" t="s">
        <v>58</v>
      </c>
      <c r="C38" s="367" t="s">
        <v>51</v>
      </c>
      <c r="D38" s="366" t="s">
        <v>245</v>
      </c>
      <c r="E38" s="366" t="s">
        <v>87</v>
      </c>
      <c r="F38" s="366" t="s">
        <v>124</v>
      </c>
      <c r="G38" s="385" t="s">
        <v>172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</row>
    <row r="39" spans="1:105" s="316" customFormat="1" x14ac:dyDescent="0.3">
      <c r="A39" s="366" t="s">
        <v>262</v>
      </c>
      <c r="B39" s="367" t="s">
        <v>58</v>
      </c>
      <c r="C39" s="367" t="s">
        <v>51</v>
      </c>
      <c r="D39" s="366" t="s">
        <v>242</v>
      </c>
      <c r="E39" s="366" t="s">
        <v>87</v>
      </c>
      <c r="F39" s="366" t="s">
        <v>126</v>
      </c>
      <c r="G39" s="385" t="s">
        <v>361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</row>
    <row r="40" spans="1:105" s="316" customFormat="1" x14ac:dyDescent="0.3">
      <c r="A40" s="366" t="s">
        <v>262</v>
      </c>
      <c r="B40" s="367" t="s">
        <v>58</v>
      </c>
      <c r="C40" s="367" t="s">
        <v>51</v>
      </c>
      <c r="D40" s="366" t="s">
        <v>247</v>
      </c>
      <c r="E40" s="366" t="s">
        <v>87</v>
      </c>
      <c r="F40" s="366" t="s">
        <v>132</v>
      </c>
      <c r="G40" s="385" t="s">
        <v>361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</row>
    <row r="41" spans="1:105" s="316" customFormat="1" x14ac:dyDescent="0.3">
      <c r="A41" s="366" t="s">
        <v>262</v>
      </c>
      <c r="B41" s="367" t="s">
        <v>58</v>
      </c>
      <c r="C41" s="367" t="s">
        <v>51</v>
      </c>
      <c r="D41" s="366" t="s">
        <v>247</v>
      </c>
      <c r="E41" s="366" t="s">
        <v>87</v>
      </c>
      <c r="F41" s="366" t="s">
        <v>121</v>
      </c>
      <c r="G41" s="385" t="s">
        <v>361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</row>
    <row r="42" spans="1:105" s="316" customFormat="1" x14ac:dyDescent="0.3">
      <c r="A42" s="366" t="s">
        <v>262</v>
      </c>
      <c r="B42" s="367" t="s">
        <v>58</v>
      </c>
      <c r="C42" s="367" t="s">
        <v>51</v>
      </c>
      <c r="D42" s="366" t="s">
        <v>250</v>
      </c>
      <c r="E42" s="366" t="s">
        <v>127</v>
      </c>
      <c r="F42" s="366" t="s">
        <v>130</v>
      </c>
      <c r="G42" s="385" t="s">
        <v>362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</row>
    <row r="43" spans="1:105" s="316" customFormat="1" x14ac:dyDescent="0.3">
      <c r="A43" s="366" t="s">
        <v>262</v>
      </c>
      <c r="B43" s="367" t="s">
        <v>58</v>
      </c>
      <c r="C43" s="367" t="s">
        <v>51</v>
      </c>
      <c r="D43" s="366" t="s">
        <v>250</v>
      </c>
      <c r="E43" s="366" t="s">
        <v>127</v>
      </c>
      <c r="F43" s="366" t="s">
        <v>125</v>
      </c>
      <c r="G43" s="385" t="s">
        <v>362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</row>
    <row r="44" spans="1:105" s="316" customFormat="1" x14ac:dyDescent="0.3">
      <c r="A44" s="366" t="s">
        <v>262</v>
      </c>
      <c r="B44" s="367" t="s">
        <v>58</v>
      </c>
      <c r="C44" s="367" t="s">
        <v>51</v>
      </c>
      <c r="D44" s="366" t="s">
        <v>247</v>
      </c>
      <c r="E44" s="366" t="s">
        <v>87</v>
      </c>
      <c r="F44" s="366" t="s">
        <v>120</v>
      </c>
      <c r="G44" s="385" t="s">
        <v>362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</row>
    <row r="45" spans="1:105" s="316" customFormat="1" x14ac:dyDescent="0.3">
      <c r="A45" s="382"/>
      <c r="B45" s="383"/>
      <c r="C45" s="383"/>
      <c r="D45" s="382"/>
      <c r="E45" s="382"/>
      <c r="F45" s="382"/>
      <c r="G45" s="387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  <c r="AE45" s="384"/>
      <c r="AF45" s="384"/>
      <c r="AG45" s="384"/>
      <c r="AH45" s="384"/>
      <c r="AI45" s="384"/>
      <c r="AJ45" s="384"/>
      <c r="AK45" s="384"/>
      <c r="AL45" s="384"/>
      <c r="AM45" s="384"/>
      <c r="AN45" s="384"/>
      <c r="AO45" s="384"/>
      <c r="AP45" s="384"/>
      <c r="AQ45" s="384"/>
      <c r="AR45" s="384"/>
      <c r="AS45" s="384"/>
      <c r="AT45" s="384"/>
      <c r="AU45" s="384"/>
      <c r="AV45" s="384"/>
      <c r="AW45" s="384"/>
      <c r="AX45" s="384"/>
      <c r="AY45" s="384"/>
      <c r="AZ45" s="384"/>
      <c r="BA45" s="384"/>
      <c r="BB45" s="384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  <c r="BU45" s="384"/>
      <c r="BV45" s="384"/>
      <c r="BW45" s="384"/>
      <c r="BX45" s="384"/>
      <c r="BY45" s="384"/>
      <c r="BZ45" s="384"/>
      <c r="CA45" s="384"/>
      <c r="CB45" s="384"/>
      <c r="CC45" s="384"/>
      <c r="CD45" s="384"/>
      <c r="CE45" s="384"/>
      <c r="CF45" s="384"/>
      <c r="CG45" s="384"/>
      <c r="CH45" s="384"/>
      <c r="CI45" s="384"/>
      <c r="CJ45" s="384"/>
      <c r="CK45" s="384"/>
      <c r="CL45" s="384"/>
      <c r="CM45" s="384"/>
      <c r="CN45" s="384"/>
      <c r="CO45" s="384"/>
      <c r="CP45" s="384"/>
      <c r="CQ45" s="384"/>
      <c r="CR45" s="384"/>
      <c r="CS45" s="384"/>
      <c r="CT45" s="384"/>
      <c r="CU45" s="384"/>
      <c r="CV45" s="384"/>
      <c r="CW45" s="384"/>
      <c r="CX45" s="384"/>
      <c r="CY45" s="384"/>
      <c r="CZ45" s="384"/>
      <c r="DA45" s="384"/>
    </row>
    <row r="46" spans="1:105" s="316" customFormat="1" x14ac:dyDescent="0.3">
      <c r="A46" s="368" t="s">
        <v>262</v>
      </c>
      <c r="B46" s="369" t="s">
        <v>241</v>
      </c>
      <c r="C46" s="369" t="s">
        <v>51</v>
      </c>
      <c r="D46" s="368" t="s">
        <v>245</v>
      </c>
      <c r="E46" s="368" t="s">
        <v>87</v>
      </c>
      <c r="F46" s="368" t="s">
        <v>155</v>
      </c>
      <c r="G46" s="385" t="s">
        <v>169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</row>
    <row r="47" spans="1:105" s="316" customFormat="1" x14ac:dyDescent="0.3">
      <c r="A47" s="368" t="s">
        <v>262</v>
      </c>
      <c r="B47" s="369" t="s">
        <v>241</v>
      </c>
      <c r="C47" s="369" t="s">
        <v>51</v>
      </c>
      <c r="D47" s="368" t="s">
        <v>247</v>
      </c>
      <c r="E47" s="368" t="s">
        <v>87</v>
      </c>
      <c r="F47" s="368" t="s">
        <v>157</v>
      </c>
      <c r="G47" s="385" t="s">
        <v>170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</row>
    <row r="48" spans="1:105" s="316" customFormat="1" x14ac:dyDescent="0.3">
      <c r="A48" s="368" t="s">
        <v>262</v>
      </c>
      <c r="B48" s="369" t="s">
        <v>241</v>
      </c>
      <c r="C48" s="369" t="s">
        <v>51</v>
      </c>
      <c r="D48" s="368" t="s">
        <v>252</v>
      </c>
      <c r="E48" s="368" t="s">
        <v>87</v>
      </c>
      <c r="F48" s="368" t="s">
        <v>156</v>
      </c>
      <c r="G48" s="385" t="s">
        <v>172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</row>
    <row r="49" spans="1:105" s="316" customFormat="1" x14ac:dyDescent="0.3">
      <c r="A49" s="368" t="s">
        <v>262</v>
      </c>
      <c r="B49" s="369" t="s">
        <v>241</v>
      </c>
      <c r="C49" s="369" t="s">
        <v>51</v>
      </c>
      <c r="D49" s="368" t="s">
        <v>247</v>
      </c>
      <c r="E49" s="368" t="s">
        <v>87</v>
      </c>
      <c r="F49" s="368" t="s">
        <v>158</v>
      </c>
      <c r="G49" s="385" t="s">
        <v>173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</row>
    <row r="50" spans="1:105" s="316" customFormat="1" x14ac:dyDescent="0.3">
      <c r="A50" s="382"/>
      <c r="B50" s="383"/>
      <c r="C50" s="383"/>
      <c r="D50" s="382"/>
      <c r="E50" s="382"/>
      <c r="F50" s="382"/>
      <c r="G50" s="387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384"/>
      <c r="AT50" s="384"/>
      <c r="AU50" s="384"/>
      <c r="AV50" s="384"/>
      <c r="AW50" s="384"/>
      <c r="AX50" s="384"/>
      <c r="AY50" s="384"/>
      <c r="AZ50" s="384"/>
      <c r="BA50" s="384"/>
      <c r="BB50" s="384"/>
      <c r="BC50" s="384"/>
      <c r="BD50" s="384"/>
      <c r="BE50" s="384"/>
      <c r="BF50" s="384"/>
      <c r="BG50" s="384"/>
      <c r="BH50" s="384"/>
      <c r="BI50" s="384"/>
      <c r="BJ50" s="384"/>
      <c r="BK50" s="384"/>
      <c r="BL50" s="384"/>
      <c r="BM50" s="384"/>
      <c r="BN50" s="384"/>
      <c r="BO50" s="384"/>
      <c r="BP50" s="384"/>
      <c r="BQ50" s="384"/>
      <c r="BR50" s="384"/>
      <c r="BS50" s="384"/>
      <c r="BT50" s="384"/>
      <c r="BU50" s="384"/>
      <c r="BV50" s="384"/>
      <c r="BW50" s="384"/>
      <c r="BX50" s="384"/>
      <c r="BY50" s="384"/>
      <c r="BZ50" s="384"/>
      <c r="CA50" s="384"/>
      <c r="CB50" s="384"/>
      <c r="CC50" s="384"/>
      <c r="CD50" s="384"/>
      <c r="CE50" s="384"/>
      <c r="CF50" s="384"/>
      <c r="CG50" s="384"/>
      <c r="CH50" s="384"/>
      <c r="CI50" s="384"/>
      <c r="CJ50" s="384"/>
      <c r="CK50" s="384"/>
      <c r="CL50" s="384"/>
      <c r="CM50" s="384"/>
      <c r="CN50" s="384"/>
      <c r="CO50" s="384"/>
      <c r="CP50" s="384"/>
      <c r="CQ50" s="384"/>
      <c r="CR50" s="384"/>
      <c r="CS50" s="384"/>
      <c r="CT50" s="384"/>
      <c r="CU50" s="384"/>
      <c r="CV50" s="384"/>
      <c r="CW50" s="384"/>
      <c r="CX50" s="384"/>
      <c r="CY50" s="384"/>
      <c r="CZ50" s="384"/>
      <c r="DA50" s="384"/>
    </row>
    <row r="51" spans="1:105" s="316" customFormat="1" x14ac:dyDescent="0.3">
      <c r="A51" s="326" t="s">
        <v>263</v>
      </c>
      <c r="B51" s="327" t="s">
        <v>58</v>
      </c>
      <c r="C51" s="327" t="s">
        <v>51</v>
      </c>
      <c r="D51" s="326" t="s">
        <v>252</v>
      </c>
      <c r="E51" s="326" t="s">
        <v>87</v>
      </c>
      <c r="F51" s="326" t="s">
        <v>152</v>
      </c>
      <c r="G51" s="385" t="s">
        <v>169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</row>
    <row r="52" spans="1:105" s="316" customFormat="1" x14ac:dyDescent="0.3">
      <c r="A52" s="326" t="s">
        <v>263</v>
      </c>
      <c r="B52" s="327" t="s">
        <v>58</v>
      </c>
      <c r="C52" s="327" t="s">
        <v>51</v>
      </c>
      <c r="D52" s="326" t="s">
        <v>252</v>
      </c>
      <c r="E52" s="326" t="s">
        <v>87</v>
      </c>
      <c r="F52" s="326" t="s">
        <v>153</v>
      </c>
      <c r="G52" s="385" t="s">
        <v>170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</row>
    <row r="53" spans="1:105" s="316" customFormat="1" x14ac:dyDescent="0.3">
      <c r="A53" s="326" t="s">
        <v>263</v>
      </c>
      <c r="B53" s="327" t="s">
        <v>58</v>
      </c>
      <c r="C53" s="327" t="s">
        <v>51</v>
      </c>
      <c r="D53" s="326" t="s">
        <v>252</v>
      </c>
      <c r="E53" s="326" t="s">
        <v>87</v>
      </c>
      <c r="F53" s="326" t="s">
        <v>151</v>
      </c>
      <c r="G53" s="385" t="s">
        <v>172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</row>
    <row r="54" spans="1:105" s="316" customFormat="1" x14ac:dyDescent="0.3">
      <c r="A54" s="326" t="s">
        <v>263</v>
      </c>
      <c r="B54" s="327" t="s">
        <v>58</v>
      </c>
      <c r="C54" s="327" t="s">
        <v>51</v>
      </c>
      <c r="D54" s="326" t="s">
        <v>250</v>
      </c>
      <c r="E54" s="326" t="s">
        <v>127</v>
      </c>
      <c r="F54" s="326" t="s">
        <v>150</v>
      </c>
      <c r="G54" s="385" t="s">
        <v>173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</row>
    <row r="55" spans="1:105" s="316" customFormat="1" x14ac:dyDescent="0.3">
      <c r="A55" s="382"/>
      <c r="B55" s="383"/>
      <c r="C55" s="383"/>
      <c r="D55" s="382"/>
      <c r="E55" s="382"/>
      <c r="F55" s="382"/>
      <c r="G55" s="387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  <c r="AA55" s="384"/>
      <c r="AB55" s="384"/>
      <c r="AC55" s="384"/>
      <c r="AD55" s="384"/>
      <c r="AE55" s="384"/>
      <c r="AF55" s="384"/>
      <c r="AG55" s="384"/>
      <c r="AH55" s="384"/>
      <c r="AI55" s="384"/>
      <c r="AJ55" s="384"/>
      <c r="AK55" s="384"/>
      <c r="AL55" s="384"/>
      <c r="AM55" s="384"/>
      <c r="AN55" s="384"/>
      <c r="AO55" s="384"/>
      <c r="AP55" s="384"/>
      <c r="AQ55" s="384"/>
      <c r="AR55" s="384"/>
      <c r="AS55" s="384"/>
      <c r="AT55" s="384"/>
      <c r="AU55" s="384"/>
      <c r="AV55" s="384"/>
      <c r="AW55" s="384"/>
      <c r="AX55" s="384"/>
      <c r="AY55" s="384"/>
      <c r="AZ55" s="384"/>
      <c r="BA55" s="384"/>
      <c r="BB55" s="384"/>
      <c r="BC55" s="384"/>
      <c r="BD55" s="384"/>
      <c r="BE55" s="384"/>
      <c r="BF55" s="384"/>
      <c r="BG55" s="384"/>
      <c r="BH55" s="384"/>
      <c r="BI55" s="384"/>
      <c r="BJ55" s="384"/>
      <c r="BK55" s="384"/>
      <c r="BL55" s="384"/>
      <c r="BM55" s="384"/>
      <c r="BN55" s="384"/>
      <c r="BO55" s="384"/>
      <c r="BP55" s="384"/>
      <c r="BQ55" s="384"/>
      <c r="BR55" s="384"/>
      <c r="BS55" s="384"/>
      <c r="BT55" s="384"/>
      <c r="BU55" s="384"/>
      <c r="BV55" s="384"/>
      <c r="BW55" s="384"/>
      <c r="BX55" s="384"/>
      <c r="BY55" s="384"/>
      <c r="BZ55" s="384"/>
      <c r="CA55" s="384"/>
      <c r="CB55" s="384"/>
      <c r="CC55" s="384"/>
      <c r="CD55" s="384"/>
      <c r="CE55" s="384"/>
      <c r="CF55" s="384"/>
      <c r="CG55" s="384"/>
      <c r="CH55" s="384"/>
      <c r="CI55" s="384"/>
      <c r="CJ55" s="384"/>
      <c r="CK55" s="384"/>
      <c r="CL55" s="384"/>
      <c r="CM55" s="384"/>
      <c r="CN55" s="384"/>
      <c r="CO55" s="384"/>
      <c r="CP55" s="384"/>
      <c r="CQ55" s="384"/>
      <c r="CR55" s="384"/>
      <c r="CS55" s="384"/>
      <c r="CT55" s="384"/>
      <c r="CU55" s="384"/>
      <c r="CV55" s="384"/>
      <c r="CW55" s="384"/>
      <c r="CX55" s="384"/>
      <c r="CY55" s="384"/>
      <c r="CZ55" s="384"/>
      <c r="DA55" s="384"/>
    </row>
    <row r="56" spans="1:105" x14ac:dyDescent="0.3">
      <c r="A56" s="322" t="s">
        <v>263</v>
      </c>
      <c r="B56" s="323" t="s">
        <v>241</v>
      </c>
      <c r="C56" s="323" t="s">
        <v>51</v>
      </c>
      <c r="D56" s="322" t="s">
        <v>236</v>
      </c>
      <c r="E56" s="322" t="s">
        <v>237</v>
      </c>
      <c r="F56" s="322" t="s">
        <v>264</v>
      </c>
      <c r="G56" s="385" t="s">
        <v>169</v>
      </c>
    </row>
    <row r="57" spans="1:105" x14ac:dyDescent="0.3">
      <c r="A57" s="322"/>
      <c r="B57" s="323"/>
      <c r="C57" s="323"/>
      <c r="D57" s="322"/>
      <c r="E57" s="322"/>
      <c r="F57" s="322"/>
      <c r="G57" s="386"/>
    </row>
    <row r="58" spans="1:105" s="319" customFormat="1" x14ac:dyDescent="0.3">
      <c r="A58" s="322" t="s">
        <v>265</v>
      </c>
      <c r="B58" s="323" t="s">
        <v>58</v>
      </c>
      <c r="C58" s="323" t="s">
        <v>50</v>
      </c>
      <c r="D58" s="322" t="s">
        <v>252</v>
      </c>
      <c r="E58" s="322" t="s">
        <v>87</v>
      </c>
      <c r="F58" s="322" t="s">
        <v>216</v>
      </c>
      <c r="G58" s="385" t="s">
        <v>169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</row>
    <row r="59" spans="1:105" s="319" customFormat="1" x14ac:dyDescent="0.3">
      <c r="A59" s="322"/>
      <c r="B59" s="323"/>
      <c r="C59" s="323"/>
      <c r="D59" s="322"/>
      <c r="E59" s="322"/>
      <c r="F59" s="322"/>
      <c r="G59" s="38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</row>
    <row r="60" spans="1:105" s="316" customFormat="1" x14ac:dyDescent="0.3">
      <c r="A60" s="370" t="s">
        <v>265</v>
      </c>
      <c r="B60" s="371" t="s">
        <v>58</v>
      </c>
      <c r="C60" s="371" t="s">
        <v>51</v>
      </c>
      <c r="D60" s="370" t="s">
        <v>252</v>
      </c>
      <c r="E60" s="370" t="s">
        <v>87</v>
      </c>
      <c r="F60" s="370" t="s">
        <v>93</v>
      </c>
      <c r="G60" s="385" t="s">
        <v>169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</row>
    <row r="61" spans="1:105" s="316" customFormat="1" x14ac:dyDescent="0.3">
      <c r="A61" s="370" t="s">
        <v>265</v>
      </c>
      <c r="B61" s="371" t="s">
        <v>58</v>
      </c>
      <c r="C61" s="371" t="s">
        <v>51</v>
      </c>
      <c r="D61" s="370" t="s">
        <v>247</v>
      </c>
      <c r="E61" s="370" t="s">
        <v>87</v>
      </c>
      <c r="F61" s="370" t="s">
        <v>109</v>
      </c>
      <c r="G61" s="385" t="s">
        <v>170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</row>
    <row r="62" spans="1:105" s="316" customFormat="1" x14ac:dyDescent="0.3">
      <c r="A62" s="370" t="s">
        <v>265</v>
      </c>
      <c r="B62" s="371" t="s">
        <v>58</v>
      </c>
      <c r="C62" s="371" t="s">
        <v>51</v>
      </c>
      <c r="D62" s="370" t="s">
        <v>252</v>
      </c>
      <c r="E62" s="370" t="s">
        <v>87</v>
      </c>
      <c r="F62" s="370" t="s">
        <v>101</v>
      </c>
      <c r="G62" s="385" t="s">
        <v>172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</row>
    <row r="63" spans="1:105" s="316" customFormat="1" x14ac:dyDescent="0.3">
      <c r="A63" s="370" t="s">
        <v>265</v>
      </c>
      <c r="B63" s="371" t="s">
        <v>58</v>
      </c>
      <c r="C63" s="371" t="s">
        <v>51</v>
      </c>
      <c r="D63" s="370" t="s">
        <v>247</v>
      </c>
      <c r="E63" s="370" t="s">
        <v>87</v>
      </c>
      <c r="F63" s="370" t="s">
        <v>108</v>
      </c>
      <c r="G63" s="385" t="s">
        <v>172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</row>
    <row r="64" spans="1:105" s="316" customFormat="1" x14ac:dyDescent="0.3">
      <c r="A64" s="370" t="s">
        <v>265</v>
      </c>
      <c r="B64" s="371" t="s">
        <v>58</v>
      </c>
      <c r="C64" s="371" t="s">
        <v>51</v>
      </c>
      <c r="D64" s="370" t="s">
        <v>266</v>
      </c>
      <c r="E64" s="370" t="s">
        <v>237</v>
      </c>
      <c r="F64" s="370" t="s">
        <v>106</v>
      </c>
      <c r="G64" s="385" t="s">
        <v>363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</row>
    <row r="65" spans="1:105" s="316" customFormat="1" x14ac:dyDescent="0.3">
      <c r="A65" s="370" t="s">
        <v>265</v>
      </c>
      <c r="B65" s="371" t="s">
        <v>58</v>
      </c>
      <c r="C65" s="371" t="s">
        <v>51</v>
      </c>
      <c r="D65" s="370" t="s">
        <v>267</v>
      </c>
      <c r="E65" s="370" t="s">
        <v>87</v>
      </c>
      <c r="F65" s="370" t="s">
        <v>111</v>
      </c>
      <c r="G65" s="385" t="s">
        <v>363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</row>
    <row r="66" spans="1:105" s="316" customFormat="1" x14ac:dyDescent="0.3">
      <c r="A66" s="370" t="s">
        <v>265</v>
      </c>
      <c r="B66" s="371" t="s">
        <v>58</v>
      </c>
      <c r="C66" s="371" t="s">
        <v>51</v>
      </c>
      <c r="D66" s="370" t="s">
        <v>252</v>
      </c>
      <c r="E66" s="370" t="s">
        <v>87</v>
      </c>
      <c r="F66" s="370" t="s">
        <v>104</v>
      </c>
      <c r="G66" s="385" t="s">
        <v>363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</row>
    <row r="67" spans="1:105" s="316" customFormat="1" x14ac:dyDescent="0.3">
      <c r="A67" s="370" t="s">
        <v>265</v>
      </c>
      <c r="B67" s="371" t="s">
        <v>58</v>
      </c>
      <c r="C67" s="371" t="s">
        <v>51</v>
      </c>
      <c r="D67" s="370" t="s">
        <v>247</v>
      </c>
      <c r="E67" s="370" t="s">
        <v>87</v>
      </c>
      <c r="F67" s="370" t="s">
        <v>96</v>
      </c>
      <c r="G67" s="385" t="s">
        <v>363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</row>
    <row r="68" spans="1:105" s="316" customFormat="1" x14ac:dyDescent="0.3">
      <c r="A68" s="370" t="s">
        <v>265</v>
      </c>
      <c r="B68" s="371" t="s">
        <v>58</v>
      </c>
      <c r="C68" s="371" t="s">
        <v>51</v>
      </c>
      <c r="D68" s="370" t="s">
        <v>266</v>
      </c>
      <c r="E68" s="370" t="s">
        <v>237</v>
      </c>
      <c r="F68" s="370" t="s">
        <v>98</v>
      </c>
      <c r="G68" s="385" t="s">
        <v>364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</row>
    <row r="69" spans="1:105" s="316" customFormat="1" x14ac:dyDescent="0.3">
      <c r="A69" s="370" t="s">
        <v>265</v>
      </c>
      <c r="B69" s="371" t="s">
        <v>58</v>
      </c>
      <c r="C69" s="371" t="s">
        <v>51</v>
      </c>
      <c r="D69" s="370" t="s">
        <v>266</v>
      </c>
      <c r="E69" s="370" t="s">
        <v>237</v>
      </c>
      <c r="F69" s="370" t="s">
        <v>103</v>
      </c>
      <c r="G69" s="385" t="s">
        <v>364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</row>
    <row r="70" spans="1:105" s="316" customFormat="1" x14ac:dyDescent="0.3">
      <c r="A70" s="370" t="s">
        <v>265</v>
      </c>
      <c r="B70" s="371" t="s">
        <v>58</v>
      </c>
      <c r="C70" s="371" t="s">
        <v>51</v>
      </c>
      <c r="D70" s="370" t="s">
        <v>266</v>
      </c>
      <c r="E70" s="370" t="s">
        <v>237</v>
      </c>
      <c r="F70" s="370" t="s">
        <v>110</v>
      </c>
      <c r="G70" s="385" t="s">
        <v>364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</row>
    <row r="71" spans="1:105" s="316" customFormat="1" x14ac:dyDescent="0.3">
      <c r="A71" s="370" t="s">
        <v>265</v>
      </c>
      <c r="B71" s="371" t="s">
        <v>58</v>
      </c>
      <c r="C71" s="371" t="s">
        <v>51</v>
      </c>
      <c r="D71" s="370" t="s">
        <v>266</v>
      </c>
      <c r="E71" s="370" t="s">
        <v>237</v>
      </c>
      <c r="F71" s="370" t="s">
        <v>107</v>
      </c>
      <c r="G71" s="385" t="s">
        <v>364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</row>
    <row r="72" spans="1:105" s="316" customFormat="1" x14ac:dyDescent="0.3">
      <c r="A72" s="382"/>
      <c r="B72" s="383"/>
      <c r="C72" s="383"/>
      <c r="D72" s="382"/>
      <c r="E72" s="382"/>
      <c r="F72" s="382"/>
      <c r="G72" s="387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4"/>
      <c r="AF72" s="384"/>
      <c r="AG72" s="384"/>
      <c r="AH72" s="384"/>
      <c r="AI72" s="384"/>
      <c r="AJ72" s="384"/>
      <c r="AK72" s="384"/>
      <c r="AL72" s="384"/>
      <c r="AM72" s="384"/>
      <c r="AN72" s="384"/>
      <c r="AO72" s="384"/>
      <c r="AP72" s="384"/>
      <c r="AQ72" s="384"/>
      <c r="AR72" s="384"/>
      <c r="AS72" s="384"/>
      <c r="AT72" s="384"/>
      <c r="AU72" s="384"/>
      <c r="AV72" s="384"/>
      <c r="AW72" s="384"/>
      <c r="AX72" s="384"/>
      <c r="AY72" s="384"/>
      <c r="AZ72" s="384"/>
      <c r="BA72" s="384"/>
      <c r="BB72" s="384"/>
      <c r="BC72" s="384"/>
      <c r="BD72" s="384"/>
      <c r="BE72" s="384"/>
      <c r="BF72" s="384"/>
      <c r="BG72" s="384"/>
      <c r="BH72" s="384"/>
      <c r="BI72" s="384"/>
      <c r="BJ72" s="384"/>
      <c r="BK72" s="384"/>
      <c r="BL72" s="384"/>
      <c r="BM72" s="384"/>
      <c r="BN72" s="384"/>
      <c r="BO72" s="384"/>
      <c r="BP72" s="384"/>
      <c r="BQ72" s="384"/>
      <c r="BR72" s="384"/>
      <c r="BS72" s="384"/>
      <c r="BT72" s="384"/>
      <c r="BU72" s="384"/>
      <c r="BV72" s="384"/>
      <c r="BW72" s="384"/>
      <c r="BX72" s="384"/>
      <c r="BY72" s="384"/>
      <c r="BZ72" s="384"/>
      <c r="CA72" s="384"/>
      <c r="CB72" s="384"/>
      <c r="CC72" s="384"/>
      <c r="CD72" s="384"/>
      <c r="CE72" s="384"/>
      <c r="CF72" s="384"/>
      <c r="CG72" s="384"/>
      <c r="CH72" s="384"/>
      <c r="CI72" s="384"/>
      <c r="CJ72" s="384"/>
      <c r="CK72" s="384"/>
      <c r="CL72" s="384"/>
      <c r="CM72" s="384"/>
      <c r="CN72" s="384"/>
      <c r="CO72" s="384"/>
      <c r="CP72" s="384"/>
      <c r="CQ72" s="384"/>
      <c r="CR72" s="384"/>
      <c r="CS72" s="384"/>
      <c r="CT72" s="384"/>
      <c r="CU72" s="384"/>
      <c r="CV72" s="384"/>
      <c r="CW72" s="384"/>
      <c r="CX72" s="384"/>
      <c r="CY72" s="384"/>
      <c r="CZ72" s="384"/>
      <c r="DA72" s="384"/>
    </row>
    <row r="73" spans="1:105" x14ac:dyDescent="0.3">
      <c r="A73" s="322" t="s">
        <v>265</v>
      </c>
      <c r="B73" s="323" t="s">
        <v>241</v>
      </c>
      <c r="C73" s="323" t="s">
        <v>51</v>
      </c>
      <c r="D73" s="322" t="s">
        <v>252</v>
      </c>
      <c r="E73" s="322" t="s">
        <v>87</v>
      </c>
      <c r="F73" s="322" t="s">
        <v>226</v>
      </c>
      <c r="G73" s="385" t="s">
        <v>169</v>
      </c>
    </row>
    <row r="74" spans="1:105" x14ac:dyDescent="0.3">
      <c r="A74" s="322" t="s">
        <v>265</v>
      </c>
      <c r="B74" s="323" t="s">
        <v>241</v>
      </c>
      <c r="C74" s="323" t="s">
        <v>51</v>
      </c>
      <c r="D74" s="322" t="s">
        <v>252</v>
      </c>
      <c r="E74" s="322" t="s">
        <v>87</v>
      </c>
      <c r="F74" s="322" t="s">
        <v>227</v>
      </c>
      <c r="G74" s="385" t="s">
        <v>169</v>
      </c>
    </row>
    <row r="75" spans="1:105" x14ac:dyDescent="0.3">
      <c r="A75" s="322"/>
      <c r="B75" s="323"/>
      <c r="C75" s="323"/>
      <c r="D75" s="322"/>
      <c r="E75" s="322"/>
      <c r="F75" s="322"/>
      <c r="G75" s="386"/>
    </row>
    <row r="76" spans="1:105" s="319" customFormat="1" x14ac:dyDescent="0.3">
      <c r="A76" s="322" t="s">
        <v>268</v>
      </c>
      <c r="B76" s="323" t="s">
        <v>58</v>
      </c>
      <c r="C76" s="323" t="s">
        <v>50</v>
      </c>
      <c r="D76" s="322" t="s">
        <v>236</v>
      </c>
      <c r="E76" s="322" t="s">
        <v>237</v>
      </c>
      <c r="F76" s="322" t="s">
        <v>269</v>
      </c>
      <c r="G76" s="385" t="s">
        <v>169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</row>
    <row r="77" spans="1:105" s="319" customFormat="1" x14ac:dyDescent="0.3">
      <c r="A77" s="322"/>
      <c r="B77" s="323"/>
      <c r="C77" s="323"/>
      <c r="D77" s="322"/>
      <c r="E77" s="322"/>
      <c r="F77" s="322"/>
      <c r="G77" s="38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</row>
    <row r="78" spans="1:105" x14ac:dyDescent="0.3">
      <c r="A78" s="322" t="s">
        <v>268</v>
      </c>
      <c r="B78" s="323" t="s">
        <v>241</v>
      </c>
      <c r="C78" s="323" t="s">
        <v>51</v>
      </c>
      <c r="D78" s="322" t="s">
        <v>252</v>
      </c>
      <c r="E78" s="322" t="s">
        <v>87</v>
      </c>
      <c r="F78" s="322" t="s">
        <v>207</v>
      </c>
      <c r="G78" s="385" t="s">
        <v>169</v>
      </c>
    </row>
    <row r="79" spans="1:105" x14ac:dyDescent="0.3">
      <c r="A79" s="322" t="s">
        <v>268</v>
      </c>
      <c r="B79" s="323" t="s">
        <v>241</v>
      </c>
      <c r="C79" s="323" t="s">
        <v>51</v>
      </c>
      <c r="D79" s="322" t="s">
        <v>270</v>
      </c>
      <c r="E79" s="322" t="s">
        <v>271</v>
      </c>
      <c r="F79" s="322" t="s">
        <v>208</v>
      </c>
      <c r="G79" s="385" t="s">
        <v>169</v>
      </c>
    </row>
  </sheetData>
  <autoFilter ref="A1:F79" xr:uid="{00000000-0001-0000-0000-000000000000}"/>
  <sortState xmlns:xlrd2="http://schemas.microsoft.com/office/spreadsheetml/2017/richdata2" ref="A24:DB27">
    <sortCondition ref="G24:G27"/>
  </sortState>
  <phoneticPr fontId="54" type="noConversion"/>
  <pageMargins left="0.25" right="0.25" top="0.75" bottom="0.75" header="0.3" footer="0.3"/>
  <pageSetup paperSize="8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091D-E0BB-4222-B190-F7602C32DCE0}">
  <sheetPr>
    <pageSetUpPr fitToPage="1"/>
  </sheetPr>
  <dimension ref="A1:M91"/>
  <sheetViews>
    <sheetView topLeftCell="A36" workbookViewId="0">
      <selection activeCell="G62" sqref="G62"/>
    </sheetView>
  </sheetViews>
  <sheetFormatPr defaultRowHeight="14.4" x14ac:dyDescent="0.3"/>
  <cols>
    <col min="1" max="2" width="5.6640625" style="312" customWidth="1"/>
    <col min="3" max="3" width="12.44140625" style="312" bestFit="1" customWidth="1"/>
    <col min="4" max="4" width="4.33203125" style="311" customWidth="1"/>
    <col min="5" max="5" width="32.5546875" style="310" customWidth="1"/>
    <col min="6" max="6" width="37" style="310" customWidth="1"/>
    <col min="7" max="7" width="38.109375" style="310" customWidth="1"/>
    <col min="8" max="8" width="3.5546875" style="309" bestFit="1" customWidth="1"/>
    <col min="9" max="253" width="8.88671875" style="309"/>
    <col min="254" max="255" width="5.6640625" style="309" customWidth="1"/>
    <col min="256" max="256" width="10" style="309" bestFit="1" customWidth="1"/>
    <col min="257" max="257" width="4.33203125" style="309" customWidth="1"/>
    <col min="258" max="259" width="24.6640625" style="309" customWidth="1"/>
    <col min="260" max="260" width="38.109375" style="309" customWidth="1"/>
    <col min="261" max="509" width="8.88671875" style="309"/>
    <col min="510" max="511" width="5.6640625" style="309" customWidth="1"/>
    <col min="512" max="512" width="10" style="309" bestFit="1" customWidth="1"/>
    <col min="513" max="513" width="4.33203125" style="309" customWidth="1"/>
    <col min="514" max="515" width="24.6640625" style="309" customWidth="1"/>
    <col min="516" max="516" width="38.109375" style="309" customWidth="1"/>
    <col min="517" max="765" width="8.88671875" style="309"/>
    <col min="766" max="767" width="5.6640625" style="309" customWidth="1"/>
    <col min="768" max="768" width="10" style="309" bestFit="1" customWidth="1"/>
    <col min="769" max="769" width="4.33203125" style="309" customWidth="1"/>
    <col min="770" max="771" width="24.6640625" style="309" customWidth="1"/>
    <col min="772" max="772" width="38.109375" style="309" customWidth="1"/>
    <col min="773" max="1021" width="8.88671875" style="309"/>
    <col min="1022" max="1023" width="5.6640625" style="309" customWidth="1"/>
    <col min="1024" max="1024" width="10" style="309" bestFit="1" customWidth="1"/>
    <col min="1025" max="1025" width="4.33203125" style="309" customWidth="1"/>
    <col min="1026" max="1027" width="24.6640625" style="309" customWidth="1"/>
    <col min="1028" max="1028" width="38.109375" style="309" customWidth="1"/>
    <col min="1029" max="1277" width="8.88671875" style="309"/>
    <col min="1278" max="1279" width="5.6640625" style="309" customWidth="1"/>
    <col min="1280" max="1280" width="10" style="309" bestFit="1" customWidth="1"/>
    <col min="1281" max="1281" width="4.33203125" style="309" customWidth="1"/>
    <col min="1282" max="1283" width="24.6640625" style="309" customWidth="1"/>
    <col min="1284" max="1284" width="38.109375" style="309" customWidth="1"/>
    <col min="1285" max="1533" width="8.88671875" style="309"/>
    <col min="1534" max="1535" width="5.6640625" style="309" customWidth="1"/>
    <col min="1536" max="1536" width="10" style="309" bestFit="1" customWidth="1"/>
    <col min="1537" max="1537" width="4.33203125" style="309" customWidth="1"/>
    <col min="1538" max="1539" width="24.6640625" style="309" customWidth="1"/>
    <col min="1540" max="1540" width="38.109375" style="309" customWidth="1"/>
    <col min="1541" max="1789" width="8.88671875" style="309"/>
    <col min="1790" max="1791" width="5.6640625" style="309" customWidth="1"/>
    <col min="1792" max="1792" width="10" style="309" bestFit="1" customWidth="1"/>
    <col min="1793" max="1793" width="4.33203125" style="309" customWidth="1"/>
    <col min="1794" max="1795" width="24.6640625" style="309" customWidth="1"/>
    <col min="1796" max="1796" width="38.109375" style="309" customWidth="1"/>
    <col min="1797" max="2045" width="8.88671875" style="309"/>
    <col min="2046" max="2047" width="5.6640625" style="309" customWidth="1"/>
    <col min="2048" max="2048" width="10" style="309" bestFit="1" customWidth="1"/>
    <col min="2049" max="2049" width="4.33203125" style="309" customWidth="1"/>
    <col min="2050" max="2051" width="24.6640625" style="309" customWidth="1"/>
    <col min="2052" max="2052" width="38.109375" style="309" customWidth="1"/>
    <col min="2053" max="2301" width="8.88671875" style="309"/>
    <col min="2302" max="2303" width="5.6640625" style="309" customWidth="1"/>
    <col min="2304" max="2304" width="10" style="309" bestFit="1" customWidth="1"/>
    <col min="2305" max="2305" width="4.33203125" style="309" customWidth="1"/>
    <col min="2306" max="2307" width="24.6640625" style="309" customWidth="1"/>
    <col min="2308" max="2308" width="38.109375" style="309" customWidth="1"/>
    <col min="2309" max="2557" width="8.88671875" style="309"/>
    <col min="2558" max="2559" width="5.6640625" style="309" customWidth="1"/>
    <col min="2560" max="2560" width="10" style="309" bestFit="1" customWidth="1"/>
    <col min="2561" max="2561" width="4.33203125" style="309" customWidth="1"/>
    <col min="2562" max="2563" width="24.6640625" style="309" customWidth="1"/>
    <col min="2564" max="2564" width="38.109375" style="309" customWidth="1"/>
    <col min="2565" max="2813" width="8.88671875" style="309"/>
    <col min="2814" max="2815" width="5.6640625" style="309" customWidth="1"/>
    <col min="2816" max="2816" width="10" style="309" bestFit="1" customWidth="1"/>
    <col min="2817" max="2817" width="4.33203125" style="309" customWidth="1"/>
    <col min="2818" max="2819" width="24.6640625" style="309" customWidth="1"/>
    <col min="2820" max="2820" width="38.109375" style="309" customWidth="1"/>
    <col min="2821" max="3069" width="8.88671875" style="309"/>
    <col min="3070" max="3071" width="5.6640625" style="309" customWidth="1"/>
    <col min="3072" max="3072" width="10" style="309" bestFit="1" customWidth="1"/>
    <col min="3073" max="3073" width="4.33203125" style="309" customWidth="1"/>
    <col min="3074" max="3075" width="24.6640625" style="309" customWidth="1"/>
    <col min="3076" max="3076" width="38.109375" style="309" customWidth="1"/>
    <col min="3077" max="3325" width="8.88671875" style="309"/>
    <col min="3326" max="3327" width="5.6640625" style="309" customWidth="1"/>
    <col min="3328" max="3328" width="10" style="309" bestFit="1" customWidth="1"/>
    <col min="3329" max="3329" width="4.33203125" style="309" customWidth="1"/>
    <col min="3330" max="3331" width="24.6640625" style="309" customWidth="1"/>
    <col min="3332" max="3332" width="38.109375" style="309" customWidth="1"/>
    <col min="3333" max="3581" width="8.88671875" style="309"/>
    <col min="3582" max="3583" width="5.6640625" style="309" customWidth="1"/>
    <col min="3584" max="3584" width="10" style="309" bestFit="1" customWidth="1"/>
    <col min="3585" max="3585" width="4.33203125" style="309" customWidth="1"/>
    <col min="3586" max="3587" width="24.6640625" style="309" customWidth="1"/>
    <col min="3588" max="3588" width="38.109375" style="309" customWidth="1"/>
    <col min="3589" max="3837" width="8.88671875" style="309"/>
    <col min="3838" max="3839" width="5.6640625" style="309" customWidth="1"/>
    <col min="3840" max="3840" width="10" style="309" bestFit="1" customWidth="1"/>
    <col min="3841" max="3841" width="4.33203125" style="309" customWidth="1"/>
    <col min="3842" max="3843" width="24.6640625" style="309" customWidth="1"/>
    <col min="3844" max="3844" width="38.109375" style="309" customWidth="1"/>
    <col min="3845" max="4093" width="8.88671875" style="309"/>
    <col min="4094" max="4095" width="5.6640625" style="309" customWidth="1"/>
    <col min="4096" max="4096" width="10" style="309" bestFit="1" customWidth="1"/>
    <col min="4097" max="4097" width="4.33203125" style="309" customWidth="1"/>
    <col min="4098" max="4099" width="24.6640625" style="309" customWidth="1"/>
    <col min="4100" max="4100" width="38.109375" style="309" customWidth="1"/>
    <col min="4101" max="4349" width="8.88671875" style="309"/>
    <col min="4350" max="4351" width="5.6640625" style="309" customWidth="1"/>
    <col min="4352" max="4352" width="10" style="309" bestFit="1" customWidth="1"/>
    <col min="4353" max="4353" width="4.33203125" style="309" customWidth="1"/>
    <col min="4354" max="4355" width="24.6640625" style="309" customWidth="1"/>
    <col min="4356" max="4356" width="38.109375" style="309" customWidth="1"/>
    <col min="4357" max="4605" width="8.88671875" style="309"/>
    <col min="4606" max="4607" width="5.6640625" style="309" customWidth="1"/>
    <col min="4608" max="4608" width="10" style="309" bestFit="1" customWidth="1"/>
    <col min="4609" max="4609" width="4.33203125" style="309" customWidth="1"/>
    <col min="4610" max="4611" width="24.6640625" style="309" customWidth="1"/>
    <col min="4612" max="4612" width="38.109375" style="309" customWidth="1"/>
    <col min="4613" max="4861" width="8.88671875" style="309"/>
    <col min="4862" max="4863" width="5.6640625" style="309" customWidth="1"/>
    <col min="4864" max="4864" width="10" style="309" bestFit="1" customWidth="1"/>
    <col min="4865" max="4865" width="4.33203125" style="309" customWidth="1"/>
    <col min="4866" max="4867" width="24.6640625" style="309" customWidth="1"/>
    <col min="4868" max="4868" width="38.109375" style="309" customWidth="1"/>
    <col min="4869" max="5117" width="8.88671875" style="309"/>
    <col min="5118" max="5119" width="5.6640625" style="309" customWidth="1"/>
    <col min="5120" max="5120" width="10" style="309" bestFit="1" customWidth="1"/>
    <col min="5121" max="5121" width="4.33203125" style="309" customWidth="1"/>
    <col min="5122" max="5123" width="24.6640625" style="309" customWidth="1"/>
    <col min="5124" max="5124" width="38.109375" style="309" customWidth="1"/>
    <col min="5125" max="5373" width="8.88671875" style="309"/>
    <col min="5374" max="5375" width="5.6640625" style="309" customWidth="1"/>
    <col min="5376" max="5376" width="10" style="309" bestFit="1" customWidth="1"/>
    <col min="5377" max="5377" width="4.33203125" style="309" customWidth="1"/>
    <col min="5378" max="5379" width="24.6640625" style="309" customWidth="1"/>
    <col min="5380" max="5380" width="38.109375" style="309" customWidth="1"/>
    <col min="5381" max="5629" width="8.88671875" style="309"/>
    <col min="5630" max="5631" width="5.6640625" style="309" customWidth="1"/>
    <col min="5632" max="5632" width="10" style="309" bestFit="1" customWidth="1"/>
    <col min="5633" max="5633" width="4.33203125" style="309" customWidth="1"/>
    <col min="5634" max="5635" width="24.6640625" style="309" customWidth="1"/>
    <col min="5636" max="5636" width="38.109375" style="309" customWidth="1"/>
    <col min="5637" max="5885" width="8.88671875" style="309"/>
    <col min="5886" max="5887" width="5.6640625" style="309" customWidth="1"/>
    <col min="5888" max="5888" width="10" style="309" bestFit="1" customWidth="1"/>
    <col min="5889" max="5889" width="4.33203125" style="309" customWidth="1"/>
    <col min="5890" max="5891" width="24.6640625" style="309" customWidth="1"/>
    <col min="5892" max="5892" width="38.109375" style="309" customWidth="1"/>
    <col min="5893" max="6141" width="8.88671875" style="309"/>
    <col min="6142" max="6143" width="5.6640625" style="309" customWidth="1"/>
    <col min="6144" max="6144" width="10" style="309" bestFit="1" customWidth="1"/>
    <col min="6145" max="6145" width="4.33203125" style="309" customWidth="1"/>
    <col min="6146" max="6147" width="24.6640625" style="309" customWidth="1"/>
    <col min="6148" max="6148" width="38.109375" style="309" customWidth="1"/>
    <col min="6149" max="6397" width="8.88671875" style="309"/>
    <col min="6398" max="6399" width="5.6640625" style="309" customWidth="1"/>
    <col min="6400" max="6400" width="10" style="309" bestFit="1" customWidth="1"/>
    <col min="6401" max="6401" width="4.33203125" style="309" customWidth="1"/>
    <col min="6402" max="6403" width="24.6640625" style="309" customWidth="1"/>
    <col min="6404" max="6404" width="38.109375" style="309" customWidth="1"/>
    <col min="6405" max="6653" width="8.88671875" style="309"/>
    <col min="6654" max="6655" width="5.6640625" style="309" customWidth="1"/>
    <col min="6656" max="6656" width="10" style="309" bestFit="1" customWidth="1"/>
    <col min="6657" max="6657" width="4.33203125" style="309" customWidth="1"/>
    <col min="6658" max="6659" width="24.6640625" style="309" customWidth="1"/>
    <col min="6660" max="6660" width="38.109375" style="309" customWidth="1"/>
    <col min="6661" max="6909" width="8.88671875" style="309"/>
    <col min="6910" max="6911" width="5.6640625" style="309" customWidth="1"/>
    <col min="6912" max="6912" width="10" style="309" bestFit="1" customWidth="1"/>
    <col min="6913" max="6913" width="4.33203125" style="309" customWidth="1"/>
    <col min="6914" max="6915" width="24.6640625" style="309" customWidth="1"/>
    <col min="6916" max="6916" width="38.109375" style="309" customWidth="1"/>
    <col min="6917" max="7165" width="8.88671875" style="309"/>
    <col min="7166" max="7167" width="5.6640625" style="309" customWidth="1"/>
    <col min="7168" max="7168" width="10" style="309" bestFit="1" customWidth="1"/>
    <col min="7169" max="7169" width="4.33203125" style="309" customWidth="1"/>
    <col min="7170" max="7171" width="24.6640625" style="309" customWidth="1"/>
    <col min="7172" max="7172" width="38.109375" style="309" customWidth="1"/>
    <col min="7173" max="7421" width="8.88671875" style="309"/>
    <col min="7422" max="7423" width="5.6640625" style="309" customWidth="1"/>
    <col min="7424" max="7424" width="10" style="309" bestFit="1" customWidth="1"/>
    <col min="7425" max="7425" width="4.33203125" style="309" customWidth="1"/>
    <col min="7426" max="7427" width="24.6640625" style="309" customWidth="1"/>
    <col min="7428" max="7428" width="38.109375" style="309" customWidth="1"/>
    <col min="7429" max="7677" width="8.88671875" style="309"/>
    <col min="7678" max="7679" width="5.6640625" style="309" customWidth="1"/>
    <col min="7680" max="7680" width="10" style="309" bestFit="1" customWidth="1"/>
    <col min="7681" max="7681" width="4.33203125" style="309" customWidth="1"/>
    <col min="7682" max="7683" width="24.6640625" style="309" customWidth="1"/>
    <col min="7684" max="7684" width="38.109375" style="309" customWidth="1"/>
    <col min="7685" max="7933" width="8.88671875" style="309"/>
    <col min="7934" max="7935" width="5.6640625" style="309" customWidth="1"/>
    <col min="7936" max="7936" width="10" style="309" bestFit="1" customWidth="1"/>
    <col min="7937" max="7937" width="4.33203125" style="309" customWidth="1"/>
    <col min="7938" max="7939" width="24.6640625" style="309" customWidth="1"/>
    <col min="7940" max="7940" width="38.109375" style="309" customWidth="1"/>
    <col min="7941" max="8189" width="8.88671875" style="309"/>
    <col min="8190" max="8191" width="5.6640625" style="309" customWidth="1"/>
    <col min="8192" max="8192" width="10" style="309" bestFit="1" customWidth="1"/>
    <col min="8193" max="8193" width="4.33203125" style="309" customWidth="1"/>
    <col min="8194" max="8195" width="24.6640625" style="309" customWidth="1"/>
    <col min="8196" max="8196" width="38.109375" style="309" customWidth="1"/>
    <col min="8197" max="8445" width="8.88671875" style="309"/>
    <col min="8446" max="8447" width="5.6640625" style="309" customWidth="1"/>
    <col min="8448" max="8448" width="10" style="309" bestFit="1" customWidth="1"/>
    <col min="8449" max="8449" width="4.33203125" style="309" customWidth="1"/>
    <col min="8450" max="8451" width="24.6640625" style="309" customWidth="1"/>
    <col min="8452" max="8452" width="38.109375" style="309" customWidth="1"/>
    <col min="8453" max="8701" width="8.88671875" style="309"/>
    <col min="8702" max="8703" width="5.6640625" style="309" customWidth="1"/>
    <col min="8704" max="8704" width="10" style="309" bestFit="1" customWidth="1"/>
    <col min="8705" max="8705" width="4.33203125" style="309" customWidth="1"/>
    <col min="8706" max="8707" width="24.6640625" style="309" customWidth="1"/>
    <col min="8708" max="8708" width="38.109375" style="309" customWidth="1"/>
    <col min="8709" max="8957" width="8.88671875" style="309"/>
    <col min="8958" max="8959" width="5.6640625" style="309" customWidth="1"/>
    <col min="8960" max="8960" width="10" style="309" bestFit="1" customWidth="1"/>
    <col min="8961" max="8961" width="4.33203125" style="309" customWidth="1"/>
    <col min="8962" max="8963" width="24.6640625" style="309" customWidth="1"/>
    <col min="8964" max="8964" width="38.109375" style="309" customWidth="1"/>
    <col min="8965" max="9213" width="8.88671875" style="309"/>
    <col min="9214" max="9215" width="5.6640625" style="309" customWidth="1"/>
    <col min="9216" max="9216" width="10" style="309" bestFit="1" customWidth="1"/>
    <col min="9217" max="9217" width="4.33203125" style="309" customWidth="1"/>
    <col min="9218" max="9219" width="24.6640625" style="309" customWidth="1"/>
    <col min="9220" max="9220" width="38.109375" style="309" customWidth="1"/>
    <col min="9221" max="9469" width="8.88671875" style="309"/>
    <col min="9470" max="9471" width="5.6640625" style="309" customWidth="1"/>
    <col min="9472" max="9472" width="10" style="309" bestFit="1" customWidth="1"/>
    <col min="9473" max="9473" width="4.33203125" style="309" customWidth="1"/>
    <col min="9474" max="9475" width="24.6640625" style="309" customWidth="1"/>
    <col min="9476" max="9476" width="38.109375" style="309" customWidth="1"/>
    <col min="9477" max="9725" width="8.88671875" style="309"/>
    <col min="9726" max="9727" width="5.6640625" style="309" customWidth="1"/>
    <col min="9728" max="9728" width="10" style="309" bestFit="1" customWidth="1"/>
    <col min="9729" max="9729" width="4.33203125" style="309" customWidth="1"/>
    <col min="9730" max="9731" width="24.6640625" style="309" customWidth="1"/>
    <col min="9732" max="9732" width="38.109375" style="309" customWidth="1"/>
    <col min="9733" max="9981" width="8.88671875" style="309"/>
    <col min="9982" max="9983" width="5.6640625" style="309" customWidth="1"/>
    <col min="9984" max="9984" width="10" style="309" bestFit="1" customWidth="1"/>
    <col min="9985" max="9985" width="4.33203125" style="309" customWidth="1"/>
    <col min="9986" max="9987" width="24.6640625" style="309" customWidth="1"/>
    <col min="9988" max="9988" width="38.109375" style="309" customWidth="1"/>
    <col min="9989" max="10237" width="8.88671875" style="309"/>
    <col min="10238" max="10239" width="5.6640625" style="309" customWidth="1"/>
    <col min="10240" max="10240" width="10" style="309" bestFit="1" customWidth="1"/>
    <col min="10241" max="10241" width="4.33203125" style="309" customWidth="1"/>
    <col min="10242" max="10243" width="24.6640625" style="309" customWidth="1"/>
    <col min="10244" max="10244" width="38.109375" style="309" customWidth="1"/>
    <col min="10245" max="10493" width="8.88671875" style="309"/>
    <col min="10494" max="10495" width="5.6640625" style="309" customWidth="1"/>
    <col min="10496" max="10496" width="10" style="309" bestFit="1" customWidth="1"/>
    <col min="10497" max="10497" width="4.33203125" style="309" customWidth="1"/>
    <col min="10498" max="10499" width="24.6640625" style="309" customWidth="1"/>
    <col min="10500" max="10500" width="38.109375" style="309" customWidth="1"/>
    <col min="10501" max="10749" width="8.88671875" style="309"/>
    <col min="10750" max="10751" width="5.6640625" style="309" customWidth="1"/>
    <col min="10752" max="10752" width="10" style="309" bestFit="1" customWidth="1"/>
    <col min="10753" max="10753" width="4.33203125" style="309" customWidth="1"/>
    <col min="10754" max="10755" width="24.6640625" style="309" customWidth="1"/>
    <col min="10756" max="10756" width="38.109375" style="309" customWidth="1"/>
    <col min="10757" max="11005" width="8.88671875" style="309"/>
    <col min="11006" max="11007" width="5.6640625" style="309" customWidth="1"/>
    <col min="11008" max="11008" width="10" style="309" bestFit="1" customWidth="1"/>
    <col min="11009" max="11009" width="4.33203125" style="309" customWidth="1"/>
    <col min="11010" max="11011" width="24.6640625" style="309" customWidth="1"/>
    <col min="11012" max="11012" width="38.109375" style="309" customWidth="1"/>
    <col min="11013" max="11261" width="8.88671875" style="309"/>
    <col min="11262" max="11263" width="5.6640625" style="309" customWidth="1"/>
    <col min="11264" max="11264" width="10" style="309" bestFit="1" customWidth="1"/>
    <col min="11265" max="11265" width="4.33203125" style="309" customWidth="1"/>
    <col min="11266" max="11267" width="24.6640625" style="309" customWidth="1"/>
    <col min="11268" max="11268" width="38.109375" style="309" customWidth="1"/>
    <col min="11269" max="11517" width="8.88671875" style="309"/>
    <col min="11518" max="11519" width="5.6640625" style="309" customWidth="1"/>
    <col min="11520" max="11520" width="10" style="309" bestFit="1" customWidth="1"/>
    <col min="11521" max="11521" width="4.33203125" style="309" customWidth="1"/>
    <col min="11522" max="11523" width="24.6640625" style="309" customWidth="1"/>
    <col min="11524" max="11524" width="38.109375" style="309" customWidth="1"/>
    <col min="11525" max="11773" width="8.88671875" style="309"/>
    <col min="11774" max="11775" width="5.6640625" style="309" customWidth="1"/>
    <col min="11776" max="11776" width="10" style="309" bestFit="1" customWidth="1"/>
    <col min="11777" max="11777" width="4.33203125" style="309" customWidth="1"/>
    <col min="11778" max="11779" width="24.6640625" style="309" customWidth="1"/>
    <col min="11780" max="11780" width="38.109375" style="309" customWidth="1"/>
    <col min="11781" max="12029" width="8.88671875" style="309"/>
    <col min="12030" max="12031" width="5.6640625" style="309" customWidth="1"/>
    <col min="12032" max="12032" width="10" style="309" bestFit="1" customWidth="1"/>
    <col min="12033" max="12033" width="4.33203125" style="309" customWidth="1"/>
    <col min="12034" max="12035" width="24.6640625" style="309" customWidth="1"/>
    <col min="12036" max="12036" width="38.109375" style="309" customWidth="1"/>
    <col min="12037" max="12285" width="8.88671875" style="309"/>
    <col min="12286" max="12287" width="5.6640625" style="309" customWidth="1"/>
    <col min="12288" max="12288" width="10" style="309" bestFit="1" customWidth="1"/>
    <col min="12289" max="12289" width="4.33203125" style="309" customWidth="1"/>
    <col min="12290" max="12291" width="24.6640625" style="309" customWidth="1"/>
    <col min="12292" max="12292" width="38.109375" style="309" customWidth="1"/>
    <col min="12293" max="12541" width="8.88671875" style="309"/>
    <col min="12542" max="12543" width="5.6640625" style="309" customWidth="1"/>
    <col min="12544" max="12544" width="10" style="309" bestFit="1" customWidth="1"/>
    <col min="12545" max="12545" width="4.33203125" style="309" customWidth="1"/>
    <col min="12546" max="12547" width="24.6640625" style="309" customWidth="1"/>
    <col min="12548" max="12548" width="38.109375" style="309" customWidth="1"/>
    <col min="12549" max="12797" width="8.88671875" style="309"/>
    <col min="12798" max="12799" width="5.6640625" style="309" customWidth="1"/>
    <col min="12800" max="12800" width="10" style="309" bestFit="1" customWidth="1"/>
    <col min="12801" max="12801" width="4.33203125" style="309" customWidth="1"/>
    <col min="12802" max="12803" width="24.6640625" style="309" customWidth="1"/>
    <col min="12804" max="12804" width="38.109375" style="309" customWidth="1"/>
    <col min="12805" max="13053" width="8.88671875" style="309"/>
    <col min="13054" max="13055" width="5.6640625" style="309" customWidth="1"/>
    <col min="13056" max="13056" width="10" style="309" bestFit="1" customWidth="1"/>
    <col min="13057" max="13057" width="4.33203125" style="309" customWidth="1"/>
    <col min="13058" max="13059" width="24.6640625" style="309" customWidth="1"/>
    <col min="13060" max="13060" width="38.109375" style="309" customWidth="1"/>
    <col min="13061" max="13309" width="8.88671875" style="309"/>
    <col min="13310" max="13311" width="5.6640625" style="309" customWidth="1"/>
    <col min="13312" max="13312" width="10" style="309" bestFit="1" customWidth="1"/>
    <col min="13313" max="13313" width="4.33203125" style="309" customWidth="1"/>
    <col min="13314" max="13315" width="24.6640625" style="309" customWidth="1"/>
    <col min="13316" max="13316" width="38.109375" style="309" customWidth="1"/>
    <col min="13317" max="13565" width="8.88671875" style="309"/>
    <col min="13566" max="13567" width="5.6640625" style="309" customWidth="1"/>
    <col min="13568" max="13568" width="10" style="309" bestFit="1" customWidth="1"/>
    <col min="13569" max="13569" width="4.33203125" style="309" customWidth="1"/>
    <col min="13570" max="13571" width="24.6640625" style="309" customWidth="1"/>
    <col min="13572" max="13572" width="38.109375" style="309" customWidth="1"/>
    <col min="13573" max="13821" width="8.88671875" style="309"/>
    <col min="13822" max="13823" width="5.6640625" style="309" customWidth="1"/>
    <col min="13824" max="13824" width="10" style="309" bestFit="1" customWidth="1"/>
    <col min="13825" max="13825" width="4.33203125" style="309" customWidth="1"/>
    <col min="13826" max="13827" width="24.6640625" style="309" customWidth="1"/>
    <col min="13828" max="13828" width="38.109375" style="309" customWidth="1"/>
    <col min="13829" max="14077" width="8.88671875" style="309"/>
    <col min="14078" max="14079" width="5.6640625" style="309" customWidth="1"/>
    <col min="14080" max="14080" width="10" style="309" bestFit="1" customWidth="1"/>
    <col min="14081" max="14081" width="4.33203125" style="309" customWidth="1"/>
    <col min="14082" max="14083" width="24.6640625" style="309" customWidth="1"/>
    <col min="14084" max="14084" width="38.109375" style="309" customWidth="1"/>
    <col min="14085" max="14333" width="8.88671875" style="309"/>
    <col min="14334" max="14335" width="5.6640625" style="309" customWidth="1"/>
    <col min="14336" max="14336" width="10" style="309" bestFit="1" customWidth="1"/>
    <col min="14337" max="14337" width="4.33203125" style="309" customWidth="1"/>
    <col min="14338" max="14339" width="24.6640625" style="309" customWidth="1"/>
    <col min="14340" max="14340" width="38.109375" style="309" customWidth="1"/>
    <col min="14341" max="14589" width="8.88671875" style="309"/>
    <col min="14590" max="14591" width="5.6640625" style="309" customWidth="1"/>
    <col min="14592" max="14592" width="10" style="309" bestFit="1" customWidth="1"/>
    <col min="14593" max="14593" width="4.33203125" style="309" customWidth="1"/>
    <col min="14594" max="14595" width="24.6640625" style="309" customWidth="1"/>
    <col min="14596" max="14596" width="38.109375" style="309" customWidth="1"/>
    <col min="14597" max="14845" width="8.88671875" style="309"/>
    <col min="14846" max="14847" width="5.6640625" style="309" customWidth="1"/>
    <col min="14848" max="14848" width="10" style="309" bestFit="1" customWidth="1"/>
    <col min="14849" max="14849" width="4.33203125" style="309" customWidth="1"/>
    <col min="14850" max="14851" width="24.6640625" style="309" customWidth="1"/>
    <col min="14852" max="14852" width="38.109375" style="309" customWidth="1"/>
    <col min="14853" max="15101" width="8.88671875" style="309"/>
    <col min="15102" max="15103" width="5.6640625" style="309" customWidth="1"/>
    <col min="15104" max="15104" width="10" style="309" bestFit="1" customWidth="1"/>
    <col min="15105" max="15105" width="4.33203125" style="309" customWidth="1"/>
    <col min="15106" max="15107" width="24.6640625" style="309" customWidth="1"/>
    <col min="15108" max="15108" width="38.109375" style="309" customWidth="1"/>
    <col min="15109" max="15357" width="8.88671875" style="309"/>
    <col min="15358" max="15359" width="5.6640625" style="309" customWidth="1"/>
    <col min="15360" max="15360" width="10" style="309" bestFit="1" customWidth="1"/>
    <col min="15361" max="15361" width="4.33203125" style="309" customWidth="1"/>
    <col min="15362" max="15363" width="24.6640625" style="309" customWidth="1"/>
    <col min="15364" max="15364" width="38.109375" style="309" customWidth="1"/>
    <col min="15365" max="15613" width="8.88671875" style="309"/>
    <col min="15614" max="15615" width="5.6640625" style="309" customWidth="1"/>
    <col min="15616" max="15616" width="10" style="309" bestFit="1" customWidth="1"/>
    <col min="15617" max="15617" width="4.33203125" style="309" customWidth="1"/>
    <col min="15618" max="15619" width="24.6640625" style="309" customWidth="1"/>
    <col min="15620" max="15620" width="38.109375" style="309" customWidth="1"/>
    <col min="15621" max="15869" width="8.88671875" style="309"/>
    <col min="15870" max="15871" width="5.6640625" style="309" customWidth="1"/>
    <col min="15872" max="15872" width="10" style="309" bestFit="1" customWidth="1"/>
    <col min="15873" max="15873" width="4.33203125" style="309" customWidth="1"/>
    <col min="15874" max="15875" width="24.6640625" style="309" customWidth="1"/>
    <col min="15876" max="15876" width="38.109375" style="309" customWidth="1"/>
    <col min="15877" max="16125" width="8.88671875" style="309"/>
    <col min="16126" max="16127" width="5.6640625" style="309" customWidth="1"/>
    <col min="16128" max="16128" width="10" style="309" bestFit="1" customWidth="1"/>
    <col min="16129" max="16129" width="4.33203125" style="309" customWidth="1"/>
    <col min="16130" max="16131" width="24.6640625" style="309" customWidth="1"/>
    <col min="16132" max="16132" width="38.109375" style="309" customWidth="1"/>
    <col min="16133" max="16384" width="8.88671875" style="309"/>
  </cols>
  <sheetData>
    <row r="1" spans="1:8" ht="25.8" x14ac:dyDescent="0.3">
      <c r="A1" s="389" t="s">
        <v>275</v>
      </c>
      <c r="B1" s="389"/>
      <c r="C1" s="389"/>
      <c r="D1" s="389"/>
      <c r="E1" s="389"/>
      <c r="F1" s="389"/>
      <c r="G1" s="389"/>
    </row>
    <row r="2" spans="1:8" ht="46.5" customHeight="1" x14ac:dyDescent="0.3">
      <c r="A2" s="390" t="s">
        <v>276</v>
      </c>
      <c r="B2" s="390"/>
      <c r="C2" s="390"/>
      <c r="D2" s="390"/>
      <c r="E2" s="390"/>
      <c r="F2" s="390"/>
      <c r="G2" s="390"/>
    </row>
    <row r="3" spans="1:8" ht="117.6" customHeight="1" x14ac:dyDescent="0.3">
      <c r="A3" s="391" t="s">
        <v>301</v>
      </c>
      <c r="B3" s="392"/>
      <c r="C3" s="392"/>
      <c r="D3" s="392"/>
      <c r="E3" s="392"/>
      <c r="F3" s="392"/>
      <c r="G3" s="392"/>
    </row>
    <row r="4" spans="1:8" ht="78.599999999999994" x14ac:dyDescent="0.3">
      <c r="A4" s="328" t="s">
        <v>278</v>
      </c>
      <c r="B4" s="328" t="s">
        <v>166</v>
      </c>
      <c r="C4" s="328" t="s">
        <v>279</v>
      </c>
      <c r="D4" s="328" t="s">
        <v>167</v>
      </c>
      <c r="E4" s="329" t="s">
        <v>280</v>
      </c>
      <c r="F4" s="329" t="s">
        <v>280</v>
      </c>
      <c r="G4" s="329" t="s">
        <v>168</v>
      </c>
    </row>
    <row r="5" spans="1:8" x14ac:dyDescent="0.3">
      <c r="A5" s="356" t="s">
        <v>298</v>
      </c>
      <c r="B5" s="362"/>
      <c r="C5" s="356" t="s">
        <v>281</v>
      </c>
      <c r="D5" s="356" t="s">
        <v>3</v>
      </c>
      <c r="E5" s="363" t="s">
        <v>98</v>
      </c>
      <c r="F5" s="363" t="s">
        <v>96</v>
      </c>
      <c r="G5" s="356"/>
      <c r="H5" s="309" t="s">
        <v>169</v>
      </c>
    </row>
    <row r="6" spans="1:8" s="334" customFormat="1" ht="22.5" customHeight="1" x14ac:dyDescent="0.3">
      <c r="A6" s="330"/>
      <c r="B6" s="331"/>
      <c r="C6" s="330" t="s">
        <v>282</v>
      </c>
      <c r="D6" s="330" t="s">
        <v>4</v>
      </c>
      <c r="E6" s="333" t="s">
        <v>103</v>
      </c>
      <c r="F6" s="333" t="s">
        <v>104</v>
      </c>
      <c r="G6" s="372" t="s">
        <v>302</v>
      </c>
      <c r="H6" s="309" t="s">
        <v>170</v>
      </c>
    </row>
    <row r="7" spans="1:8" s="334" customFormat="1" ht="22.5" customHeight="1" x14ac:dyDescent="0.3">
      <c r="A7" s="330"/>
      <c r="B7" s="331"/>
      <c r="C7" s="330" t="s">
        <v>283</v>
      </c>
      <c r="D7" s="330" t="s">
        <v>5</v>
      </c>
      <c r="E7" s="333" t="s">
        <v>107</v>
      </c>
      <c r="F7" s="333" t="s">
        <v>108</v>
      </c>
      <c r="G7" s="372" t="s">
        <v>303</v>
      </c>
      <c r="H7" s="309" t="s">
        <v>172</v>
      </c>
    </row>
    <row r="8" spans="1:8" s="334" customFormat="1" ht="22.5" customHeight="1" x14ac:dyDescent="0.3">
      <c r="A8" s="330"/>
      <c r="B8" s="331"/>
      <c r="C8" s="330" t="s">
        <v>284</v>
      </c>
      <c r="D8" s="330"/>
      <c r="E8" s="333" t="s">
        <v>110</v>
      </c>
      <c r="F8" s="333" t="s">
        <v>111</v>
      </c>
      <c r="G8" s="372" t="s">
        <v>302</v>
      </c>
      <c r="H8" s="309" t="s">
        <v>173</v>
      </c>
    </row>
    <row r="9" spans="1:8" s="334" customFormat="1" ht="22.5" customHeight="1" x14ac:dyDescent="0.3">
      <c r="A9" s="330"/>
      <c r="B9" s="331"/>
      <c r="C9" s="330" t="s">
        <v>281</v>
      </c>
      <c r="D9" s="330"/>
      <c r="E9" s="333" t="s">
        <v>96</v>
      </c>
      <c r="F9" s="333" t="s">
        <v>93</v>
      </c>
      <c r="G9" s="372" t="s">
        <v>304</v>
      </c>
      <c r="H9" s="309" t="s">
        <v>174</v>
      </c>
    </row>
    <row r="10" spans="1:8" s="334" customFormat="1" ht="22.5" customHeight="1" x14ac:dyDescent="0.3">
      <c r="A10" s="330"/>
      <c r="B10" s="331"/>
      <c r="C10" s="330" t="s">
        <v>282</v>
      </c>
      <c r="D10" s="330"/>
      <c r="E10" s="333" t="s">
        <v>104</v>
      </c>
      <c r="F10" s="333" t="s">
        <v>101</v>
      </c>
      <c r="G10" s="372" t="s">
        <v>305</v>
      </c>
      <c r="H10" s="309" t="s">
        <v>175</v>
      </c>
    </row>
    <row r="11" spans="1:8" s="334" customFormat="1" ht="22.5" customHeight="1" x14ac:dyDescent="0.3">
      <c r="A11" s="330"/>
      <c r="B11" s="331"/>
      <c r="C11" s="330" t="s">
        <v>283</v>
      </c>
      <c r="D11" s="330"/>
      <c r="E11" s="332" t="s">
        <v>108</v>
      </c>
      <c r="F11" s="332" t="s">
        <v>106</v>
      </c>
      <c r="G11" s="372" t="s">
        <v>306</v>
      </c>
      <c r="H11" s="309" t="s">
        <v>176</v>
      </c>
    </row>
    <row r="12" spans="1:8" s="334" customFormat="1" ht="22.5" customHeight="1" x14ac:dyDescent="0.3">
      <c r="A12" s="330"/>
      <c r="B12" s="331"/>
      <c r="C12" s="330" t="s">
        <v>284</v>
      </c>
      <c r="D12" s="330"/>
      <c r="E12" s="333" t="s">
        <v>111</v>
      </c>
      <c r="F12" s="373" t="s">
        <v>109</v>
      </c>
      <c r="G12" s="372" t="s">
        <v>307</v>
      </c>
      <c r="H12" s="309" t="s">
        <v>177</v>
      </c>
    </row>
    <row r="13" spans="1:8" s="334" customFormat="1" ht="22.5" customHeight="1" x14ac:dyDescent="0.3">
      <c r="A13" s="330"/>
      <c r="B13" s="331"/>
      <c r="C13" s="330" t="s">
        <v>281</v>
      </c>
      <c r="D13" s="330"/>
      <c r="E13" s="373" t="s">
        <v>93</v>
      </c>
      <c r="F13" s="332" t="s">
        <v>98</v>
      </c>
      <c r="G13" s="372" t="s">
        <v>308</v>
      </c>
      <c r="H13" s="309" t="s">
        <v>178</v>
      </c>
    </row>
    <row r="14" spans="1:8" s="334" customFormat="1" ht="22.5" customHeight="1" x14ac:dyDescent="0.3">
      <c r="A14" s="330"/>
      <c r="B14" s="331"/>
      <c r="C14" s="330" t="s">
        <v>282</v>
      </c>
      <c r="D14" s="330"/>
      <c r="E14" s="333" t="s">
        <v>101</v>
      </c>
      <c r="F14" s="333" t="s">
        <v>103</v>
      </c>
      <c r="G14" s="372" t="s">
        <v>309</v>
      </c>
      <c r="H14" s="309" t="s">
        <v>179</v>
      </c>
    </row>
    <row r="15" spans="1:8" s="334" customFormat="1" ht="22.5" customHeight="1" x14ac:dyDescent="0.3">
      <c r="A15" s="330"/>
      <c r="B15" s="331"/>
      <c r="C15" s="330" t="s">
        <v>283</v>
      </c>
      <c r="D15" s="330"/>
      <c r="E15" s="335" t="s">
        <v>106</v>
      </c>
      <c r="F15" s="332" t="s">
        <v>107</v>
      </c>
      <c r="G15" s="372" t="s">
        <v>310</v>
      </c>
      <c r="H15" s="309" t="s">
        <v>180</v>
      </c>
    </row>
    <row r="16" spans="1:8" s="334" customFormat="1" ht="22.5" customHeight="1" x14ac:dyDescent="0.3">
      <c r="A16" s="330"/>
      <c r="B16" s="331"/>
      <c r="C16" s="330" t="s">
        <v>284</v>
      </c>
      <c r="D16" s="330"/>
      <c r="E16" s="332" t="s">
        <v>109</v>
      </c>
      <c r="F16" s="333" t="s">
        <v>110</v>
      </c>
      <c r="G16" s="372" t="s">
        <v>311</v>
      </c>
      <c r="H16" s="309" t="s">
        <v>181</v>
      </c>
    </row>
    <row r="17" spans="1:13" s="334" customFormat="1" ht="22.5" customHeight="1" x14ac:dyDescent="0.3">
      <c r="A17" s="330"/>
      <c r="B17" s="331"/>
      <c r="C17" s="330" t="s">
        <v>285</v>
      </c>
      <c r="D17" s="330"/>
      <c r="E17" s="336" t="s">
        <v>312</v>
      </c>
      <c r="F17" s="336" t="s">
        <v>313</v>
      </c>
      <c r="G17" s="372" t="s">
        <v>322</v>
      </c>
      <c r="H17" s="309" t="s">
        <v>182</v>
      </c>
    </row>
    <row r="18" spans="1:13" s="334" customFormat="1" ht="22.5" customHeight="1" x14ac:dyDescent="0.3">
      <c r="A18" s="330"/>
      <c r="B18" s="331"/>
      <c r="C18" s="330" t="s">
        <v>285</v>
      </c>
      <c r="D18" s="330"/>
      <c r="E18" s="336" t="s">
        <v>314</v>
      </c>
      <c r="F18" s="336" t="s">
        <v>315</v>
      </c>
      <c r="G18" s="372" t="s">
        <v>324</v>
      </c>
      <c r="H18" s="309" t="s">
        <v>183</v>
      </c>
    </row>
    <row r="19" spans="1:13" s="334" customFormat="1" ht="22.5" customHeight="1" x14ac:dyDescent="0.3">
      <c r="A19" s="330"/>
      <c r="B19" s="331"/>
      <c r="C19" s="330" t="s">
        <v>286</v>
      </c>
      <c r="D19" s="330"/>
      <c r="E19" s="373" t="s">
        <v>109</v>
      </c>
      <c r="F19" s="335" t="s">
        <v>93</v>
      </c>
      <c r="G19" s="372" t="s">
        <v>325</v>
      </c>
      <c r="H19" s="309" t="s">
        <v>184</v>
      </c>
      <c r="I19" s="337"/>
      <c r="J19" s="338"/>
      <c r="K19" s="338"/>
    </row>
    <row r="20" spans="1:13" s="334" customFormat="1" ht="22.5" customHeight="1" x14ac:dyDescent="0.3">
      <c r="A20" s="357" t="s">
        <v>299</v>
      </c>
      <c r="B20" s="360"/>
      <c r="C20" s="357" t="s">
        <v>287</v>
      </c>
      <c r="D20" s="357"/>
      <c r="E20" s="361" t="s">
        <v>121</v>
      </c>
      <c r="F20" s="361" t="s">
        <v>120</v>
      </c>
      <c r="G20" s="357" t="s">
        <v>326</v>
      </c>
      <c r="H20" s="309" t="s">
        <v>185</v>
      </c>
    </row>
    <row r="21" spans="1:13" s="334" customFormat="1" ht="22.5" customHeight="1" x14ac:dyDescent="0.3">
      <c r="A21" s="339"/>
      <c r="B21" s="340"/>
      <c r="C21" s="339" t="s">
        <v>288</v>
      </c>
      <c r="D21" s="339"/>
      <c r="E21" s="341" t="s">
        <v>125</v>
      </c>
      <c r="F21" s="342" t="s">
        <v>126</v>
      </c>
      <c r="G21" s="376" t="s">
        <v>327</v>
      </c>
      <c r="H21" s="309" t="s">
        <v>186</v>
      </c>
    </row>
    <row r="22" spans="1:13" s="334" customFormat="1" ht="22.5" customHeight="1" x14ac:dyDescent="0.3">
      <c r="A22" s="339"/>
      <c r="B22" s="340"/>
      <c r="C22" s="339" t="s">
        <v>289</v>
      </c>
      <c r="D22" s="339"/>
      <c r="E22" s="341" t="s">
        <v>131</v>
      </c>
      <c r="F22" s="341" t="s">
        <v>132</v>
      </c>
      <c r="G22" s="376" t="s">
        <v>308</v>
      </c>
      <c r="H22" s="309" t="s">
        <v>187</v>
      </c>
      <c r="I22" s="337"/>
      <c r="J22" s="338"/>
      <c r="K22" s="338"/>
    </row>
    <row r="23" spans="1:13" s="334" customFormat="1" ht="22.5" customHeight="1" x14ac:dyDescent="0.3">
      <c r="A23" s="339"/>
      <c r="B23" s="340"/>
      <c r="C23" s="339" t="s">
        <v>287</v>
      </c>
      <c r="D23" s="339"/>
      <c r="E23" s="341" t="s">
        <v>120</v>
      </c>
      <c r="F23" s="341" t="s">
        <v>119</v>
      </c>
      <c r="G23" s="376" t="s">
        <v>328</v>
      </c>
      <c r="H23" s="309" t="s">
        <v>188</v>
      </c>
      <c r="I23" s="337"/>
      <c r="J23" s="338"/>
      <c r="K23" s="338"/>
      <c r="L23" s="343"/>
      <c r="M23" s="343"/>
    </row>
    <row r="24" spans="1:13" s="334" customFormat="1" ht="22.5" customHeight="1" x14ac:dyDescent="0.3">
      <c r="A24" s="339"/>
      <c r="B24" s="340"/>
      <c r="C24" s="339" t="s">
        <v>288</v>
      </c>
      <c r="D24" s="339"/>
      <c r="E24" s="339" t="s">
        <v>126</v>
      </c>
      <c r="F24" s="341" t="s">
        <v>124</v>
      </c>
      <c r="G24" s="376" t="s">
        <v>305</v>
      </c>
      <c r="H24" s="309" t="s">
        <v>189</v>
      </c>
      <c r="I24" s="337"/>
      <c r="J24" s="338"/>
      <c r="K24" s="338"/>
      <c r="L24" s="343"/>
      <c r="M24" s="343"/>
    </row>
    <row r="25" spans="1:13" s="334" customFormat="1" ht="22.5" customHeight="1" x14ac:dyDescent="0.3">
      <c r="A25" s="339"/>
      <c r="B25" s="340"/>
      <c r="C25" s="339" t="s">
        <v>289</v>
      </c>
      <c r="D25" s="339"/>
      <c r="E25" s="341" t="s">
        <v>132</v>
      </c>
      <c r="F25" s="341" t="s">
        <v>130</v>
      </c>
      <c r="G25" s="376" t="s">
        <v>329</v>
      </c>
      <c r="H25" s="309" t="s">
        <v>190</v>
      </c>
    </row>
    <row r="26" spans="1:13" s="334" customFormat="1" ht="22.5" customHeight="1" x14ac:dyDescent="0.3">
      <c r="A26" s="339"/>
      <c r="B26" s="340"/>
      <c r="C26" s="339" t="s">
        <v>287</v>
      </c>
      <c r="D26" s="339"/>
      <c r="E26" s="374" t="s">
        <v>119</v>
      </c>
      <c r="F26" s="341" t="s">
        <v>121</v>
      </c>
      <c r="G26" s="376" t="s">
        <v>309</v>
      </c>
      <c r="H26" s="309" t="s">
        <v>191</v>
      </c>
      <c r="I26" s="337"/>
      <c r="J26" s="338"/>
      <c r="K26" s="338"/>
    </row>
    <row r="27" spans="1:13" s="334" customFormat="1" ht="22.5" customHeight="1" x14ac:dyDescent="0.3">
      <c r="A27" s="339"/>
      <c r="B27" s="340"/>
      <c r="C27" s="339" t="s">
        <v>288</v>
      </c>
      <c r="D27" s="339"/>
      <c r="E27" s="374" t="s">
        <v>124</v>
      </c>
      <c r="F27" s="339" t="s">
        <v>125</v>
      </c>
      <c r="G27" s="376" t="s">
        <v>330</v>
      </c>
      <c r="H27" s="309" t="s">
        <v>192</v>
      </c>
      <c r="J27" s="338"/>
      <c r="K27" s="338"/>
      <c r="L27" s="338"/>
    </row>
    <row r="28" spans="1:13" s="334" customFormat="1" ht="22.5" customHeight="1" x14ac:dyDescent="0.3">
      <c r="A28" s="339"/>
      <c r="B28" s="340"/>
      <c r="C28" s="339" t="s">
        <v>289</v>
      </c>
      <c r="D28" s="339"/>
      <c r="E28" s="341" t="s">
        <v>130</v>
      </c>
      <c r="F28" s="374" t="s">
        <v>131</v>
      </c>
      <c r="G28" s="376" t="s">
        <v>331</v>
      </c>
      <c r="H28" s="309" t="s">
        <v>193</v>
      </c>
    </row>
    <row r="29" spans="1:13" s="334" customFormat="1" ht="22.5" customHeight="1" x14ac:dyDescent="0.3">
      <c r="A29" s="339"/>
      <c r="B29" s="340"/>
      <c r="C29" s="339" t="s">
        <v>290</v>
      </c>
      <c r="D29" s="339"/>
      <c r="E29" s="344" t="s">
        <v>316</v>
      </c>
      <c r="F29" s="344" t="s">
        <v>317</v>
      </c>
      <c r="G29" s="376" t="s">
        <v>305</v>
      </c>
      <c r="H29" s="309" t="s">
        <v>194</v>
      </c>
    </row>
    <row r="30" spans="1:13" s="334" customFormat="1" ht="22.5" customHeight="1" x14ac:dyDescent="0.3">
      <c r="A30" s="339"/>
      <c r="B30" s="340"/>
      <c r="C30" s="339" t="s">
        <v>290</v>
      </c>
      <c r="D30" s="339"/>
      <c r="E30" s="344" t="s">
        <v>317</v>
      </c>
      <c r="F30" s="344" t="s">
        <v>318</v>
      </c>
      <c r="G30" s="376" t="s">
        <v>332</v>
      </c>
      <c r="H30" s="309" t="s">
        <v>195</v>
      </c>
    </row>
    <row r="31" spans="1:13" s="334" customFormat="1" ht="22.5" customHeight="1" x14ac:dyDescent="0.3">
      <c r="A31" s="339"/>
      <c r="B31" s="340"/>
      <c r="C31" s="339" t="s">
        <v>290</v>
      </c>
      <c r="D31" s="339"/>
      <c r="E31" s="344" t="s">
        <v>318</v>
      </c>
      <c r="F31" s="344" t="s">
        <v>316</v>
      </c>
      <c r="G31" s="376" t="s">
        <v>333</v>
      </c>
      <c r="H31" s="309" t="s">
        <v>196</v>
      </c>
    </row>
    <row r="32" spans="1:13" s="334" customFormat="1" ht="22.5" customHeight="1" x14ac:dyDescent="0.3">
      <c r="A32" s="352"/>
      <c r="B32" s="353"/>
      <c r="C32" s="352" t="s">
        <v>296</v>
      </c>
      <c r="D32" s="352"/>
      <c r="E32" s="352" t="s">
        <v>156</v>
      </c>
      <c r="F32" s="352" t="s">
        <v>157</v>
      </c>
      <c r="G32" s="377" t="s">
        <v>334</v>
      </c>
      <c r="H32" s="309" t="s">
        <v>197</v>
      </c>
    </row>
    <row r="33" spans="1:8" s="334" customFormat="1" ht="22.5" customHeight="1" x14ac:dyDescent="0.3">
      <c r="A33" s="352"/>
      <c r="B33" s="353"/>
      <c r="C33" s="352" t="s">
        <v>296</v>
      </c>
      <c r="D33" s="352"/>
      <c r="E33" s="352" t="s">
        <v>155</v>
      </c>
      <c r="F33" s="352" t="s">
        <v>158</v>
      </c>
      <c r="G33" s="377" t="s">
        <v>309</v>
      </c>
      <c r="H33" s="309" t="s">
        <v>198</v>
      </c>
    </row>
    <row r="34" spans="1:8" s="334" customFormat="1" ht="22.5" customHeight="1" x14ac:dyDescent="0.3">
      <c r="A34" s="352"/>
      <c r="B34" s="353"/>
      <c r="C34" s="352" t="s">
        <v>296</v>
      </c>
      <c r="D34" s="352"/>
      <c r="E34" s="352" t="s">
        <v>157</v>
      </c>
      <c r="F34" s="352" t="s">
        <v>155</v>
      </c>
      <c r="G34" s="377" t="s">
        <v>305</v>
      </c>
      <c r="H34" s="309" t="s">
        <v>199</v>
      </c>
    </row>
    <row r="35" spans="1:8" s="334" customFormat="1" ht="22.5" customHeight="1" x14ac:dyDescent="0.3">
      <c r="A35" s="352"/>
      <c r="B35" s="353"/>
      <c r="C35" s="352" t="s">
        <v>296</v>
      </c>
      <c r="D35" s="352"/>
      <c r="E35" s="352" t="s">
        <v>158</v>
      </c>
      <c r="F35" s="352" t="s">
        <v>156</v>
      </c>
      <c r="G35" s="377" t="s">
        <v>335</v>
      </c>
      <c r="H35" s="309" t="s">
        <v>200</v>
      </c>
    </row>
    <row r="36" spans="1:8" s="334" customFormat="1" ht="22.5" customHeight="1" x14ac:dyDescent="0.3">
      <c r="A36" s="352"/>
      <c r="B36" s="353"/>
      <c r="C36" s="352" t="s">
        <v>296</v>
      </c>
      <c r="D36" s="352"/>
      <c r="E36" s="352" t="s">
        <v>155</v>
      </c>
      <c r="F36" s="352" t="s">
        <v>156</v>
      </c>
      <c r="G36" s="377" t="s">
        <v>309</v>
      </c>
      <c r="H36" s="309" t="s">
        <v>201</v>
      </c>
    </row>
    <row r="37" spans="1:8" s="334" customFormat="1" ht="22.5" customHeight="1" x14ac:dyDescent="0.3">
      <c r="A37" s="352"/>
      <c r="B37" s="353"/>
      <c r="C37" s="352" t="s">
        <v>296</v>
      </c>
      <c r="D37" s="352"/>
      <c r="E37" s="352" t="s">
        <v>157</v>
      </c>
      <c r="F37" s="352" t="s">
        <v>158</v>
      </c>
      <c r="G37" s="377" t="s">
        <v>336</v>
      </c>
      <c r="H37" s="309" t="s">
        <v>202</v>
      </c>
    </row>
    <row r="38" spans="1:8" s="334" customFormat="1" ht="22.5" customHeight="1" x14ac:dyDescent="0.3">
      <c r="A38" s="354"/>
      <c r="B38" s="355"/>
      <c r="C38" s="354" t="s">
        <v>297</v>
      </c>
      <c r="D38" s="354"/>
      <c r="E38" s="354" t="s">
        <v>151</v>
      </c>
      <c r="F38" s="354" t="s">
        <v>152</v>
      </c>
      <c r="G38" s="378" t="s">
        <v>337</v>
      </c>
      <c r="H38" s="309" t="s">
        <v>203</v>
      </c>
    </row>
    <row r="39" spans="1:8" s="334" customFormat="1" ht="22.5" customHeight="1" x14ac:dyDescent="0.3">
      <c r="A39" s="354"/>
      <c r="B39" s="355"/>
      <c r="C39" s="354" t="s">
        <v>297</v>
      </c>
      <c r="D39" s="354"/>
      <c r="E39" s="354" t="s">
        <v>150</v>
      </c>
      <c r="F39" s="354" t="s">
        <v>153</v>
      </c>
      <c r="G39" s="378" t="s">
        <v>305</v>
      </c>
      <c r="H39" s="309" t="s">
        <v>204</v>
      </c>
    </row>
    <row r="40" spans="1:8" s="334" customFormat="1" ht="22.5" customHeight="1" x14ac:dyDescent="0.3">
      <c r="A40" s="354"/>
      <c r="B40" s="354"/>
      <c r="C40" s="354" t="s">
        <v>297</v>
      </c>
      <c r="D40" s="354"/>
      <c r="E40" s="354" t="s">
        <v>152</v>
      </c>
      <c r="F40" s="354" t="s">
        <v>150</v>
      </c>
      <c r="G40" s="378" t="s">
        <v>309</v>
      </c>
      <c r="H40" s="309" t="s">
        <v>205</v>
      </c>
    </row>
    <row r="41" spans="1:8" s="334" customFormat="1" ht="22.5" customHeight="1" x14ac:dyDescent="0.3">
      <c r="A41" s="354"/>
      <c r="B41" s="354"/>
      <c r="C41" s="354" t="s">
        <v>297</v>
      </c>
      <c r="D41" s="354"/>
      <c r="E41" s="354" t="s">
        <v>153</v>
      </c>
      <c r="F41" s="354" t="s">
        <v>151</v>
      </c>
      <c r="G41" s="378" t="s">
        <v>338</v>
      </c>
      <c r="H41" s="309" t="s">
        <v>206</v>
      </c>
    </row>
    <row r="42" spans="1:8" s="334" customFormat="1" ht="22.5" customHeight="1" x14ac:dyDescent="0.3">
      <c r="A42" s="354"/>
      <c r="B42" s="354"/>
      <c r="C42" s="354" t="s">
        <v>297</v>
      </c>
      <c r="D42" s="354"/>
      <c r="E42" s="354" t="s">
        <v>150</v>
      </c>
      <c r="F42" s="354" t="s">
        <v>151</v>
      </c>
      <c r="G42" s="378" t="s">
        <v>305</v>
      </c>
      <c r="H42" s="309" t="s">
        <v>209</v>
      </c>
    </row>
    <row r="43" spans="1:8" s="334" customFormat="1" ht="22.5" customHeight="1" x14ac:dyDescent="0.3">
      <c r="A43" s="354"/>
      <c r="B43" s="354"/>
      <c r="C43" s="354" t="s">
        <v>297</v>
      </c>
      <c r="D43" s="354"/>
      <c r="E43" s="354" t="s">
        <v>152</v>
      </c>
      <c r="F43" s="354" t="s">
        <v>153</v>
      </c>
      <c r="G43" s="378" t="s">
        <v>339</v>
      </c>
      <c r="H43" s="309" t="s">
        <v>210</v>
      </c>
    </row>
    <row r="44" spans="1:8" s="334" customFormat="1" ht="22.5" customHeight="1" x14ac:dyDescent="0.3">
      <c r="A44" s="358" t="s">
        <v>300</v>
      </c>
      <c r="B44" s="359"/>
      <c r="C44" s="358" t="s">
        <v>291</v>
      </c>
      <c r="D44" s="358"/>
      <c r="E44" s="358" t="s">
        <v>136</v>
      </c>
      <c r="F44" s="358" t="s">
        <v>137</v>
      </c>
      <c r="G44" s="358" t="s">
        <v>340</v>
      </c>
      <c r="H44" s="309" t="s">
        <v>211</v>
      </c>
    </row>
    <row r="45" spans="1:8" s="334" customFormat="1" ht="22.5" customHeight="1" x14ac:dyDescent="0.3">
      <c r="A45" s="345"/>
      <c r="B45" s="346"/>
      <c r="C45" s="345" t="s">
        <v>292</v>
      </c>
      <c r="D45" s="345"/>
      <c r="E45" s="345" t="s">
        <v>140</v>
      </c>
      <c r="F45" s="345" t="s">
        <v>141</v>
      </c>
      <c r="G45" s="375" t="s">
        <v>341</v>
      </c>
      <c r="H45" s="309" t="s">
        <v>212</v>
      </c>
    </row>
    <row r="46" spans="1:8" s="334" customFormat="1" ht="22.5" customHeight="1" x14ac:dyDescent="0.3">
      <c r="A46" s="345"/>
      <c r="B46" s="346"/>
      <c r="C46" s="345" t="s">
        <v>293</v>
      </c>
      <c r="D46" s="345"/>
      <c r="E46" s="345" t="s">
        <v>145</v>
      </c>
      <c r="F46" s="345" t="s">
        <v>146</v>
      </c>
      <c r="G46" s="375" t="s">
        <v>342</v>
      </c>
      <c r="H46" s="309" t="s">
        <v>213</v>
      </c>
    </row>
    <row r="47" spans="1:8" s="334" customFormat="1" ht="22.5" customHeight="1" x14ac:dyDescent="0.3">
      <c r="A47" s="345"/>
      <c r="B47" s="346"/>
      <c r="C47" s="345" t="s">
        <v>291</v>
      </c>
      <c r="D47" s="345"/>
      <c r="E47" s="345" t="s">
        <v>137</v>
      </c>
      <c r="F47" s="345" t="s">
        <v>135</v>
      </c>
      <c r="G47" s="375" t="s">
        <v>341</v>
      </c>
      <c r="H47" s="309" t="s">
        <v>214</v>
      </c>
    </row>
    <row r="48" spans="1:8" s="334" customFormat="1" ht="22.5" customHeight="1" x14ac:dyDescent="0.3">
      <c r="A48" s="345"/>
      <c r="B48" s="346"/>
      <c r="C48" s="345" t="s">
        <v>292</v>
      </c>
      <c r="D48" s="345"/>
      <c r="E48" s="375" t="s">
        <v>141</v>
      </c>
      <c r="F48" s="345" t="s">
        <v>139</v>
      </c>
      <c r="G48" s="375" t="s">
        <v>343</v>
      </c>
      <c r="H48" s="309" t="s">
        <v>215</v>
      </c>
    </row>
    <row r="49" spans="1:8" s="334" customFormat="1" ht="22.5" customHeight="1" x14ac:dyDescent="0.3">
      <c r="A49" s="345"/>
      <c r="B49" s="346"/>
      <c r="C49" s="345" t="s">
        <v>293</v>
      </c>
      <c r="D49" s="345"/>
      <c r="E49" s="345" t="s">
        <v>146</v>
      </c>
      <c r="F49" s="375" t="s">
        <v>144</v>
      </c>
      <c r="G49" s="375" t="s">
        <v>341</v>
      </c>
      <c r="H49" s="309" t="s">
        <v>217</v>
      </c>
    </row>
    <row r="50" spans="1:8" s="334" customFormat="1" ht="22.5" customHeight="1" x14ac:dyDescent="0.3">
      <c r="A50" s="345"/>
      <c r="B50" s="346"/>
      <c r="C50" s="345" t="s">
        <v>291</v>
      </c>
      <c r="D50" s="345"/>
      <c r="E50" s="375" t="s">
        <v>135</v>
      </c>
      <c r="F50" s="345" t="s">
        <v>136</v>
      </c>
      <c r="G50" s="375" t="s">
        <v>342</v>
      </c>
      <c r="H50" s="309" t="s">
        <v>218</v>
      </c>
    </row>
    <row r="51" spans="1:8" s="334" customFormat="1" ht="22.5" customHeight="1" x14ac:dyDescent="0.3">
      <c r="A51" s="345"/>
      <c r="B51" s="346"/>
      <c r="C51" s="345" t="s">
        <v>292</v>
      </c>
      <c r="D51" s="345"/>
      <c r="E51" s="345" t="s">
        <v>139</v>
      </c>
      <c r="F51" s="345" t="s">
        <v>140</v>
      </c>
      <c r="G51" s="375" t="s">
        <v>343</v>
      </c>
      <c r="H51" s="309" t="s">
        <v>219</v>
      </c>
    </row>
    <row r="52" spans="1:8" s="334" customFormat="1" ht="22.5" customHeight="1" x14ac:dyDescent="0.3">
      <c r="A52" s="345"/>
      <c r="B52" s="346"/>
      <c r="C52" s="345" t="s">
        <v>293</v>
      </c>
      <c r="D52" s="345"/>
      <c r="E52" s="345" t="s">
        <v>144</v>
      </c>
      <c r="F52" s="345" t="s">
        <v>145</v>
      </c>
      <c r="G52" s="375" t="s">
        <v>342</v>
      </c>
      <c r="H52" s="309" t="s">
        <v>220</v>
      </c>
    </row>
    <row r="53" spans="1:8" s="334" customFormat="1" ht="22.5" customHeight="1" x14ac:dyDescent="0.3">
      <c r="A53" s="345"/>
      <c r="B53" s="346"/>
      <c r="C53" s="345" t="s">
        <v>294</v>
      </c>
      <c r="D53" s="345"/>
      <c r="E53" s="347" t="s">
        <v>319</v>
      </c>
      <c r="F53" s="347" t="s">
        <v>320</v>
      </c>
      <c r="G53" s="375" t="s">
        <v>344</v>
      </c>
      <c r="H53" s="309" t="s">
        <v>222</v>
      </c>
    </row>
    <row r="54" spans="1:8" s="334" customFormat="1" ht="22.5" customHeight="1" x14ac:dyDescent="0.3">
      <c r="A54" s="345"/>
      <c r="B54" s="346"/>
      <c r="C54" s="345" t="s">
        <v>294</v>
      </c>
      <c r="D54" s="345"/>
      <c r="E54" s="347" t="s">
        <v>320</v>
      </c>
      <c r="F54" s="347" t="s">
        <v>321</v>
      </c>
      <c r="G54" s="375" t="s">
        <v>345</v>
      </c>
      <c r="H54" s="309" t="s">
        <v>223</v>
      </c>
    </row>
    <row r="55" spans="1:8" s="334" customFormat="1" ht="22.5" customHeight="1" x14ac:dyDescent="0.3">
      <c r="A55" s="345"/>
      <c r="B55" s="346"/>
      <c r="C55" s="345" t="s">
        <v>294</v>
      </c>
      <c r="D55" s="345"/>
      <c r="E55" s="347" t="s">
        <v>321</v>
      </c>
      <c r="F55" s="347" t="s">
        <v>319</v>
      </c>
      <c r="G55" s="375" t="s">
        <v>346</v>
      </c>
      <c r="H55" s="309" t="s">
        <v>224</v>
      </c>
    </row>
    <row r="56" spans="1:8" s="334" customFormat="1" ht="22.5" customHeight="1" x14ac:dyDescent="0.3">
      <c r="A56" s="348"/>
      <c r="B56" s="349"/>
      <c r="C56" s="348" t="s">
        <v>295</v>
      </c>
      <c r="D56" s="348"/>
      <c r="E56" s="350" t="s">
        <v>161</v>
      </c>
      <c r="F56" s="348" t="s">
        <v>162</v>
      </c>
      <c r="G56" s="379" t="s">
        <v>342</v>
      </c>
      <c r="H56" s="309" t="s">
        <v>225</v>
      </c>
    </row>
    <row r="57" spans="1:8" s="334" customFormat="1" ht="22.5" customHeight="1" x14ac:dyDescent="0.3">
      <c r="A57" s="348"/>
      <c r="B57" s="349"/>
      <c r="C57" s="348" t="s">
        <v>295</v>
      </c>
      <c r="D57" s="348"/>
      <c r="E57" s="351" t="s">
        <v>160</v>
      </c>
      <c r="F57" s="348" t="s">
        <v>163</v>
      </c>
      <c r="G57" s="379" t="s">
        <v>342</v>
      </c>
      <c r="H57" s="309" t="s">
        <v>228</v>
      </c>
    </row>
    <row r="58" spans="1:8" s="334" customFormat="1" ht="22.5" customHeight="1" x14ac:dyDescent="0.3">
      <c r="A58" s="348"/>
      <c r="B58" s="349"/>
      <c r="C58" s="348" t="s">
        <v>295</v>
      </c>
      <c r="D58" s="348"/>
      <c r="E58" s="348" t="s">
        <v>162</v>
      </c>
      <c r="F58" s="350" t="s">
        <v>160</v>
      </c>
      <c r="G58" s="379" t="s">
        <v>341</v>
      </c>
      <c r="H58" s="309" t="s">
        <v>229</v>
      </c>
    </row>
    <row r="59" spans="1:8" s="334" customFormat="1" ht="22.5" customHeight="1" x14ac:dyDescent="0.3">
      <c r="A59" s="348"/>
      <c r="B59" s="349"/>
      <c r="C59" s="348" t="s">
        <v>295</v>
      </c>
      <c r="D59" s="348"/>
      <c r="E59" s="348" t="s">
        <v>163</v>
      </c>
      <c r="F59" s="348" t="s">
        <v>161</v>
      </c>
      <c r="G59" s="379" t="s">
        <v>341</v>
      </c>
      <c r="H59" s="309" t="s">
        <v>272</v>
      </c>
    </row>
    <row r="60" spans="1:8" s="334" customFormat="1" ht="22.5" customHeight="1" x14ac:dyDescent="0.3">
      <c r="A60" s="348"/>
      <c r="B60" s="349"/>
      <c r="C60" s="348" t="s">
        <v>295</v>
      </c>
      <c r="D60" s="348"/>
      <c r="E60" s="348" t="s">
        <v>160</v>
      </c>
      <c r="F60" s="348" t="s">
        <v>161</v>
      </c>
      <c r="G60" s="379" t="s">
        <v>341</v>
      </c>
      <c r="H60" s="309" t="s">
        <v>273</v>
      </c>
    </row>
    <row r="61" spans="1:8" s="334" customFormat="1" ht="22.5" customHeight="1" x14ac:dyDescent="0.3">
      <c r="A61" s="348"/>
      <c r="B61" s="349"/>
      <c r="C61" s="348" t="s">
        <v>295</v>
      </c>
      <c r="D61" s="348"/>
      <c r="E61" s="348" t="s">
        <v>162</v>
      </c>
      <c r="F61" s="348" t="s">
        <v>163</v>
      </c>
      <c r="G61" s="379" t="s">
        <v>341</v>
      </c>
      <c r="H61" s="309" t="s">
        <v>274</v>
      </c>
    </row>
    <row r="62" spans="1:8" s="334" customFormat="1" x14ac:dyDescent="0.25">
      <c r="A62" s="338"/>
      <c r="B62" s="338"/>
      <c r="C62" s="338"/>
      <c r="D62" s="338"/>
      <c r="E62" s="338"/>
      <c r="F62" s="338"/>
      <c r="G62" s="338"/>
    </row>
    <row r="63" spans="1:8" s="334" customFormat="1" x14ac:dyDescent="0.25">
      <c r="A63" s="338"/>
      <c r="B63" s="338"/>
      <c r="C63" s="338"/>
      <c r="D63" s="338"/>
      <c r="E63" s="338"/>
      <c r="F63" s="338"/>
      <c r="G63" s="338"/>
    </row>
    <row r="64" spans="1:8" s="334" customFormat="1" x14ac:dyDescent="0.25">
      <c r="A64" s="338"/>
      <c r="B64" s="338"/>
      <c r="C64" s="338"/>
      <c r="D64" s="338"/>
      <c r="E64" s="338"/>
      <c r="F64" s="338"/>
      <c r="G64" s="338"/>
    </row>
    <row r="65" spans="1:7" s="334" customFormat="1" x14ac:dyDescent="0.25">
      <c r="A65" s="338"/>
      <c r="B65" s="338"/>
      <c r="C65" s="338"/>
      <c r="D65" s="338"/>
      <c r="E65" s="338"/>
      <c r="F65" s="338"/>
      <c r="G65" s="338"/>
    </row>
    <row r="66" spans="1:7" s="334" customFormat="1" x14ac:dyDescent="0.25">
      <c r="A66" s="338"/>
      <c r="B66" s="338"/>
      <c r="C66" s="338"/>
      <c r="D66" s="338"/>
      <c r="E66" s="338"/>
      <c r="F66" s="338"/>
      <c r="G66" s="338"/>
    </row>
    <row r="67" spans="1:7" s="334" customFormat="1" x14ac:dyDescent="0.25">
      <c r="A67" s="338"/>
      <c r="B67" s="338"/>
      <c r="C67" s="338"/>
      <c r="D67" s="338"/>
      <c r="E67" s="338"/>
      <c r="F67" s="338"/>
      <c r="G67" s="338"/>
    </row>
    <row r="68" spans="1:7" s="334" customFormat="1" x14ac:dyDescent="0.25">
      <c r="A68" s="338"/>
      <c r="B68" s="338"/>
      <c r="C68" s="338"/>
      <c r="D68" s="338"/>
      <c r="E68" s="338"/>
      <c r="F68" s="338"/>
      <c r="G68" s="338"/>
    </row>
    <row r="69" spans="1:7" s="334" customFormat="1" x14ac:dyDescent="0.25">
      <c r="A69" s="338"/>
      <c r="B69" s="338"/>
      <c r="C69" s="338"/>
      <c r="D69" s="338"/>
      <c r="E69" s="338"/>
      <c r="F69" s="338"/>
      <c r="G69" s="338"/>
    </row>
    <row r="70" spans="1:7" s="334" customFormat="1" x14ac:dyDescent="0.25">
      <c r="A70" s="338"/>
      <c r="B70" s="338"/>
      <c r="C70" s="338"/>
      <c r="D70" s="338"/>
      <c r="E70" s="338"/>
      <c r="F70" s="338"/>
      <c r="G70" s="338"/>
    </row>
    <row r="71" spans="1:7" s="334" customFormat="1" x14ac:dyDescent="0.25">
      <c r="A71" s="338"/>
      <c r="B71" s="338"/>
      <c r="C71" s="338"/>
      <c r="D71" s="338"/>
      <c r="E71" s="338"/>
      <c r="F71" s="338"/>
      <c r="G71" s="338"/>
    </row>
    <row r="72" spans="1:7" s="334" customFormat="1" x14ac:dyDescent="0.25">
      <c r="A72" s="338"/>
      <c r="B72" s="338"/>
      <c r="C72" s="338"/>
      <c r="D72" s="338"/>
      <c r="E72" s="338"/>
      <c r="F72" s="338"/>
      <c r="G72" s="338"/>
    </row>
    <row r="73" spans="1:7" s="334" customFormat="1" x14ac:dyDescent="0.25">
      <c r="A73" s="338"/>
      <c r="B73" s="338"/>
      <c r="C73" s="338"/>
      <c r="D73" s="338"/>
      <c r="E73" s="338"/>
      <c r="F73" s="338"/>
      <c r="G73" s="338"/>
    </row>
    <row r="74" spans="1:7" s="334" customFormat="1" x14ac:dyDescent="0.25">
      <c r="A74" s="338"/>
      <c r="B74" s="338"/>
      <c r="C74" s="338"/>
      <c r="D74" s="338"/>
      <c r="E74" s="338"/>
      <c r="F74" s="338"/>
      <c r="G74" s="338"/>
    </row>
    <row r="75" spans="1:7" s="334" customFormat="1" x14ac:dyDescent="0.25">
      <c r="A75" s="338"/>
      <c r="B75" s="338"/>
      <c r="C75" s="338"/>
      <c r="D75" s="338"/>
      <c r="E75" s="338"/>
      <c r="F75" s="338"/>
      <c r="G75" s="338"/>
    </row>
    <row r="76" spans="1:7" s="334" customFormat="1" x14ac:dyDescent="0.25">
      <c r="A76" s="338"/>
      <c r="B76" s="338"/>
      <c r="C76" s="338"/>
      <c r="D76" s="338"/>
      <c r="E76" s="338"/>
      <c r="F76" s="338"/>
      <c r="G76" s="338"/>
    </row>
    <row r="77" spans="1:7" s="334" customFormat="1" x14ac:dyDescent="0.25">
      <c r="A77" s="338"/>
      <c r="B77" s="338"/>
      <c r="C77" s="338"/>
      <c r="D77" s="338"/>
      <c r="E77" s="338"/>
      <c r="F77" s="338"/>
      <c r="G77" s="338"/>
    </row>
    <row r="78" spans="1:7" s="334" customFormat="1" x14ac:dyDescent="0.25">
      <c r="A78" s="338"/>
      <c r="B78" s="338"/>
      <c r="C78" s="338"/>
      <c r="D78" s="338"/>
      <c r="E78" s="338"/>
      <c r="F78" s="338"/>
      <c r="G78" s="338"/>
    </row>
    <row r="79" spans="1:7" s="334" customFormat="1" x14ac:dyDescent="0.25">
      <c r="A79" s="338"/>
      <c r="B79" s="338"/>
      <c r="C79" s="338"/>
      <c r="D79" s="338"/>
      <c r="E79" s="338"/>
      <c r="F79" s="338"/>
      <c r="G79" s="338"/>
    </row>
    <row r="80" spans="1:7" s="334" customFormat="1" x14ac:dyDescent="0.25">
      <c r="A80" s="338"/>
      <c r="B80" s="338"/>
      <c r="C80" s="338"/>
      <c r="D80" s="338"/>
      <c r="E80" s="338"/>
      <c r="F80" s="338"/>
      <c r="G80" s="338"/>
    </row>
    <row r="81" spans="1:7" s="334" customFormat="1" x14ac:dyDescent="0.25">
      <c r="A81" s="338"/>
      <c r="B81" s="338"/>
      <c r="C81" s="338"/>
      <c r="D81" s="338"/>
      <c r="E81" s="338"/>
      <c r="F81" s="338"/>
      <c r="G81" s="338"/>
    </row>
    <row r="82" spans="1:7" s="334" customFormat="1" x14ac:dyDescent="0.25">
      <c r="A82" s="338"/>
      <c r="B82" s="338"/>
      <c r="C82" s="338"/>
      <c r="D82" s="338"/>
      <c r="E82" s="338"/>
      <c r="F82" s="338"/>
      <c r="G82" s="338"/>
    </row>
    <row r="83" spans="1:7" s="334" customFormat="1" x14ac:dyDescent="0.25">
      <c r="A83" s="338"/>
      <c r="B83" s="338"/>
      <c r="C83" s="338"/>
      <c r="D83" s="338"/>
      <c r="E83" s="338"/>
      <c r="F83" s="338"/>
      <c r="G83" s="338"/>
    </row>
    <row r="84" spans="1:7" s="334" customFormat="1" x14ac:dyDescent="0.25">
      <c r="A84" s="338"/>
      <c r="B84" s="338"/>
      <c r="C84" s="338"/>
      <c r="D84" s="338"/>
      <c r="E84" s="338"/>
      <c r="F84" s="338"/>
      <c r="G84" s="338"/>
    </row>
    <row r="85" spans="1:7" s="334" customFormat="1" x14ac:dyDescent="0.25">
      <c r="A85" s="338"/>
      <c r="B85" s="338"/>
      <c r="C85" s="338"/>
      <c r="D85" s="338"/>
      <c r="E85" s="338"/>
      <c r="F85" s="338"/>
      <c r="G85" s="338"/>
    </row>
    <row r="86" spans="1:7" s="334" customFormat="1" x14ac:dyDescent="0.25">
      <c r="A86" s="338"/>
      <c r="B86" s="338"/>
      <c r="C86" s="338"/>
      <c r="D86" s="338"/>
      <c r="E86" s="338"/>
      <c r="F86" s="338"/>
      <c r="G86" s="338"/>
    </row>
    <row r="87" spans="1:7" s="334" customFormat="1" x14ac:dyDescent="0.25">
      <c r="A87" s="338"/>
      <c r="B87" s="338"/>
      <c r="C87" s="338"/>
      <c r="D87" s="338"/>
      <c r="E87" s="338"/>
      <c r="F87" s="338"/>
      <c r="G87" s="338"/>
    </row>
    <row r="88" spans="1:7" s="334" customFormat="1" x14ac:dyDescent="0.25">
      <c r="A88" s="338"/>
      <c r="B88" s="338"/>
      <c r="C88" s="338"/>
      <c r="D88" s="338"/>
      <c r="E88" s="338"/>
      <c r="F88" s="338"/>
      <c r="G88" s="338"/>
    </row>
    <row r="89" spans="1:7" s="334" customFormat="1" x14ac:dyDescent="0.25">
      <c r="A89" s="338"/>
      <c r="B89" s="338"/>
      <c r="C89" s="338"/>
      <c r="D89" s="338"/>
      <c r="E89" s="338"/>
      <c r="F89" s="338"/>
      <c r="G89" s="338"/>
    </row>
    <row r="90" spans="1:7" s="334" customFormat="1" x14ac:dyDescent="0.25">
      <c r="A90" s="338"/>
      <c r="B90" s="338"/>
      <c r="C90" s="338"/>
      <c r="D90" s="338"/>
      <c r="E90" s="338"/>
      <c r="F90" s="338"/>
      <c r="G90" s="338"/>
    </row>
    <row r="91" spans="1:7" s="334" customFormat="1" x14ac:dyDescent="0.3">
      <c r="A91" s="312"/>
      <c r="B91" s="312"/>
      <c r="C91" s="312"/>
      <c r="D91" s="311"/>
      <c r="E91" s="310"/>
      <c r="F91" s="310"/>
      <c r="G91" s="310"/>
    </row>
  </sheetData>
  <mergeCells count="3">
    <mergeCell ref="A1:G1"/>
    <mergeCell ref="A2:G2"/>
    <mergeCell ref="A3:G3"/>
  </mergeCells>
  <phoneticPr fontId="54" type="noConversion"/>
  <conditionalFormatting sqref="E15">
    <cfRule type="cellIs" dxfId="47" priority="4" stopIfTrue="1" operator="equal">
      <formula>"Bye"</formula>
    </cfRule>
  </conditionalFormatting>
  <conditionalFormatting sqref="E57">
    <cfRule type="cellIs" dxfId="46" priority="1" stopIfTrue="1" operator="equal">
      <formula>"Bye"</formula>
    </cfRule>
  </conditionalFormatting>
  <conditionalFormatting sqref="F19">
    <cfRule type="cellIs" dxfId="45" priority="3" stopIfTrue="1" operator="equal">
      <formula>"Bye"</formula>
    </cfRule>
  </conditionalFormatting>
  <conditionalFormatting sqref="F21">
    <cfRule type="cellIs" dxfId="44" priority="2" stopIfTrue="1" operator="equal">
      <formula>"Bye"</formula>
    </cfRule>
  </conditionalFormatting>
  <pageMargins left="0.25" right="0.25" top="0.75" bottom="0.75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A7FC-1505-4273-BC82-88346DE12AB7}">
  <sheetPr>
    <tabColor indexed="11"/>
  </sheetPr>
  <dimension ref="A1:AI41"/>
  <sheetViews>
    <sheetView workbookViewId="0">
      <selection activeCell="E7" sqref="E7:I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23" max="23" width="10.33203125" hidden="1" customWidth="1"/>
    <col min="24" max="35" width="0" hidden="1" customWidth="1"/>
  </cols>
  <sheetData>
    <row r="1" spans="1:35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P1" s="88"/>
      <c r="Z1" s="276" t="e">
        <f>IF(W5=1,CONCATENATE(VLOOKUP(W3,Y16:AF27,2)),CONCATENATE(VLOOKUP(W3,Y2:AI13,2)))</f>
        <v>#N/A</v>
      </c>
      <c r="AA1" s="276" t="e">
        <f>IF(W5=1,CONCATENATE(VLOOKUP(W3,Y16:AI27,3)),CONCATENATE(VLOOKUP(W3,Y2:AI13,3)))</f>
        <v>#N/A</v>
      </c>
      <c r="AB1" s="276" t="e">
        <f>IF(W5=1,CONCATENATE(VLOOKUP(W3,Y16:AI27,4)),CONCATENATE(VLOOKUP(W3,Y2:AI13,4)))</f>
        <v>#N/A</v>
      </c>
      <c r="AC1" s="276" t="e">
        <f>IF(W5=1,CONCATENATE(VLOOKUP(W3,Y16:AI27,5)),CONCATENATE(VLOOKUP(W3,Y2:AI13,5)))</f>
        <v>#N/A</v>
      </c>
      <c r="AD1" s="276" t="e">
        <f>IF(W5=1,CONCATENATE(VLOOKUP(W3,Y16:AI27,6)),CONCATENATE(VLOOKUP(W3,Y2:AI13,6)))</f>
        <v>#N/A</v>
      </c>
      <c r="AE1" s="276" t="e">
        <f>IF(W5=1,CONCATENATE(VLOOKUP(W3,Y16:AI27,7)),CONCATENATE(VLOOKUP(W3,Y2:AI13,7)))</f>
        <v>#N/A</v>
      </c>
      <c r="AF1" s="276" t="e">
        <f>IF(W5=1,CONCATENATE(VLOOKUP(W3,Y16:AI27,8)),CONCATENATE(VLOOKUP(W3,Y2:AI13,8)))</f>
        <v>#N/A</v>
      </c>
      <c r="AG1" s="276" t="e">
        <f>IF(W5=1,CONCATENATE(VLOOKUP(W3,Y16:AI27,9)),CONCATENATE(VLOOKUP(W3,Y2:AI13,9)))</f>
        <v>#N/A</v>
      </c>
      <c r="AH1" s="276" t="e">
        <f>IF(W5=1,CONCATENATE(VLOOKUP(W3,Y16:AI27,10)),CONCATENATE(VLOOKUP(W3,Y2:AI13,10)))</f>
        <v>#N/A</v>
      </c>
      <c r="AI1" s="276" t="e">
        <f>IF(W5=1,CONCATENATE(VLOOKUP(W3,Y16:AI27,11)),CONCATENATE(VLOOKUP(W3,Y2:AI13,11)))</f>
        <v>#N/A</v>
      </c>
    </row>
    <row r="2" spans="1:35" x14ac:dyDescent="0.25">
      <c r="A2" s="168" t="s">
        <v>37</v>
      </c>
      <c r="B2" s="169"/>
      <c r="C2" s="169"/>
      <c r="D2" s="169"/>
      <c r="E2" s="169" t="s">
        <v>134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P2" s="89"/>
      <c r="W2" s="271"/>
      <c r="X2" s="270"/>
      <c r="Y2" s="270" t="s">
        <v>50</v>
      </c>
      <c r="Z2" s="264">
        <v>150</v>
      </c>
      <c r="AA2" s="264">
        <v>120</v>
      </c>
      <c r="AB2" s="264">
        <v>100</v>
      </c>
      <c r="AC2" s="264">
        <v>80</v>
      </c>
      <c r="AD2" s="264">
        <v>70</v>
      </c>
      <c r="AE2" s="264">
        <v>60</v>
      </c>
      <c r="AF2" s="264">
        <v>55</v>
      </c>
      <c r="AG2" s="264">
        <v>50</v>
      </c>
      <c r="AH2" s="264">
        <v>45</v>
      </c>
      <c r="AI2" s="264">
        <v>40</v>
      </c>
    </row>
    <row r="3" spans="1:35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P3" s="232"/>
      <c r="W3" s="270">
        <f>IF(H4="OB","A",IF(H4="IX","W",H4))</f>
        <v>0</v>
      </c>
      <c r="X3" s="270"/>
      <c r="Y3" s="270" t="s">
        <v>68</v>
      </c>
      <c r="Z3" s="264">
        <v>120</v>
      </c>
      <c r="AA3" s="264">
        <v>90</v>
      </c>
      <c r="AB3" s="264">
        <v>65</v>
      </c>
      <c r="AC3" s="264">
        <v>55</v>
      </c>
      <c r="AD3" s="264">
        <v>50</v>
      </c>
      <c r="AE3" s="264">
        <v>45</v>
      </c>
      <c r="AF3" s="264">
        <v>40</v>
      </c>
      <c r="AG3" s="264">
        <v>35</v>
      </c>
      <c r="AH3" s="264">
        <v>25</v>
      </c>
      <c r="AI3" s="264">
        <v>20</v>
      </c>
    </row>
    <row r="4" spans="1:35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P4" s="233"/>
      <c r="W4" s="270"/>
      <c r="X4" s="270"/>
      <c r="Y4" s="270" t="s">
        <v>69</v>
      </c>
      <c r="Z4" s="264">
        <v>90</v>
      </c>
      <c r="AA4" s="264">
        <v>60</v>
      </c>
      <c r="AB4" s="264">
        <v>45</v>
      </c>
      <c r="AC4" s="264">
        <v>34</v>
      </c>
      <c r="AD4" s="264">
        <v>27</v>
      </c>
      <c r="AE4" s="264">
        <v>22</v>
      </c>
      <c r="AF4" s="264">
        <v>18</v>
      </c>
      <c r="AG4" s="264">
        <v>15</v>
      </c>
      <c r="AH4" s="264">
        <v>12</v>
      </c>
      <c r="AI4" s="264">
        <v>9</v>
      </c>
    </row>
    <row r="5" spans="1:35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W5" s="270">
        <f>IF(OR(Altalanos!$A$8="F1",Altalanos!$A$8="F2",Altalanos!$A$8="N1",Altalanos!$A$8="N2"),1,2)</f>
        <v>2</v>
      </c>
      <c r="X5" s="270"/>
      <c r="Y5" s="270" t="s">
        <v>70</v>
      </c>
      <c r="Z5" s="264">
        <v>60</v>
      </c>
      <c r="AA5" s="264">
        <v>40</v>
      </c>
      <c r="AB5" s="264">
        <v>30</v>
      </c>
      <c r="AC5" s="264">
        <v>20</v>
      </c>
      <c r="AD5" s="264">
        <v>18</v>
      </c>
      <c r="AE5" s="264">
        <v>15</v>
      </c>
      <c r="AF5" s="264">
        <v>12</v>
      </c>
      <c r="AG5" s="264">
        <v>10</v>
      </c>
      <c r="AH5" s="264">
        <v>8</v>
      </c>
      <c r="AI5" s="264">
        <v>6</v>
      </c>
    </row>
    <row r="6" spans="1:35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W6" s="270"/>
      <c r="X6" s="270"/>
      <c r="Y6" s="270" t="s">
        <v>71</v>
      </c>
      <c r="Z6" s="264">
        <v>40</v>
      </c>
      <c r="AA6" s="264">
        <v>25</v>
      </c>
      <c r="AB6" s="264">
        <v>18</v>
      </c>
      <c r="AC6" s="264">
        <v>13</v>
      </c>
      <c r="AD6" s="264">
        <v>10</v>
      </c>
      <c r="AE6" s="264">
        <v>8</v>
      </c>
      <c r="AF6" s="264">
        <v>6</v>
      </c>
      <c r="AG6" s="264">
        <v>5</v>
      </c>
      <c r="AH6" s="264">
        <v>4</v>
      </c>
      <c r="AI6" s="264">
        <v>3</v>
      </c>
    </row>
    <row r="7" spans="1:35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135</v>
      </c>
      <c r="F7" s="230"/>
      <c r="G7" s="225" t="str">
        <f>IF($B7="","",VLOOKUP($B7,#REF!,3))</f>
        <v/>
      </c>
      <c r="H7" s="230"/>
      <c r="I7" s="307" t="s">
        <v>122</v>
      </c>
      <c r="J7" s="206"/>
      <c r="K7" s="380" t="s">
        <v>169</v>
      </c>
      <c r="L7" s="272">
        <v>4</v>
      </c>
      <c r="M7" s="277"/>
      <c r="W7" s="270"/>
      <c r="X7" s="270"/>
      <c r="Y7" s="270" t="s">
        <v>72</v>
      </c>
      <c r="Z7" s="264">
        <v>25</v>
      </c>
      <c r="AA7" s="264">
        <v>15</v>
      </c>
      <c r="AB7" s="264">
        <v>13</v>
      </c>
      <c r="AC7" s="264">
        <v>8</v>
      </c>
      <c r="AD7" s="264">
        <v>6</v>
      </c>
      <c r="AE7" s="264">
        <v>4</v>
      </c>
      <c r="AF7" s="264">
        <v>3</v>
      </c>
      <c r="AG7" s="264">
        <v>2</v>
      </c>
      <c r="AH7" s="264">
        <v>1</v>
      </c>
      <c r="AI7" s="264">
        <v>0</v>
      </c>
    </row>
    <row r="8" spans="1:35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W8" s="270"/>
      <c r="X8" s="270"/>
      <c r="Y8" s="270" t="s">
        <v>73</v>
      </c>
      <c r="Z8" s="264">
        <v>15</v>
      </c>
      <c r="AA8" s="264">
        <v>10</v>
      </c>
      <c r="AB8" s="264">
        <v>7</v>
      </c>
      <c r="AC8" s="264">
        <v>5</v>
      </c>
      <c r="AD8" s="264">
        <v>4</v>
      </c>
      <c r="AE8" s="264">
        <v>3</v>
      </c>
      <c r="AF8" s="264">
        <v>2</v>
      </c>
      <c r="AG8" s="264">
        <v>1</v>
      </c>
      <c r="AH8" s="264">
        <v>0</v>
      </c>
      <c r="AI8" s="264">
        <v>0</v>
      </c>
    </row>
    <row r="9" spans="1:35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136</v>
      </c>
      <c r="F9" s="230"/>
      <c r="G9" s="225" t="str">
        <f>IF($B9="","",VLOOKUP($B9,#REF!,3))</f>
        <v/>
      </c>
      <c r="H9" s="230"/>
      <c r="I9" s="307" t="s">
        <v>127</v>
      </c>
      <c r="J9" s="206"/>
      <c r="K9" s="380" t="s">
        <v>170</v>
      </c>
      <c r="L9" s="272">
        <v>2</v>
      </c>
      <c r="M9" s="277"/>
      <c r="W9" s="270"/>
      <c r="X9" s="270"/>
      <c r="Y9" s="270" t="s">
        <v>74</v>
      </c>
      <c r="Z9" s="264">
        <v>10</v>
      </c>
      <c r="AA9" s="264">
        <v>6</v>
      </c>
      <c r="AB9" s="264">
        <v>4</v>
      </c>
      <c r="AC9" s="264">
        <v>2</v>
      </c>
      <c r="AD9" s="264">
        <v>1</v>
      </c>
      <c r="AE9" s="264">
        <v>0</v>
      </c>
      <c r="AF9" s="264">
        <v>0</v>
      </c>
      <c r="AG9" s="264">
        <v>0</v>
      </c>
      <c r="AH9" s="264">
        <v>0</v>
      </c>
      <c r="AI9" s="264">
        <v>0</v>
      </c>
    </row>
    <row r="10" spans="1:35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W10" s="270"/>
      <c r="X10" s="270"/>
      <c r="Y10" s="270" t="s">
        <v>75</v>
      </c>
      <c r="Z10" s="264">
        <v>6</v>
      </c>
      <c r="AA10" s="264">
        <v>3</v>
      </c>
      <c r="AB10" s="264">
        <v>2</v>
      </c>
      <c r="AC10" s="264">
        <v>1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  <c r="AI10" s="264">
        <v>0</v>
      </c>
    </row>
    <row r="11" spans="1:35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137</v>
      </c>
      <c r="F11" s="230"/>
      <c r="G11" s="225" t="str">
        <f>IF($B11="","",VLOOKUP($B11,#REF!,3))</f>
        <v/>
      </c>
      <c r="H11" s="230"/>
      <c r="I11" s="307" t="s">
        <v>102</v>
      </c>
      <c r="J11" s="206"/>
      <c r="K11" s="380" t="s">
        <v>172</v>
      </c>
      <c r="L11" s="272">
        <v>0</v>
      </c>
      <c r="M11" s="277"/>
      <c r="W11" s="270"/>
      <c r="X11" s="270"/>
      <c r="Y11" s="270" t="s">
        <v>80</v>
      </c>
      <c r="Z11" s="264">
        <v>3</v>
      </c>
      <c r="AA11" s="264">
        <v>2</v>
      </c>
      <c r="AB11" s="264">
        <v>1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  <c r="AI11" s="264">
        <v>0</v>
      </c>
    </row>
    <row r="12" spans="1:35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W12" s="270"/>
      <c r="X12" s="270"/>
      <c r="Y12" s="270" t="s">
        <v>76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</row>
    <row r="13" spans="1:35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W13" s="270"/>
      <c r="X13" s="270"/>
      <c r="Y13" s="270" t="s">
        <v>77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</row>
    <row r="14" spans="1:35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</row>
    <row r="15" spans="1:35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</row>
    <row r="16" spans="1:35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W16" s="270"/>
      <c r="X16" s="270"/>
      <c r="Y16" s="270" t="s">
        <v>50</v>
      </c>
      <c r="Z16" s="270">
        <v>300</v>
      </c>
      <c r="AA16" s="270">
        <v>250</v>
      </c>
      <c r="AB16" s="270">
        <v>220</v>
      </c>
      <c r="AC16" s="270">
        <v>180</v>
      </c>
      <c r="AD16" s="270">
        <v>160</v>
      </c>
      <c r="AE16" s="270">
        <v>150</v>
      </c>
      <c r="AF16" s="270">
        <v>140</v>
      </c>
      <c r="AG16" s="270">
        <v>130</v>
      </c>
      <c r="AH16" s="270">
        <v>120</v>
      </c>
      <c r="AI16" s="270">
        <v>110</v>
      </c>
    </row>
    <row r="17" spans="1:35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W17" s="270"/>
      <c r="X17" s="270"/>
      <c r="Y17" s="270" t="s">
        <v>68</v>
      </c>
      <c r="Z17" s="270">
        <v>250</v>
      </c>
      <c r="AA17" s="270">
        <v>200</v>
      </c>
      <c r="AB17" s="270">
        <v>160</v>
      </c>
      <c r="AC17" s="270">
        <v>140</v>
      </c>
      <c r="AD17" s="270">
        <v>120</v>
      </c>
      <c r="AE17" s="270">
        <v>110</v>
      </c>
      <c r="AF17" s="270">
        <v>100</v>
      </c>
      <c r="AG17" s="270">
        <v>90</v>
      </c>
      <c r="AH17" s="270">
        <v>80</v>
      </c>
      <c r="AI17" s="270">
        <v>70</v>
      </c>
    </row>
    <row r="18" spans="1:35" ht="18.75" customHeight="1" x14ac:dyDescent="0.25">
      <c r="A18" s="206"/>
      <c r="B18" s="396"/>
      <c r="C18" s="396"/>
      <c r="D18" s="393" t="str">
        <f>E7</f>
        <v>Borics Benett</v>
      </c>
      <c r="E18" s="393"/>
      <c r="F18" s="393" t="str">
        <f>E9</f>
        <v>Bódis Áron</v>
      </c>
      <c r="G18" s="393"/>
      <c r="H18" s="393" t="str">
        <f>E11</f>
        <v>Kasza Mirkó</v>
      </c>
      <c r="I18" s="393"/>
      <c r="J18" s="206"/>
      <c r="K18" s="206"/>
      <c r="L18" s="206"/>
      <c r="M18" s="206"/>
      <c r="W18" s="270"/>
      <c r="X18" s="270"/>
      <c r="Y18" s="270" t="s">
        <v>69</v>
      </c>
      <c r="Z18" s="270">
        <v>200</v>
      </c>
      <c r="AA18" s="270">
        <v>150</v>
      </c>
      <c r="AB18" s="270">
        <v>130</v>
      </c>
      <c r="AC18" s="270">
        <v>110</v>
      </c>
      <c r="AD18" s="270">
        <v>95</v>
      </c>
      <c r="AE18" s="270">
        <v>80</v>
      </c>
      <c r="AF18" s="270">
        <v>70</v>
      </c>
      <c r="AG18" s="270">
        <v>60</v>
      </c>
      <c r="AH18" s="270">
        <v>55</v>
      </c>
      <c r="AI18" s="270">
        <v>50</v>
      </c>
    </row>
    <row r="19" spans="1:35" ht="18.75" customHeight="1" x14ac:dyDescent="0.25">
      <c r="A19" s="262" t="s">
        <v>50</v>
      </c>
      <c r="B19" s="398" t="str">
        <f>E7</f>
        <v>Borics Benett</v>
      </c>
      <c r="C19" s="398"/>
      <c r="D19" s="399"/>
      <c r="E19" s="399"/>
      <c r="F19" s="400" t="s">
        <v>342</v>
      </c>
      <c r="G19" s="401"/>
      <c r="H19" s="400" t="s">
        <v>342</v>
      </c>
      <c r="I19" s="401"/>
      <c r="J19" s="206"/>
      <c r="K19" s="206"/>
      <c r="L19" s="206"/>
      <c r="M19" s="206"/>
      <c r="W19" s="270"/>
      <c r="X19" s="270"/>
      <c r="Y19" s="270" t="s">
        <v>70</v>
      </c>
      <c r="Z19" s="270">
        <v>150</v>
      </c>
      <c r="AA19" s="270">
        <v>120</v>
      </c>
      <c r="AB19" s="270">
        <v>100</v>
      </c>
      <c r="AC19" s="270">
        <v>80</v>
      </c>
      <c r="AD19" s="270">
        <v>70</v>
      </c>
      <c r="AE19" s="270">
        <v>60</v>
      </c>
      <c r="AF19" s="270">
        <v>55</v>
      </c>
      <c r="AG19" s="270">
        <v>50</v>
      </c>
      <c r="AH19" s="270">
        <v>45</v>
      </c>
      <c r="AI19" s="270">
        <v>40</v>
      </c>
    </row>
    <row r="20" spans="1:35" ht="18.75" customHeight="1" x14ac:dyDescent="0.25">
      <c r="A20" s="262" t="s">
        <v>51</v>
      </c>
      <c r="B20" s="398" t="str">
        <f>E9</f>
        <v>Bódis Áron</v>
      </c>
      <c r="C20" s="398"/>
      <c r="D20" s="400" t="s">
        <v>341</v>
      </c>
      <c r="E20" s="401"/>
      <c r="F20" s="399"/>
      <c r="G20" s="399"/>
      <c r="H20" s="402" t="s">
        <v>340</v>
      </c>
      <c r="I20" s="403"/>
      <c r="J20" s="206"/>
      <c r="K20" s="206"/>
      <c r="L20" s="206"/>
      <c r="M20" s="206"/>
      <c r="W20" s="270"/>
      <c r="X20" s="270"/>
      <c r="Y20" s="270" t="s">
        <v>71</v>
      </c>
      <c r="Z20" s="270">
        <v>120</v>
      </c>
      <c r="AA20" s="270">
        <v>90</v>
      </c>
      <c r="AB20" s="270">
        <v>65</v>
      </c>
      <c r="AC20" s="270">
        <v>55</v>
      </c>
      <c r="AD20" s="270">
        <v>50</v>
      </c>
      <c r="AE20" s="270">
        <v>45</v>
      </c>
      <c r="AF20" s="270">
        <v>40</v>
      </c>
      <c r="AG20" s="270">
        <v>35</v>
      </c>
      <c r="AH20" s="270">
        <v>25</v>
      </c>
      <c r="AI20" s="270">
        <v>20</v>
      </c>
    </row>
    <row r="21" spans="1:35" ht="18.75" customHeight="1" x14ac:dyDescent="0.25">
      <c r="A21" s="262" t="s">
        <v>52</v>
      </c>
      <c r="B21" s="398" t="str">
        <f>E11</f>
        <v>Kasza Mirkó</v>
      </c>
      <c r="C21" s="398"/>
      <c r="D21" s="400" t="s">
        <v>341</v>
      </c>
      <c r="E21" s="401"/>
      <c r="F21" s="402" t="s">
        <v>347</v>
      </c>
      <c r="G21" s="403"/>
      <c r="H21" s="399"/>
      <c r="I21" s="399"/>
      <c r="J21" s="206"/>
      <c r="K21" s="206"/>
      <c r="L21" s="206"/>
      <c r="M21" s="206"/>
      <c r="W21" s="270"/>
      <c r="X21" s="270"/>
      <c r="Y21" s="270" t="s">
        <v>72</v>
      </c>
      <c r="Z21" s="270">
        <v>90</v>
      </c>
      <c r="AA21" s="270">
        <v>60</v>
      </c>
      <c r="AB21" s="270">
        <v>45</v>
      </c>
      <c r="AC21" s="270">
        <v>34</v>
      </c>
      <c r="AD21" s="270">
        <v>27</v>
      </c>
      <c r="AE21" s="270">
        <v>22</v>
      </c>
      <c r="AF21" s="270">
        <v>18</v>
      </c>
      <c r="AG21" s="270">
        <v>15</v>
      </c>
      <c r="AH21" s="270">
        <v>12</v>
      </c>
      <c r="AI21" s="270">
        <v>9</v>
      </c>
    </row>
    <row r="22" spans="1:35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W22" s="270"/>
      <c r="X22" s="270"/>
      <c r="Y22" s="270" t="s">
        <v>73</v>
      </c>
      <c r="Z22" s="270">
        <v>60</v>
      </c>
      <c r="AA22" s="270">
        <v>40</v>
      </c>
      <c r="AB22" s="270">
        <v>30</v>
      </c>
      <c r="AC22" s="270">
        <v>20</v>
      </c>
      <c r="AD22" s="270">
        <v>18</v>
      </c>
      <c r="AE22" s="270">
        <v>15</v>
      </c>
      <c r="AF22" s="270">
        <v>12</v>
      </c>
      <c r="AG22" s="270">
        <v>10</v>
      </c>
      <c r="AH22" s="270">
        <v>8</v>
      </c>
      <c r="AI22" s="270">
        <v>6</v>
      </c>
    </row>
    <row r="23" spans="1:35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W23" s="270"/>
      <c r="X23" s="270"/>
      <c r="Y23" s="270" t="s">
        <v>74</v>
      </c>
      <c r="Z23" s="270">
        <v>40</v>
      </c>
      <c r="AA23" s="270">
        <v>25</v>
      </c>
      <c r="AB23" s="270">
        <v>18</v>
      </c>
      <c r="AC23" s="270">
        <v>13</v>
      </c>
      <c r="AD23" s="270">
        <v>8</v>
      </c>
      <c r="AE23" s="270">
        <v>7</v>
      </c>
      <c r="AF23" s="270">
        <v>6</v>
      </c>
      <c r="AG23" s="270">
        <v>5</v>
      </c>
      <c r="AH23" s="270">
        <v>4</v>
      </c>
      <c r="AI23" s="270">
        <v>3</v>
      </c>
    </row>
    <row r="24" spans="1:35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W24" s="270"/>
      <c r="X24" s="270"/>
      <c r="Y24" s="270" t="s">
        <v>75</v>
      </c>
      <c r="Z24" s="270">
        <v>25</v>
      </c>
      <c r="AA24" s="270">
        <v>15</v>
      </c>
      <c r="AB24" s="270">
        <v>13</v>
      </c>
      <c r="AC24" s="270">
        <v>7</v>
      </c>
      <c r="AD24" s="270">
        <v>6</v>
      </c>
      <c r="AE24" s="270">
        <v>5</v>
      </c>
      <c r="AF24" s="270">
        <v>4</v>
      </c>
      <c r="AG24" s="270">
        <v>3</v>
      </c>
      <c r="AH24" s="270">
        <v>2</v>
      </c>
      <c r="AI24" s="270">
        <v>1</v>
      </c>
    </row>
    <row r="25" spans="1:35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W25" s="270"/>
      <c r="X25" s="270"/>
      <c r="Y25" s="270" t="s">
        <v>80</v>
      </c>
      <c r="Z25" s="270">
        <v>15</v>
      </c>
      <c r="AA25" s="270">
        <v>10</v>
      </c>
      <c r="AB25" s="270">
        <v>8</v>
      </c>
      <c r="AC25" s="270">
        <v>4</v>
      </c>
      <c r="AD25" s="270">
        <v>3</v>
      </c>
      <c r="AE25" s="270">
        <v>2</v>
      </c>
      <c r="AF25" s="270">
        <v>1</v>
      </c>
      <c r="AG25" s="270">
        <v>0</v>
      </c>
      <c r="AH25" s="270">
        <v>0</v>
      </c>
      <c r="AI25" s="270">
        <v>0</v>
      </c>
    </row>
    <row r="26" spans="1:35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W26" s="270"/>
      <c r="X26" s="270"/>
      <c r="Y26" s="270" t="s">
        <v>76</v>
      </c>
      <c r="Z26" s="270">
        <v>10</v>
      </c>
      <c r="AA26" s="270">
        <v>6</v>
      </c>
      <c r="AB26" s="270">
        <v>4</v>
      </c>
      <c r="AC26" s="270">
        <v>2</v>
      </c>
      <c r="AD26" s="270">
        <v>1</v>
      </c>
      <c r="AE26" s="270">
        <v>0</v>
      </c>
      <c r="AF26" s="270">
        <v>0</v>
      </c>
      <c r="AG26" s="270">
        <v>0</v>
      </c>
      <c r="AH26" s="270">
        <v>0</v>
      </c>
      <c r="AI26" s="270">
        <v>0</v>
      </c>
    </row>
    <row r="27" spans="1:35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W27" s="270"/>
      <c r="X27" s="270"/>
      <c r="Y27" s="270" t="s">
        <v>77</v>
      </c>
      <c r="Z27" s="270">
        <v>3</v>
      </c>
      <c r="AA27" s="270">
        <v>2</v>
      </c>
      <c r="AB27" s="270">
        <v>1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</row>
    <row r="28" spans="1:35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5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5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5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5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6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  <c r="P33" s="237"/>
    </row>
    <row r="34" spans="1:16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  <c r="P34" s="238"/>
    </row>
    <row r="35" spans="1:16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  <c r="P35" s="122"/>
    </row>
    <row r="36" spans="1:16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  <c r="P36" s="238"/>
    </row>
    <row r="37" spans="1:16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  <c r="P37" s="122"/>
    </row>
    <row r="38" spans="1:16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  <c r="P38" s="122"/>
    </row>
    <row r="39" spans="1:16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  <c r="P39" s="238"/>
    </row>
    <row r="40" spans="1:16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  <c r="P40" s="122"/>
    </row>
    <row r="41" spans="1:16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  <c r="P41" s="122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43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9002-FD5E-4297-95CF-03D6E3B7A005}">
  <sheetPr>
    <tabColor indexed="11"/>
  </sheetPr>
  <dimension ref="A1:AG41"/>
  <sheetViews>
    <sheetView workbookViewId="0">
      <selection activeCell="E11" sqref="E11:I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X1" s="276" t="e">
        <f>IF(U5=1,CONCATENATE(VLOOKUP(U3,W16:AD27,2)),CONCATENATE(VLOOKUP(U3,W2:AG13,2)))</f>
        <v>#N/A</v>
      </c>
      <c r="Y1" s="276" t="e">
        <f>IF(U5=1,CONCATENATE(VLOOKUP(U3,W16:AG27,3)),CONCATENATE(VLOOKUP(U3,W2:AG13,3)))</f>
        <v>#N/A</v>
      </c>
      <c r="Z1" s="276" t="e">
        <f>IF(U5=1,CONCATENATE(VLOOKUP(U3,W16:AG27,4)),CONCATENATE(VLOOKUP(U3,W2:AG13,4)))</f>
        <v>#N/A</v>
      </c>
      <c r="AA1" s="276" t="e">
        <f>IF(U5=1,CONCATENATE(VLOOKUP(U3,W16:AG27,5)),CONCATENATE(VLOOKUP(U3,W2:AG13,5)))</f>
        <v>#N/A</v>
      </c>
      <c r="AB1" s="276" t="e">
        <f>IF(U5=1,CONCATENATE(VLOOKUP(U3,W16:AG27,6)),CONCATENATE(VLOOKUP(U3,W2:AG13,6)))</f>
        <v>#N/A</v>
      </c>
      <c r="AC1" s="276" t="e">
        <f>IF(U5=1,CONCATENATE(VLOOKUP(U3,W16:AG27,7)),CONCATENATE(VLOOKUP(U3,W2:AG13,7)))</f>
        <v>#N/A</v>
      </c>
      <c r="AD1" s="276" t="e">
        <f>IF(U5=1,CONCATENATE(VLOOKUP(U3,W16:AG27,8)),CONCATENATE(VLOOKUP(U3,W2:AG13,8)))</f>
        <v>#N/A</v>
      </c>
      <c r="AE1" s="276" t="e">
        <f>IF(U5=1,CONCATENATE(VLOOKUP(U3,W16:AG27,9)),CONCATENATE(VLOOKUP(U3,W2:AG13,9)))</f>
        <v>#N/A</v>
      </c>
      <c r="AF1" s="276" t="e">
        <f>IF(U5=1,CONCATENATE(VLOOKUP(U3,W16:AG27,10)),CONCATENATE(VLOOKUP(U3,W2:AG13,10)))</f>
        <v>#N/A</v>
      </c>
      <c r="AG1" s="276" t="e">
        <f>IF(U5=1,CONCATENATE(VLOOKUP(U3,W16:AG27,11)),CONCATENATE(VLOOKUP(U3,W2:AG13,11)))</f>
        <v>#N/A</v>
      </c>
    </row>
    <row r="2" spans="1:33" x14ac:dyDescent="0.25">
      <c r="A2" s="168" t="s">
        <v>37</v>
      </c>
      <c r="B2" s="169"/>
      <c r="C2" s="169"/>
      <c r="D2" s="169"/>
      <c r="E2" s="169" t="s">
        <v>138</v>
      </c>
      <c r="F2" s="169"/>
      <c r="G2" s="170"/>
      <c r="H2" s="171"/>
      <c r="I2" s="171"/>
      <c r="J2" s="172"/>
      <c r="K2" s="166"/>
      <c r="L2" s="166"/>
      <c r="M2" s="166"/>
      <c r="N2" s="89"/>
      <c r="U2" s="271"/>
      <c r="V2" s="270"/>
      <c r="W2" s="270" t="s">
        <v>50</v>
      </c>
      <c r="X2" s="264">
        <v>150</v>
      </c>
      <c r="Y2" s="264">
        <v>120</v>
      </c>
      <c r="Z2" s="264">
        <v>100</v>
      </c>
      <c r="AA2" s="264">
        <v>80</v>
      </c>
      <c r="AB2" s="264">
        <v>70</v>
      </c>
      <c r="AC2" s="264">
        <v>60</v>
      </c>
      <c r="AD2" s="264">
        <v>55</v>
      </c>
      <c r="AE2" s="264">
        <v>50</v>
      </c>
      <c r="AF2" s="264">
        <v>45</v>
      </c>
      <c r="AG2" s="264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U3" s="270">
        <f>IF(H4="OB","A",IF(H4="IX","W",H4))</f>
        <v>0</v>
      </c>
      <c r="V3" s="270"/>
      <c r="W3" s="270" t="s">
        <v>68</v>
      </c>
      <c r="X3" s="264">
        <v>120</v>
      </c>
      <c r="Y3" s="264">
        <v>90</v>
      </c>
      <c r="Z3" s="264">
        <v>65</v>
      </c>
      <c r="AA3" s="264">
        <v>55</v>
      </c>
      <c r="AB3" s="264">
        <v>50</v>
      </c>
      <c r="AC3" s="264">
        <v>45</v>
      </c>
      <c r="AD3" s="264">
        <v>40</v>
      </c>
      <c r="AE3" s="264">
        <v>35</v>
      </c>
      <c r="AF3" s="264">
        <v>25</v>
      </c>
      <c r="AG3" s="264">
        <v>20</v>
      </c>
    </row>
    <row r="4" spans="1:33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U4" s="270"/>
      <c r="V4" s="270"/>
      <c r="W4" s="270" t="s">
        <v>69</v>
      </c>
      <c r="X4" s="264">
        <v>90</v>
      </c>
      <c r="Y4" s="264">
        <v>60</v>
      </c>
      <c r="Z4" s="264">
        <v>45</v>
      </c>
      <c r="AA4" s="264">
        <v>34</v>
      </c>
      <c r="AB4" s="264">
        <v>27</v>
      </c>
      <c r="AC4" s="264">
        <v>22</v>
      </c>
      <c r="AD4" s="264">
        <v>18</v>
      </c>
      <c r="AE4" s="264">
        <v>15</v>
      </c>
      <c r="AF4" s="264">
        <v>12</v>
      </c>
      <c r="AG4" s="264">
        <v>9</v>
      </c>
    </row>
    <row r="5" spans="1:33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U5" s="270">
        <f>IF(OR(Altalanos!$A$8="F1",Altalanos!$A$8="F2",Altalanos!$A$8="N1",Altalanos!$A$8="N2"),1,2)</f>
        <v>2</v>
      </c>
      <c r="V5" s="270"/>
      <c r="W5" s="270" t="s">
        <v>70</v>
      </c>
      <c r="X5" s="264">
        <v>60</v>
      </c>
      <c r="Y5" s="264">
        <v>40</v>
      </c>
      <c r="Z5" s="264">
        <v>30</v>
      </c>
      <c r="AA5" s="264">
        <v>20</v>
      </c>
      <c r="AB5" s="264">
        <v>18</v>
      </c>
      <c r="AC5" s="264">
        <v>15</v>
      </c>
      <c r="AD5" s="264">
        <v>12</v>
      </c>
      <c r="AE5" s="264">
        <v>10</v>
      </c>
      <c r="AF5" s="264">
        <v>8</v>
      </c>
      <c r="AG5" s="264">
        <v>6</v>
      </c>
    </row>
    <row r="6" spans="1:33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U6" s="270"/>
      <c r="V6" s="270"/>
      <c r="W6" s="270" t="s">
        <v>71</v>
      </c>
      <c r="X6" s="264">
        <v>40</v>
      </c>
      <c r="Y6" s="264">
        <v>25</v>
      </c>
      <c r="Z6" s="264">
        <v>18</v>
      </c>
      <c r="AA6" s="264">
        <v>13</v>
      </c>
      <c r="AB6" s="264">
        <v>10</v>
      </c>
      <c r="AC6" s="264">
        <v>8</v>
      </c>
      <c r="AD6" s="264">
        <v>6</v>
      </c>
      <c r="AE6" s="264">
        <v>5</v>
      </c>
      <c r="AF6" s="264">
        <v>4</v>
      </c>
      <c r="AG6" s="264">
        <v>3</v>
      </c>
    </row>
    <row r="7" spans="1:33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139</v>
      </c>
      <c r="F7" s="230"/>
      <c r="G7" s="225" t="str">
        <f>IF($B7="","",VLOOKUP($B7,#REF!,3))</f>
        <v/>
      </c>
      <c r="H7" s="230"/>
      <c r="I7" s="307" t="s">
        <v>97</v>
      </c>
      <c r="J7" s="206"/>
      <c r="K7" s="380" t="s">
        <v>170</v>
      </c>
      <c r="L7" s="272">
        <v>2</v>
      </c>
      <c r="M7" s="277"/>
      <c r="U7" s="270"/>
      <c r="V7" s="270"/>
      <c r="W7" s="270" t="s">
        <v>72</v>
      </c>
      <c r="X7" s="264">
        <v>25</v>
      </c>
      <c r="Y7" s="264">
        <v>15</v>
      </c>
      <c r="Z7" s="264">
        <v>13</v>
      </c>
      <c r="AA7" s="264">
        <v>8</v>
      </c>
      <c r="AB7" s="264">
        <v>6</v>
      </c>
      <c r="AC7" s="264">
        <v>4</v>
      </c>
      <c r="AD7" s="264">
        <v>3</v>
      </c>
      <c r="AE7" s="264">
        <v>2</v>
      </c>
      <c r="AF7" s="264">
        <v>1</v>
      </c>
      <c r="AG7" s="264">
        <v>0</v>
      </c>
    </row>
    <row r="8" spans="1:33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235"/>
      <c r="L8" s="235"/>
      <c r="M8" s="278"/>
      <c r="U8" s="270"/>
      <c r="V8" s="270"/>
      <c r="W8" s="270" t="s">
        <v>73</v>
      </c>
      <c r="X8" s="264">
        <v>15</v>
      </c>
      <c r="Y8" s="264">
        <v>10</v>
      </c>
      <c r="Z8" s="264">
        <v>7</v>
      </c>
      <c r="AA8" s="264">
        <v>5</v>
      </c>
      <c r="AB8" s="264">
        <v>4</v>
      </c>
      <c r="AC8" s="264">
        <v>3</v>
      </c>
      <c r="AD8" s="264">
        <v>2</v>
      </c>
      <c r="AE8" s="264">
        <v>1</v>
      </c>
      <c r="AF8" s="264">
        <v>0</v>
      </c>
      <c r="AG8" s="264">
        <v>0</v>
      </c>
    </row>
    <row r="9" spans="1:33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140</v>
      </c>
      <c r="F9" s="230"/>
      <c r="G9" s="225" t="str">
        <f>IF($B9="","",VLOOKUP($B9,#REF!,3))</f>
        <v/>
      </c>
      <c r="H9" s="230"/>
      <c r="I9" s="307" t="s">
        <v>127</v>
      </c>
      <c r="J9" s="206"/>
      <c r="K9" s="380" t="s">
        <v>172</v>
      </c>
      <c r="L9" s="272">
        <v>0</v>
      </c>
      <c r="M9" s="277"/>
      <c r="U9" s="270"/>
      <c r="V9" s="270"/>
      <c r="W9" s="270" t="s">
        <v>74</v>
      </c>
      <c r="X9" s="264">
        <v>10</v>
      </c>
      <c r="Y9" s="264">
        <v>6</v>
      </c>
      <c r="Z9" s="264">
        <v>4</v>
      </c>
      <c r="AA9" s="264">
        <v>2</v>
      </c>
      <c r="AB9" s="264">
        <v>1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</row>
    <row r="10" spans="1:33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U10" s="270"/>
      <c r="V10" s="270"/>
      <c r="W10" s="270" t="s">
        <v>75</v>
      </c>
      <c r="X10" s="264">
        <v>6</v>
      </c>
      <c r="Y10" s="264">
        <v>3</v>
      </c>
      <c r="Z10" s="264">
        <v>2</v>
      </c>
      <c r="AA10" s="264">
        <v>1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</row>
    <row r="11" spans="1:33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141</v>
      </c>
      <c r="F11" s="230"/>
      <c r="G11" s="225" t="str">
        <f>IF($B11="","",VLOOKUP($B11,#REF!,3))</f>
        <v/>
      </c>
      <c r="H11" s="230"/>
      <c r="I11" s="307" t="s">
        <v>142</v>
      </c>
      <c r="J11" s="206"/>
      <c r="K11" s="380" t="s">
        <v>169</v>
      </c>
      <c r="L11" s="272">
        <v>4</v>
      </c>
      <c r="M11" s="277"/>
      <c r="U11" s="270"/>
      <c r="V11" s="270"/>
      <c r="W11" s="270" t="s">
        <v>80</v>
      </c>
      <c r="X11" s="264">
        <v>3</v>
      </c>
      <c r="Y11" s="264">
        <v>2</v>
      </c>
      <c r="Z11" s="264">
        <v>1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</row>
    <row r="12" spans="1:33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U12" s="270"/>
      <c r="V12" s="270"/>
      <c r="W12" s="270" t="s">
        <v>76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</row>
    <row r="13" spans="1:33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U13" s="270"/>
      <c r="V13" s="270"/>
      <c r="W13" s="270" t="s">
        <v>77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</row>
    <row r="14" spans="1:33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</row>
    <row r="15" spans="1:33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</row>
    <row r="16" spans="1:33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U16" s="270"/>
      <c r="V16" s="270"/>
      <c r="W16" s="270" t="s">
        <v>50</v>
      </c>
      <c r="X16" s="270">
        <v>300</v>
      </c>
      <c r="Y16" s="270">
        <v>250</v>
      </c>
      <c r="Z16" s="270">
        <v>220</v>
      </c>
      <c r="AA16" s="270">
        <v>180</v>
      </c>
      <c r="AB16" s="270">
        <v>160</v>
      </c>
      <c r="AC16" s="270">
        <v>150</v>
      </c>
      <c r="AD16" s="270">
        <v>140</v>
      </c>
      <c r="AE16" s="270">
        <v>130</v>
      </c>
      <c r="AF16" s="270">
        <v>120</v>
      </c>
      <c r="AG16" s="270">
        <v>110</v>
      </c>
    </row>
    <row r="17" spans="1:33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U17" s="270"/>
      <c r="V17" s="270"/>
      <c r="W17" s="270" t="s">
        <v>68</v>
      </c>
      <c r="X17" s="270">
        <v>250</v>
      </c>
      <c r="Y17" s="270">
        <v>200</v>
      </c>
      <c r="Z17" s="270">
        <v>160</v>
      </c>
      <c r="AA17" s="270">
        <v>140</v>
      </c>
      <c r="AB17" s="270">
        <v>120</v>
      </c>
      <c r="AC17" s="270">
        <v>110</v>
      </c>
      <c r="AD17" s="270">
        <v>100</v>
      </c>
      <c r="AE17" s="270">
        <v>90</v>
      </c>
      <c r="AF17" s="270">
        <v>80</v>
      </c>
      <c r="AG17" s="270">
        <v>70</v>
      </c>
    </row>
    <row r="18" spans="1:33" ht="18.75" customHeight="1" x14ac:dyDescent="0.25">
      <c r="A18" s="206"/>
      <c r="B18" s="396"/>
      <c r="C18" s="396"/>
      <c r="D18" s="393" t="str">
        <f>E7</f>
        <v>Magoss György Bálint</v>
      </c>
      <c r="E18" s="393"/>
      <c r="F18" s="393" t="str">
        <f>E9</f>
        <v>Szaka Adrián</v>
      </c>
      <c r="G18" s="393"/>
      <c r="H18" s="393" t="str">
        <f>E11</f>
        <v>Pócz Kornél Norbert</v>
      </c>
      <c r="I18" s="393"/>
      <c r="J18" s="206"/>
      <c r="K18" s="206"/>
      <c r="L18" s="206"/>
      <c r="M18" s="206"/>
      <c r="U18" s="270"/>
      <c r="V18" s="270"/>
      <c r="W18" s="270" t="s">
        <v>69</v>
      </c>
      <c r="X18" s="270">
        <v>200</v>
      </c>
      <c r="Y18" s="270">
        <v>150</v>
      </c>
      <c r="Z18" s="270">
        <v>130</v>
      </c>
      <c r="AA18" s="270">
        <v>110</v>
      </c>
      <c r="AB18" s="270">
        <v>95</v>
      </c>
      <c r="AC18" s="270">
        <v>80</v>
      </c>
      <c r="AD18" s="270">
        <v>70</v>
      </c>
      <c r="AE18" s="270">
        <v>60</v>
      </c>
      <c r="AF18" s="270">
        <v>55</v>
      </c>
      <c r="AG18" s="270">
        <v>50</v>
      </c>
    </row>
    <row r="19" spans="1:33" ht="18.75" customHeight="1" x14ac:dyDescent="0.25">
      <c r="A19" s="262" t="s">
        <v>50</v>
      </c>
      <c r="B19" s="398" t="str">
        <f>E7</f>
        <v>Magoss György Bálint</v>
      </c>
      <c r="C19" s="398"/>
      <c r="D19" s="405"/>
      <c r="E19" s="405"/>
      <c r="F19" s="402" t="s">
        <v>343</v>
      </c>
      <c r="G19" s="403"/>
      <c r="H19" s="402" t="s">
        <v>344</v>
      </c>
      <c r="I19" s="403"/>
      <c r="J19" s="206"/>
      <c r="K19" s="206"/>
      <c r="L19" s="206"/>
      <c r="M19" s="206"/>
      <c r="U19" s="270"/>
      <c r="V19" s="270"/>
      <c r="W19" s="270" t="s">
        <v>70</v>
      </c>
      <c r="X19" s="270">
        <v>150</v>
      </c>
      <c r="Y19" s="270">
        <v>120</v>
      </c>
      <c r="Z19" s="270">
        <v>100</v>
      </c>
      <c r="AA19" s="270">
        <v>80</v>
      </c>
      <c r="AB19" s="270">
        <v>70</v>
      </c>
      <c r="AC19" s="270">
        <v>60</v>
      </c>
      <c r="AD19" s="270">
        <v>55</v>
      </c>
      <c r="AE19" s="270">
        <v>50</v>
      </c>
      <c r="AF19" s="270">
        <v>45</v>
      </c>
      <c r="AG19" s="270">
        <v>40</v>
      </c>
    </row>
    <row r="20" spans="1:33" ht="18.75" customHeight="1" x14ac:dyDescent="0.25">
      <c r="A20" s="262" t="s">
        <v>51</v>
      </c>
      <c r="B20" s="398" t="str">
        <f>E9</f>
        <v>Szaka Adrián</v>
      </c>
      <c r="C20" s="398"/>
      <c r="D20" s="402" t="s">
        <v>344</v>
      </c>
      <c r="E20" s="403"/>
      <c r="F20" s="405"/>
      <c r="G20" s="405"/>
      <c r="H20" s="402" t="s">
        <v>341</v>
      </c>
      <c r="I20" s="403"/>
      <c r="J20" s="206"/>
      <c r="K20" s="206"/>
      <c r="L20" s="206"/>
      <c r="M20" s="206"/>
      <c r="U20" s="270"/>
      <c r="V20" s="270"/>
      <c r="W20" s="270" t="s">
        <v>71</v>
      </c>
      <c r="X20" s="270">
        <v>120</v>
      </c>
      <c r="Y20" s="270">
        <v>90</v>
      </c>
      <c r="Z20" s="270">
        <v>65</v>
      </c>
      <c r="AA20" s="270">
        <v>55</v>
      </c>
      <c r="AB20" s="270">
        <v>50</v>
      </c>
      <c r="AC20" s="270">
        <v>45</v>
      </c>
      <c r="AD20" s="270">
        <v>40</v>
      </c>
      <c r="AE20" s="270">
        <v>35</v>
      </c>
      <c r="AF20" s="270">
        <v>25</v>
      </c>
      <c r="AG20" s="270">
        <v>20</v>
      </c>
    </row>
    <row r="21" spans="1:33" ht="18.75" customHeight="1" x14ac:dyDescent="0.25">
      <c r="A21" s="262" t="s">
        <v>52</v>
      </c>
      <c r="B21" s="398" t="str">
        <f>E11</f>
        <v>Pócz Kornél Norbert</v>
      </c>
      <c r="C21" s="398"/>
      <c r="D21" s="402" t="s">
        <v>343</v>
      </c>
      <c r="E21" s="403"/>
      <c r="F21" s="402" t="s">
        <v>342</v>
      </c>
      <c r="G21" s="403"/>
      <c r="H21" s="405"/>
      <c r="I21" s="405"/>
      <c r="J21" s="206"/>
      <c r="K21" s="206"/>
      <c r="L21" s="206"/>
      <c r="M21" s="206"/>
      <c r="U21" s="270"/>
      <c r="V21" s="270"/>
      <c r="W21" s="270" t="s">
        <v>72</v>
      </c>
      <c r="X21" s="270">
        <v>90</v>
      </c>
      <c r="Y21" s="270">
        <v>60</v>
      </c>
      <c r="Z21" s="270">
        <v>45</v>
      </c>
      <c r="AA21" s="270">
        <v>34</v>
      </c>
      <c r="AB21" s="270">
        <v>27</v>
      </c>
      <c r="AC21" s="270">
        <v>22</v>
      </c>
      <c r="AD21" s="270">
        <v>18</v>
      </c>
      <c r="AE21" s="270">
        <v>15</v>
      </c>
      <c r="AF21" s="270">
        <v>12</v>
      </c>
      <c r="AG21" s="270">
        <v>9</v>
      </c>
    </row>
    <row r="22" spans="1:33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U22" s="270"/>
      <c r="V22" s="270"/>
      <c r="W22" s="270" t="s">
        <v>73</v>
      </c>
      <c r="X22" s="270">
        <v>60</v>
      </c>
      <c r="Y22" s="270">
        <v>40</v>
      </c>
      <c r="Z22" s="270">
        <v>30</v>
      </c>
      <c r="AA22" s="270">
        <v>20</v>
      </c>
      <c r="AB22" s="270">
        <v>18</v>
      </c>
      <c r="AC22" s="270">
        <v>15</v>
      </c>
      <c r="AD22" s="270">
        <v>12</v>
      </c>
      <c r="AE22" s="270">
        <v>10</v>
      </c>
      <c r="AF22" s="270">
        <v>8</v>
      </c>
      <c r="AG22" s="270">
        <v>6</v>
      </c>
    </row>
    <row r="23" spans="1:33" x14ac:dyDescent="0.25">
      <c r="A23" s="206"/>
      <c r="B23" s="206"/>
      <c r="C23" s="263" t="s">
        <v>59</v>
      </c>
      <c r="D23" s="264" t="s">
        <v>65</v>
      </c>
      <c r="E23" s="206"/>
      <c r="F23" s="206"/>
      <c r="G23" s="206"/>
      <c r="H23" s="206"/>
      <c r="I23" s="206"/>
      <c r="J23" s="206"/>
      <c r="K23" s="206"/>
      <c r="L23" s="206"/>
      <c r="M23" s="206"/>
      <c r="U23" s="270"/>
      <c r="V23" s="270"/>
      <c r="W23" s="270" t="s">
        <v>74</v>
      </c>
      <c r="X23" s="270">
        <v>40</v>
      </c>
      <c r="Y23" s="270">
        <v>25</v>
      </c>
      <c r="Z23" s="270">
        <v>18</v>
      </c>
      <c r="AA23" s="270">
        <v>13</v>
      </c>
      <c r="AB23" s="270">
        <v>8</v>
      </c>
      <c r="AC23" s="270">
        <v>7</v>
      </c>
      <c r="AD23" s="270">
        <v>6</v>
      </c>
      <c r="AE23" s="270">
        <v>5</v>
      </c>
      <c r="AF23" s="270">
        <v>4</v>
      </c>
      <c r="AG23" s="270">
        <v>3</v>
      </c>
    </row>
    <row r="24" spans="1:33" x14ac:dyDescent="0.25">
      <c r="A24" s="206"/>
      <c r="B24" s="206"/>
      <c r="C24" s="265" t="s">
        <v>66</v>
      </c>
      <c r="D24" s="266" t="s">
        <v>61</v>
      </c>
      <c r="E24" s="206"/>
      <c r="F24" s="206"/>
      <c r="G24" s="206"/>
      <c r="H24" s="206"/>
      <c r="I24" s="206"/>
      <c r="J24" s="206"/>
      <c r="K24" s="206"/>
      <c r="L24" s="206"/>
      <c r="M24" s="206"/>
      <c r="U24" s="270"/>
      <c r="V24" s="270"/>
      <c r="W24" s="270" t="s">
        <v>75</v>
      </c>
      <c r="X24" s="270">
        <v>25</v>
      </c>
      <c r="Y24" s="270">
        <v>15</v>
      </c>
      <c r="Z24" s="270">
        <v>13</v>
      </c>
      <c r="AA24" s="270">
        <v>7</v>
      </c>
      <c r="AB24" s="270">
        <v>6</v>
      </c>
      <c r="AC24" s="270">
        <v>5</v>
      </c>
      <c r="AD24" s="270">
        <v>4</v>
      </c>
      <c r="AE24" s="270">
        <v>3</v>
      </c>
      <c r="AF24" s="270">
        <v>2</v>
      </c>
      <c r="AG24" s="270">
        <v>1</v>
      </c>
    </row>
    <row r="25" spans="1:33" x14ac:dyDescent="0.25">
      <c r="A25" s="206"/>
      <c r="B25" s="206"/>
      <c r="C25" s="267" t="s">
        <v>67</v>
      </c>
      <c r="D25" s="268" t="s">
        <v>63</v>
      </c>
      <c r="E25" s="206"/>
      <c r="F25" s="206"/>
      <c r="G25" s="206"/>
      <c r="H25" s="206"/>
      <c r="I25" s="206"/>
      <c r="J25" s="206"/>
      <c r="K25" s="206"/>
      <c r="L25" s="206"/>
      <c r="M25" s="206"/>
      <c r="U25" s="270"/>
      <c r="V25" s="270"/>
      <c r="W25" s="270" t="s">
        <v>80</v>
      </c>
      <c r="X25" s="270">
        <v>15</v>
      </c>
      <c r="Y25" s="270">
        <v>10</v>
      </c>
      <c r="Z25" s="270">
        <v>8</v>
      </c>
      <c r="AA25" s="270">
        <v>4</v>
      </c>
      <c r="AB25" s="270">
        <v>3</v>
      </c>
      <c r="AC25" s="270">
        <v>2</v>
      </c>
      <c r="AD25" s="270">
        <v>1</v>
      </c>
      <c r="AE25" s="270">
        <v>0</v>
      </c>
      <c r="AF25" s="270">
        <v>0</v>
      </c>
      <c r="AG25" s="270">
        <v>0</v>
      </c>
    </row>
    <row r="26" spans="1:33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U26" s="270"/>
      <c r="V26" s="270"/>
      <c r="W26" s="270" t="s">
        <v>76</v>
      </c>
      <c r="X26" s="270">
        <v>10</v>
      </c>
      <c r="Y26" s="270">
        <v>6</v>
      </c>
      <c r="Z26" s="270">
        <v>4</v>
      </c>
      <c r="AA26" s="270">
        <v>2</v>
      </c>
      <c r="AB26" s="270">
        <v>1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</row>
    <row r="27" spans="1:33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U27" s="270"/>
      <c r="V27" s="270"/>
      <c r="W27" s="270" t="s">
        <v>77</v>
      </c>
      <c r="X27" s="270">
        <v>3</v>
      </c>
      <c r="Y27" s="270">
        <v>2</v>
      </c>
      <c r="Z27" s="270">
        <v>1</v>
      </c>
      <c r="AA27" s="270">
        <v>0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</row>
    <row r="28" spans="1:33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3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3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3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3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4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</row>
    <row r="34" spans="1:14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</row>
    <row r="35" spans="1:14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</row>
    <row r="36" spans="1:14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</row>
    <row r="37" spans="1:14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</row>
    <row r="38" spans="1:14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</row>
    <row r="39" spans="1:14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</row>
    <row r="40" spans="1:14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</row>
    <row r="41" spans="1:14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42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CC4B-5FED-432B-832A-60B330EB5E11}">
  <sheetPr>
    <tabColor indexed="11"/>
  </sheetPr>
  <dimension ref="A1:AG41"/>
  <sheetViews>
    <sheetView workbookViewId="0">
      <selection activeCell="E7" sqref="E7:I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1" max="21" width="10.33203125" hidden="1" customWidth="1"/>
    <col min="22" max="33" width="0" hidden="1" customWidth="1"/>
  </cols>
  <sheetData>
    <row r="1" spans="1:33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X1" s="276" t="e">
        <f>IF(U5=1,CONCATENATE(VLOOKUP(U3,W16:AD27,2)),CONCATENATE(VLOOKUP(U3,W2:AG13,2)))</f>
        <v>#N/A</v>
      </c>
      <c r="Y1" s="276" t="e">
        <f>IF(U5=1,CONCATENATE(VLOOKUP(U3,W16:AG27,3)),CONCATENATE(VLOOKUP(U3,W2:AG13,3)))</f>
        <v>#N/A</v>
      </c>
      <c r="Z1" s="276" t="e">
        <f>IF(U5=1,CONCATENATE(VLOOKUP(U3,W16:AG27,4)),CONCATENATE(VLOOKUP(U3,W2:AG13,4)))</f>
        <v>#N/A</v>
      </c>
      <c r="AA1" s="276" t="e">
        <f>IF(U5=1,CONCATENATE(VLOOKUP(U3,W16:AG27,5)),CONCATENATE(VLOOKUP(U3,W2:AG13,5)))</f>
        <v>#N/A</v>
      </c>
      <c r="AB1" s="276" t="e">
        <f>IF(U5=1,CONCATENATE(VLOOKUP(U3,W16:AG27,6)),CONCATENATE(VLOOKUP(U3,W2:AG13,6)))</f>
        <v>#N/A</v>
      </c>
      <c r="AC1" s="276" t="e">
        <f>IF(U5=1,CONCATENATE(VLOOKUP(U3,W16:AG27,7)),CONCATENATE(VLOOKUP(U3,W2:AG13,7)))</f>
        <v>#N/A</v>
      </c>
      <c r="AD1" s="276" t="e">
        <f>IF(U5=1,CONCATENATE(VLOOKUP(U3,W16:AG27,8)),CONCATENATE(VLOOKUP(U3,W2:AG13,8)))</f>
        <v>#N/A</v>
      </c>
      <c r="AE1" s="276" t="e">
        <f>IF(U5=1,CONCATENATE(VLOOKUP(U3,W16:AG27,9)),CONCATENATE(VLOOKUP(U3,W2:AG13,9)))</f>
        <v>#N/A</v>
      </c>
      <c r="AF1" s="276" t="e">
        <f>IF(U5=1,CONCATENATE(VLOOKUP(U3,W16:AG27,10)),CONCATENATE(VLOOKUP(U3,W2:AG13,10)))</f>
        <v>#N/A</v>
      </c>
      <c r="AG1" s="276" t="e">
        <f>IF(U5=1,CONCATENATE(VLOOKUP(U3,W16:AG27,11)),CONCATENATE(VLOOKUP(U3,W2:AG13,11)))</f>
        <v>#N/A</v>
      </c>
    </row>
    <row r="2" spans="1:33" x14ac:dyDescent="0.25">
      <c r="A2" s="168" t="s">
        <v>37</v>
      </c>
      <c r="B2" s="169"/>
      <c r="C2" s="169"/>
      <c r="D2" s="169"/>
      <c r="E2" s="169" t="s">
        <v>143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U2" s="271"/>
      <c r="V2" s="270"/>
      <c r="W2" s="270" t="s">
        <v>50</v>
      </c>
      <c r="X2" s="264">
        <v>150</v>
      </c>
      <c r="Y2" s="264">
        <v>120</v>
      </c>
      <c r="Z2" s="264">
        <v>100</v>
      </c>
      <c r="AA2" s="264">
        <v>80</v>
      </c>
      <c r="AB2" s="264">
        <v>70</v>
      </c>
      <c r="AC2" s="264">
        <v>60</v>
      </c>
      <c r="AD2" s="264">
        <v>55</v>
      </c>
      <c r="AE2" s="264">
        <v>50</v>
      </c>
      <c r="AF2" s="264">
        <v>45</v>
      </c>
      <c r="AG2" s="264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U3" s="270">
        <f>IF(H4="OB","A",IF(H4="IX","W",H4))</f>
        <v>0</v>
      </c>
      <c r="V3" s="270"/>
      <c r="W3" s="270" t="s">
        <v>68</v>
      </c>
      <c r="X3" s="264">
        <v>120</v>
      </c>
      <c r="Y3" s="264">
        <v>90</v>
      </c>
      <c r="Z3" s="264">
        <v>65</v>
      </c>
      <c r="AA3" s="264">
        <v>55</v>
      </c>
      <c r="AB3" s="264">
        <v>50</v>
      </c>
      <c r="AC3" s="264">
        <v>45</v>
      </c>
      <c r="AD3" s="264">
        <v>40</v>
      </c>
      <c r="AE3" s="264">
        <v>35</v>
      </c>
      <c r="AF3" s="264">
        <v>25</v>
      </c>
      <c r="AG3" s="264">
        <v>20</v>
      </c>
    </row>
    <row r="4" spans="1:33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U4" s="270"/>
      <c r="V4" s="270"/>
      <c r="W4" s="270" t="s">
        <v>69</v>
      </c>
      <c r="X4" s="264">
        <v>90</v>
      </c>
      <c r="Y4" s="264">
        <v>60</v>
      </c>
      <c r="Z4" s="264">
        <v>45</v>
      </c>
      <c r="AA4" s="264">
        <v>34</v>
      </c>
      <c r="AB4" s="264">
        <v>27</v>
      </c>
      <c r="AC4" s="264">
        <v>22</v>
      </c>
      <c r="AD4" s="264">
        <v>18</v>
      </c>
      <c r="AE4" s="264">
        <v>15</v>
      </c>
      <c r="AF4" s="264">
        <v>12</v>
      </c>
      <c r="AG4" s="264">
        <v>9</v>
      </c>
    </row>
    <row r="5" spans="1:33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U5" s="270">
        <f>IF(OR(Altalanos!$A$8="F1",Altalanos!$A$8="F2",Altalanos!$A$8="N1",Altalanos!$A$8="N2"),1,2)</f>
        <v>2</v>
      </c>
      <c r="V5" s="270"/>
      <c r="W5" s="270" t="s">
        <v>70</v>
      </c>
      <c r="X5" s="264">
        <v>60</v>
      </c>
      <c r="Y5" s="264">
        <v>40</v>
      </c>
      <c r="Z5" s="264">
        <v>30</v>
      </c>
      <c r="AA5" s="264">
        <v>20</v>
      </c>
      <c r="AB5" s="264">
        <v>18</v>
      </c>
      <c r="AC5" s="264">
        <v>15</v>
      </c>
      <c r="AD5" s="264">
        <v>12</v>
      </c>
      <c r="AE5" s="264">
        <v>10</v>
      </c>
      <c r="AF5" s="264">
        <v>8</v>
      </c>
      <c r="AG5" s="264">
        <v>6</v>
      </c>
    </row>
    <row r="6" spans="1:33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U6" s="270"/>
      <c r="V6" s="270"/>
      <c r="W6" s="270" t="s">
        <v>71</v>
      </c>
      <c r="X6" s="264">
        <v>40</v>
      </c>
      <c r="Y6" s="264">
        <v>25</v>
      </c>
      <c r="Z6" s="264">
        <v>18</v>
      </c>
      <c r="AA6" s="264">
        <v>13</v>
      </c>
      <c r="AB6" s="264">
        <v>10</v>
      </c>
      <c r="AC6" s="264">
        <v>8</v>
      </c>
      <c r="AD6" s="264">
        <v>6</v>
      </c>
      <c r="AE6" s="264">
        <v>5</v>
      </c>
      <c r="AF6" s="264">
        <v>4</v>
      </c>
      <c r="AG6" s="264">
        <v>3</v>
      </c>
    </row>
    <row r="7" spans="1:33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144</v>
      </c>
      <c r="F7" s="230"/>
      <c r="G7" s="225" t="str">
        <f>IF($B7="","",VLOOKUP($B7,#REF!,3))</f>
        <v/>
      </c>
      <c r="H7" s="230"/>
      <c r="I7" s="307" t="s">
        <v>147</v>
      </c>
      <c r="J7" s="206"/>
      <c r="K7" s="380" t="s">
        <v>169</v>
      </c>
      <c r="L7" s="272">
        <v>4</v>
      </c>
      <c r="M7" s="277"/>
      <c r="U7" s="270"/>
      <c r="V7" s="270"/>
      <c r="W7" s="270" t="s">
        <v>72</v>
      </c>
      <c r="X7" s="264">
        <v>25</v>
      </c>
      <c r="Y7" s="264">
        <v>15</v>
      </c>
      <c r="Z7" s="264">
        <v>13</v>
      </c>
      <c r="AA7" s="264">
        <v>8</v>
      </c>
      <c r="AB7" s="264">
        <v>6</v>
      </c>
      <c r="AC7" s="264">
        <v>4</v>
      </c>
      <c r="AD7" s="264">
        <v>3</v>
      </c>
      <c r="AE7" s="264">
        <v>2</v>
      </c>
      <c r="AF7" s="264">
        <v>1</v>
      </c>
      <c r="AG7" s="264">
        <v>0</v>
      </c>
    </row>
    <row r="8" spans="1:33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381"/>
      <c r="L8" s="235"/>
      <c r="M8" s="278"/>
      <c r="U8" s="270"/>
      <c r="V8" s="270"/>
      <c r="W8" s="270" t="s">
        <v>73</v>
      </c>
      <c r="X8" s="264">
        <v>15</v>
      </c>
      <c r="Y8" s="264">
        <v>10</v>
      </c>
      <c r="Z8" s="264">
        <v>7</v>
      </c>
      <c r="AA8" s="264">
        <v>5</v>
      </c>
      <c r="AB8" s="264">
        <v>4</v>
      </c>
      <c r="AC8" s="264">
        <v>3</v>
      </c>
      <c r="AD8" s="264">
        <v>2</v>
      </c>
      <c r="AE8" s="264">
        <v>1</v>
      </c>
      <c r="AF8" s="264">
        <v>0</v>
      </c>
      <c r="AG8" s="264">
        <v>0</v>
      </c>
    </row>
    <row r="9" spans="1:33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145</v>
      </c>
      <c r="F9" s="230"/>
      <c r="G9" s="225" t="str">
        <f>IF($B9="","",VLOOKUP($B9,#REF!,3))</f>
        <v/>
      </c>
      <c r="H9" s="230"/>
      <c r="I9" s="307" t="s">
        <v>97</v>
      </c>
      <c r="J9" s="206"/>
      <c r="K9" s="380" t="s">
        <v>170</v>
      </c>
      <c r="L9" s="272">
        <v>2</v>
      </c>
      <c r="M9" s="277"/>
      <c r="U9" s="270"/>
      <c r="V9" s="270"/>
      <c r="W9" s="270" t="s">
        <v>74</v>
      </c>
      <c r="X9" s="264">
        <v>10</v>
      </c>
      <c r="Y9" s="264">
        <v>6</v>
      </c>
      <c r="Z9" s="264">
        <v>4</v>
      </c>
      <c r="AA9" s="264">
        <v>2</v>
      </c>
      <c r="AB9" s="264">
        <v>1</v>
      </c>
      <c r="AC9" s="264">
        <v>0</v>
      </c>
      <c r="AD9" s="264">
        <v>0</v>
      </c>
      <c r="AE9" s="264">
        <v>0</v>
      </c>
      <c r="AF9" s="264">
        <v>0</v>
      </c>
      <c r="AG9" s="264">
        <v>0</v>
      </c>
    </row>
    <row r="10" spans="1:33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U10" s="270"/>
      <c r="V10" s="270"/>
      <c r="W10" s="270" t="s">
        <v>75</v>
      </c>
      <c r="X10" s="264">
        <v>6</v>
      </c>
      <c r="Y10" s="264">
        <v>3</v>
      </c>
      <c r="Z10" s="264">
        <v>2</v>
      </c>
      <c r="AA10" s="264">
        <v>1</v>
      </c>
      <c r="AB10" s="264">
        <v>0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</row>
    <row r="11" spans="1:33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146</v>
      </c>
      <c r="F11" s="230"/>
      <c r="G11" s="225" t="str">
        <f>IF($B11="","",VLOOKUP($B11,#REF!,3))</f>
        <v/>
      </c>
      <c r="H11" s="230"/>
      <c r="I11" s="307" t="s">
        <v>122</v>
      </c>
      <c r="J11" s="206"/>
      <c r="K11" s="380" t="s">
        <v>172</v>
      </c>
      <c r="L11" s="272">
        <v>0</v>
      </c>
      <c r="M11" s="277"/>
      <c r="U11" s="270"/>
      <c r="V11" s="270"/>
      <c r="W11" s="270" t="s">
        <v>80</v>
      </c>
      <c r="X11" s="264">
        <v>3</v>
      </c>
      <c r="Y11" s="264">
        <v>2</v>
      </c>
      <c r="Z11" s="264">
        <v>1</v>
      </c>
      <c r="AA11" s="264">
        <v>0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</row>
    <row r="12" spans="1:33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U12" s="270"/>
      <c r="V12" s="270"/>
      <c r="W12" s="270" t="s">
        <v>76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</row>
    <row r="13" spans="1:33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U13" s="270"/>
      <c r="V13" s="270"/>
      <c r="W13" s="270" t="s">
        <v>77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</row>
    <row r="14" spans="1:33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</row>
    <row r="15" spans="1:33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</row>
    <row r="16" spans="1:33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U16" s="270"/>
      <c r="V16" s="270"/>
      <c r="W16" s="270" t="s">
        <v>50</v>
      </c>
      <c r="X16" s="270">
        <v>300</v>
      </c>
      <c r="Y16" s="270">
        <v>250</v>
      </c>
      <c r="Z16" s="270">
        <v>220</v>
      </c>
      <c r="AA16" s="270">
        <v>180</v>
      </c>
      <c r="AB16" s="270">
        <v>160</v>
      </c>
      <c r="AC16" s="270">
        <v>150</v>
      </c>
      <c r="AD16" s="270">
        <v>140</v>
      </c>
      <c r="AE16" s="270">
        <v>130</v>
      </c>
      <c r="AF16" s="270">
        <v>120</v>
      </c>
      <c r="AG16" s="270">
        <v>110</v>
      </c>
    </row>
    <row r="17" spans="1:33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U17" s="270"/>
      <c r="V17" s="270"/>
      <c r="W17" s="270" t="s">
        <v>68</v>
      </c>
      <c r="X17" s="270">
        <v>250</v>
      </c>
      <c r="Y17" s="270">
        <v>200</v>
      </c>
      <c r="Z17" s="270">
        <v>160</v>
      </c>
      <c r="AA17" s="270">
        <v>140</v>
      </c>
      <c r="AB17" s="270">
        <v>120</v>
      </c>
      <c r="AC17" s="270">
        <v>110</v>
      </c>
      <c r="AD17" s="270">
        <v>100</v>
      </c>
      <c r="AE17" s="270">
        <v>90</v>
      </c>
      <c r="AF17" s="270">
        <v>80</v>
      </c>
      <c r="AG17" s="270">
        <v>70</v>
      </c>
    </row>
    <row r="18" spans="1:33" ht="18.75" customHeight="1" x14ac:dyDescent="0.25">
      <c r="A18" s="206"/>
      <c r="B18" s="396"/>
      <c r="C18" s="396"/>
      <c r="D18" s="393" t="str">
        <f>E7</f>
        <v>German László</v>
      </c>
      <c r="E18" s="393"/>
      <c r="F18" s="393" t="str">
        <f>E9</f>
        <v>Édes Dániel György</v>
      </c>
      <c r="G18" s="393"/>
      <c r="H18" s="393" t="str">
        <f>E11</f>
        <v>Szabó Máté</v>
      </c>
      <c r="I18" s="393"/>
      <c r="J18" s="206"/>
      <c r="K18" s="206"/>
      <c r="L18" s="206"/>
      <c r="M18" s="206"/>
      <c r="U18" s="270"/>
      <c r="V18" s="270"/>
      <c r="W18" s="270" t="s">
        <v>69</v>
      </c>
      <c r="X18" s="270">
        <v>200</v>
      </c>
      <c r="Y18" s="270">
        <v>150</v>
      </c>
      <c r="Z18" s="270">
        <v>130</v>
      </c>
      <c r="AA18" s="270">
        <v>110</v>
      </c>
      <c r="AB18" s="270">
        <v>95</v>
      </c>
      <c r="AC18" s="270">
        <v>80</v>
      </c>
      <c r="AD18" s="270">
        <v>70</v>
      </c>
      <c r="AE18" s="270">
        <v>60</v>
      </c>
      <c r="AF18" s="270">
        <v>55</v>
      </c>
      <c r="AG18" s="270">
        <v>50</v>
      </c>
    </row>
    <row r="19" spans="1:33" ht="18.75" customHeight="1" x14ac:dyDescent="0.25">
      <c r="A19" s="262" t="s">
        <v>50</v>
      </c>
      <c r="B19" s="398" t="str">
        <f>E7</f>
        <v>German László</v>
      </c>
      <c r="C19" s="398"/>
      <c r="D19" s="405"/>
      <c r="E19" s="405"/>
      <c r="F19" s="402" t="s">
        <v>342</v>
      </c>
      <c r="G19" s="403"/>
      <c r="H19" s="402" t="s">
        <v>342</v>
      </c>
      <c r="I19" s="403"/>
      <c r="J19" s="206"/>
      <c r="K19" s="206"/>
      <c r="L19" s="206"/>
      <c r="M19" s="206"/>
      <c r="U19" s="270"/>
      <c r="V19" s="270"/>
      <c r="W19" s="270" t="s">
        <v>70</v>
      </c>
      <c r="X19" s="270">
        <v>150</v>
      </c>
      <c r="Y19" s="270">
        <v>120</v>
      </c>
      <c r="Z19" s="270">
        <v>100</v>
      </c>
      <c r="AA19" s="270">
        <v>80</v>
      </c>
      <c r="AB19" s="270">
        <v>70</v>
      </c>
      <c r="AC19" s="270">
        <v>60</v>
      </c>
      <c r="AD19" s="270">
        <v>55</v>
      </c>
      <c r="AE19" s="270">
        <v>50</v>
      </c>
      <c r="AF19" s="270">
        <v>45</v>
      </c>
      <c r="AG19" s="270">
        <v>40</v>
      </c>
    </row>
    <row r="20" spans="1:33" ht="18.75" customHeight="1" x14ac:dyDescent="0.25">
      <c r="A20" s="262" t="s">
        <v>51</v>
      </c>
      <c r="B20" s="398" t="str">
        <f>E9</f>
        <v>Édes Dániel György</v>
      </c>
      <c r="C20" s="398"/>
      <c r="D20" s="402" t="s">
        <v>341</v>
      </c>
      <c r="E20" s="403"/>
      <c r="F20" s="405"/>
      <c r="G20" s="405"/>
      <c r="H20" s="402" t="s">
        <v>342</v>
      </c>
      <c r="I20" s="403"/>
      <c r="J20" s="206"/>
      <c r="K20" s="206"/>
      <c r="L20" s="206"/>
      <c r="M20" s="206"/>
      <c r="U20" s="270"/>
      <c r="V20" s="270"/>
      <c r="W20" s="270" t="s">
        <v>71</v>
      </c>
      <c r="X20" s="270">
        <v>120</v>
      </c>
      <c r="Y20" s="270">
        <v>90</v>
      </c>
      <c r="Z20" s="270">
        <v>65</v>
      </c>
      <c r="AA20" s="270">
        <v>55</v>
      </c>
      <c r="AB20" s="270">
        <v>50</v>
      </c>
      <c r="AC20" s="270">
        <v>45</v>
      </c>
      <c r="AD20" s="270">
        <v>40</v>
      </c>
      <c r="AE20" s="270">
        <v>35</v>
      </c>
      <c r="AF20" s="270">
        <v>25</v>
      </c>
      <c r="AG20" s="270">
        <v>20</v>
      </c>
    </row>
    <row r="21" spans="1:33" ht="18.75" customHeight="1" x14ac:dyDescent="0.25">
      <c r="A21" s="262" t="s">
        <v>52</v>
      </c>
      <c r="B21" s="398" t="str">
        <f>E11</f>
        <v>Szabó Máté</v>
      </c>
      <c r="C21" s="398"/>
      <c r="D21" s="402" t="s">
        <v>341</v>
      </c>
      <c r="E21" s="403"/>
      <c r="F21" s="402" t="s">
        <v>341</v>
      </c>
      <c r="G21" s="403"/>
      <c r="H21" s="405"/>
      <c r="I21" s="405"/>
      <c r="J21" s="206"/>
      <c r="K21" s="206"/>
      <c r="L21" s="206"/>
      <c r="M21" s="206"/>
      <c r="U21" s="270"/>
      <c r="V21" s="270"/>
      <c r="W21" s="270" t="s">
        <v>72</v>
      </c>
      <c r="X21" s="270">
        <v>90</v>
      </c>
      <c r="Y21" s="270">
        <v>60</v>
      </c>
      <c r="Z21" s="270">
        <v>45</v>
      </c>
      <c r="AA21" s="270">
        <v>34</v>
      </c>
      <c r="AB21" s="270">
        <v>27</v>
      </c>
      <c r="AC21" s="270">
        <v>22</v>
      </c>
      <c r="AD21" s="270">
        <v>18</v>
      </c>
      <c r="AE21" s="270">
        <v>15</v>
      </c>
      <c r="AF21" s="270">
        <v>12</v>
      </c>
      <c r="AG21" s="270">
        <v>9</v>
      </c>
    </row>
    <row r="22" spans="1:33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U22" s="270"/>
      <c r="V22" s="270"/>
      <c r="W22" s="270" t="s">
        <v>73</v>
      </c>
      <c r="X22" s="270">
        <v>60</v>
      </c>
      <c r="Y22" s="270">
        <v>40</v>
      </c>
      <c r="Z22" s="270">
        <v>30</v>
      </c>
      <c r="AA22" s="270">
        <v>20</v>
      </c>
      <c r="AB22" s="270">
        <v>18</v>
      </c>
      <c r="AC22" s="270">
        <v>15</v>
      </c>
      <c r="AD22" s="270">
        <v>12</v>
      </c>
      <c r="AE22" s="270">
        <v>10</v>
      </c>
      <c r="AF22" s="270">
        <v>8</v>
      </c>
      <c r="AG22" s="270">
        <v>6</v>
      </c>
    </row>
    <row r="23" spans="1:33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U23" s="270"/>
      <c r="V23" s="270"/>
      <c r="W23" s="270" t="s">
        <v>74</v>
      </c>
      <c r="X23" s="270">
        <v>40</v>
      </c>
      <c r="Y23" s="270">
        <v>25</v>
      </c>
      <c r="Z23" s="270">
        <v>18</v>
      </c>
      <c r="AA23" s="270">
        <v>13</v>
      </c>
      <c r="AB23" s="270">
        <v>8</v>
      </c>
      <c r="AC23" s="270">
        <v>7</v>
      </c>
      <c r="AD23" s="270">
        <v>6</v>
      </c>
      <c r="AE23" s="270">
        <v>5</v>
      </c>
      <c r="AF23" s="270">
        <v>4</v>
      </c>
      <c r="AG23" s="270">
        <v>3</v>
      </c>
    </row>
    <row r="24" spans="1:33" x14ac:dyDescent="0.25">
      <c r="A24" s="206"/>
      <c r="B24" s="206"/>
      <c r="C24" s="263" t="s">
        <v>59</v>
      </c>
      <c r="D24" s="264" t="s">
        <v>65</v>
      </c>
      <c r="E24" s="206"/>
      <c r="F24" s="206"/>
      <c r="G24" s="206"/>
      <c r="H24" s="206"/>
      <c r="I24" s="206"/>
      <c r="J24" s="206"/>
      <c r="K24" s="206"/>
      <c r="L24" s="206"/>
      <c r="M24" s="206"/>
      <c r="U24" s="270"/>
      <c r="V24" s="270"/>
      <c r="W24" s="270" t="s">
        <v>75</v>
      </c>
      <c r="X24" s="270">
        <v>25</v>
      </c>
      <c r="Y24" s="270">
        <v>15</v>
      </c>
      <c r="Z24" s="270">
        <v>13</v>
      </c>
      <c r="AA24" s="270">
        <v>7</v>
      </c>
      <c r="AB24" s="270">
        <v>6</v>
      </c>
      <c r="AC24" s="270">
        <v>5</v>
      </c>
      <c r="AD24" s="270">
        <v>4</v>
      </c>
      <c r="AE24" s="270">
        <v>3</v>
      </c>
      <c r="AF24" s="270">
        <v>2</v>
      </c>
      <c r="AG24" s="270">
        <v>1</v>
      </c>
    </row>
    <row r="25" spans="1:33" x14ac:dyDescent="0.25">
      <c r="A25" s="206"/>
      <c r="B25" s="206"/>
      <c r="C25" s="265" t="s">
        <v>66</v>
      </c>
      <c r="D25" s="266" t="s">
        <v>61</v>
      </c>
      <c r="E25" s="206"/>
      <c r="F25" s="206"/>
      <c r="G25" s="206"/>
      <c r="H25" s="206"/>
      <c r="I25" s="206"/>
      <c r="J25" s="206"/>
      <c r="K25" s="206"/>
      <c r="L25" s="206"/>
      <c r="M25" s="206"/>
      <c r="U25" s="270"/>
      <c r="V25" s="270"/>
      <c r="W25" s="270" t="s">
        <v>80</v>
      </c>
      <c r="X25" s="270">
        <v>15</v>
      </c>
      <c r="Y25" s="270">
        <v>10</v>
      </c>
      <c r="Z25" s="270">
        <v>8</v>
      </c>
      <c r="AA25" s="270">
        <v>4</v>
      </c>
      <c r="AB25" s="270">
        <v>3</v>
      </c>
      <c r="AC25" s="270">
        <v>2</v>
      </c>
      <c r="AD25" s="270">
        <v>1</v>
      </c>
      <c r="AE25" s="270">
        <v>0</v>
      </c>
      <c r="AF25" s="270">
        <v>0</v>
      </c>
      <c r="AG25" s="270">
        <v>0</v>
      </c>
    </row>
    <row r="26" spans="1:33" x14ac:dyDescent="0.25">
      <c r="A26" s="206"/>
      <c r="B26" s="206"/>
      <c r="C26" s="267" t="s">
        <v>67</v>
      </c>
      <c r="D26" s="268" t="s">
        <v>63</v>
      </c>
      <c r="E26" s="206"/>
      <c r="F26" s="206"/>
      <c r="G26" s="206"/>
      <c r="H26" s="206"/>
      <c r="I26" s="206"/>
      <c r="J26" s="206"/>
      <c r="K26" s="206"/>
      <c r="L26" s="206"/>
      <c r="M26" s="206"/>
      <c r="U26" s="270"/>
      <c r="V26" s="270"/>
      <c r="W26" s="270" t="s">
        <v>76</v>
      </c>
      <c r="X26" s="270">
        <v>10</v>
      </c>
      <c r="Y26" s="270">
        <v>6</v>
      </c>
      <c r="Z26" s="270">
        <v>4</v>
      </c>
      <c r="AA26" s="270">
        <v>2</v>
      </c>
      <c r="AB26" s="270">
        <v>1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</row>
    <row r="27" spans="1:33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U27" s="270"/>
      <c r="V27" s="270"/>
      <c r="W27" s="270" t="s">
        <v>77</v>
      </c>
      <c r="X27" s="270">
        <v>3</v>
      </c>
      <c r="Y27" s="270">
        <v>2</v>
      </c>
      <c r="Z27" s="270">
        <v>1</v>
      </c>
      <c r="AA27" s="270">
        <v>0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</row>
    <row r="28" spans="1:33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3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3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3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3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4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</row>
    <row r="34" spans="1:14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</row>
    <row r="35" spans="1:14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</row>
    <row r="36" spans="1:14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</row>
    <row r="37" spans="1:14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</row>
    <row r="38" spans="1:14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</row>
    <row r="39" spans="1:14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</row>
    <row r="40" spans="1:14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</row>
    <row r="41" spans="1:14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41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AFF4-50DD-4700-81C4-6625A8916869}">
  <sheetPr>
    <tabColor indexed="11"/>
  </sheetPr>
  <dimension ref="A1:AH41"/>
  <sheetViews>
    <sheetView workbookViewId="0">
      <selection activeCell="L8" sqref="L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2" max="22" width="10.33203125" hidden="1" customWidth="1"/>
    <col min="23" max="34" width="0" hidden="1" customWidth="1"/>
  </cols>
  <sheetData>
    <row r="1" spans="1:34" ht="24.6" x14ac:dyDescent="0.25">
      <c r="A1" s="394" t="str">
        <f>Altalanos!$A$6</f>
        <v>2023/24. DO J-NK-SZ Vármegye</v>
      </c>
      <c r="B1" s="394"/>
      <c r="C1" s="394"/>
      <c r="D1" s="394"/>
      <c r="E1" s="394"/>
      <c r="F1" s="394"/>
      <c r="G1" s="162"/>
      <c r="H1" s="165" t="s">
        <v>38</v>
      </c>
      <c r="I1" s="163"/>
      <c r="J1" s="164"/>
      <c r="L1" s="166"/>
      <c r="M1" s="167"/>
      <c r="N1" s="88"/>
      <c r="O1" s="88" t="s">
        <v>11</v>
      </c>
      <c r="Y1" s="276" t="e">
        <f>IF(V5=1,CONCATENATE(VLOOKUP(V3,X16:AE27,2)),CONCATENATE(VLOOKUP(V3,X2:AH13,2)))</f>
        <v>#N/A</v>
      </c>
      <c r="Z1" s="276" t="e">
        <f>IF(V5=1,CONCATENATE(VLOOKUP(V3,X16:AH27,3)),CONCATENATE(VLOOKUP(V3,X2:AH13,3)))</f>
        <v>#N/A</v>
      </c>
      <c r="AA1" s="276" t="e">
        <f>IF(V5=1,CONCATENATE(VLOOKUP(V3,X16:AH27,4)),CONCATENATE(VLOOKUP(V3,X2:AH13,4)))</f>
        <v>#N/A</v>
      </c>
      <c r="AB1" s="276" t="e">
        <f>IF(V5=1,CONCATENATE(VLOOKUP(V3,X16:AH27,5)),CONCATENATE(VLOOKUP(V3,X2:AH13,5)))</f>
        <v>#N/A</v>
      </c>
      <c r="AC1" s="276" t="e">
        <f>IF(V5=1,CONCATENATE(VLOOKUP(V3,X16:AH27,6)),CONCATENATE(VLOOKUP(V3,X2:AH13,6)))</f>
        <v>#N/A</v>
      </c>
      <c r="AD1" s="276" t="e">
        <f>IF(V5=1,CONCATENATE(VLOOKUP(V3,X16:AH27,7)),CONCATENATE(VLOOKUP(V3,X2:AH13,7)))</f>
        <v>#N/A</v>
      </c>
      <c r="AE1" s="276" t="e">
        <f>IF(V5=1,CONCATENATE(VLOOKUP(V3,X16:AH27,8)),CONCATENATE(VLOOKUP(V3,X2:AH13,8)))</f>
        <v>#N/A</v>
      </c>
      <c r="AF1" s="276" t="e">
        <f>IF(V5=1,CONCATENATE(VLOOKUP(V3,X16:AH27,9)),CONCATENATE(VLOOKUP(V3,X2:AH13,9)))</f>
        <v>#N/A</v>
      </c>
      <c r="AG1" s="276" t="e">
        <f>IF(V5=1,CONCATENATE(VLOOKUP(V3,X16:AH27,10)),CONCATENATE(VLOOKUP(V3,X2:AH13,10)))</f>
        <v>#N/A</v>
      </c>
      <c r="AH1" s="276" t="e">
        <f>IF(V5=1,CONCATENATE(VLOOKUP(V3,X16:AH27,11)),CONCATENATE(VLOOKUP(V3,X2:AH13,11)))</f>
        <v>#N/A</v>
      </c>
    </row>
    <row r="2" spans="1:34" x14ac:dyDescent="0.25">
      <c r="A2" s="168" t="s">
        <v>37</v>
      </c>
      <c r="B2" s="169"/>
      <c r="C2" s="169"/>
      <c r="D2" s="169"/>
      <c r="E2" s="169" t="s">
        <v>148</v>
      </c>
      <c r="F2" s="169"/>
      <c r="G2" s="170"/>
      <c r="H2" s="171"/>
      <c r="I2" s="171"/>
      <c r="J2" s="172"/>
      <c r="K2" s="166"/>
      <c r="L2" s="166"/>
      <c r="M2" s="166"/>
      <c r="N2" s="89"/>
      <c r="O2" s="84"/>
      <c r="V2" s="271"/>
      <c r="W2" s="270"/>
      <c r="X2" s="270" t="s">
        <v>50</v>
      </c>
      <c r="Y2" s="264">
        <v>150</v>
      </c>
      <c r="Z2" s="264">
        <v>120</v>
      </c>
      <c r="AA2" s="264">
        <v>100</v>
      </c>
      <c r="AB2" s="264">
        <v>80</v>
      </c>
      <c r="AC2" s="264">
        <v>70</v>
      </c>
      <c r="AD2" s="264">
        <v>60</v>
      </c>
      <c r="AE2" s="264">
        <v>55</v>
      </c>
      <c r="AF2" s="264">
        <v>50</v>
      </c>
      <c r="AG2" s="264">
        <v>45</v>
      </c>
      <c r="AH2" s="264">
        <v>40</v>
      </c>
    </row>
    <row r="3" spans="1:34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2"/>
      <c r="O3" s="231"/>
      <c r="V3" s="270">
        <f>IF(H4="OB","A",IF(H4="IX","W",H4))</f>
        <v>0</v>
      </c>
      <c r="W3" s="270"/>
      <c r="X3" s="270" t="s">
        <v>68</v>
      </c>
      <c r="Y3" s="264">
        <v>120</v>
      </c>
      <c r="Z3" s="264">
        <v>90</v>
      </c>
      <c r="AA3" s="264">
        <v>65</v>
      </c>
      <c r="AB3" s="264">
        <v>55</v>
      </c>
      <c r="AC3" s="264">
        <v>50</v>
      </c>
      <c r="AD3" s="264">
        <v>45</v>
      </c>
      <c r="AE3" s="264">
        <v>40</v>
      </c>
      <c r="AF3" s="264">
        <v>35</v>
      </c>
      <c r="AG3" s="264">
        <v>25</v>
      </c>
      <c r="AH3" s="264">
        <v>20</v>
      </c>
    </row>
    <row r="4" spans="1:34" ht="13.8" thickBot="1" x14ac:dyDescent="0.3">
      <c r="A4" s="395">
        <f>Altalanos!$A$10</f>
        <v>45408</v>
      </c>
      <c r="B4" s="395"/>
      <c r="C4" s="395"/>
      <c r="D4" s="173"/>
      <c r="E4" s="174" t="str">
        <f>Altalanos!$C$10</f>
        <v>Jászberény</v>
      </c>
      <c r="F4" s="174"/>
      <c r="G4" s="174"/>
      <c r="H4" s="177"/>
      <c r="I4" s="174"/>
      <c r="J4" s="176"/>
      <c r="K4" s="177"/>
      <c r="L4" s="179" t="str">
        <f>Altalanos!$E$10</f>
        <v>Sági István</v>
      </c>
      <c r="M4" s="177"/>
      <c r="N4" s="233"/>
      <c r="O4" s="234"/>
      <c r="V4" s="270"/>
      <c r="W4" s="270"/>
      <c r="X4" s="270" t="s">
        <v>69</v>
      </c>
      <c r="Y4" s="264">
        <v>90</v>
      </c>
      <c r="Z4" s="264">
        <v>60</v>
      </c>
      <c r="AA4" s="264">
        <v>45</v>
      </c>
      <c r="AB4" s="264">
        <v>34</v>
      </c>
      <c r="AC4" s="264">
        <v>27</v>
      </c>
      <c r="AD4" s="264">
        <v>22</v>
      </c>
      <c r="AE4" s="264">
        <v>18</v>
      </c>
      <c r="AF4" s="264">
        <v>15</v>
      </c>
      <c r="AG4" s="264">
        <v>12</v>
      </c>
      <c r="AH4" s="264">
        <v>9</v>
      </c>
    </row>
    <row r="5" spans="1:34" x14ac:dyDescent="0.25">
      <c r="A5" s="33"/>
      <c r="B5" s="33" t="s">
        <v>36</v>
      </c>
      <c r="C5" s="228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57" t="s">
        <v>54</v>
      </c>
      <c r="L5" s="257" t="s">
        <v>55</v>
      </c>
      <c r="M5" s="257" t="s">
        <v>56</v>
      </c>
      <c r="V5" s="270">
        <f>IF(OR(Altalanos!$A$8="F1",Altalanos!$A$8="F2",Altalanos!$A$8="N1",Altalanos!$A$8="N2"),1,2)</f>
        <v>2</v>
      </c>
      <c r="W5" s="270"/>
      <c r="X5" s="270" t="s">
        <v>70</v>
      </c>
      <c r="Y5" s="264">
        <v>60</v>
      </c>
      <c r="Z5" s="264">
        <v>40</v>
      </c>
      <c r="AA5" s="264">
        <v>30</v>
      </c>
      <c r="AB5" s="264">
        <v>20</v>
      </c>
      <c r="AC5" s="264">
        <v>18</v>
      </c>
      <c r="AD5" s="264">
        <v>15</v>
      </c>
      <c r="AE5" s="264">
        <v>12</v>
      </c>
      <c r="AF5" s="264">
        <v>10</v>
      </c>
      <c r="AG5" s="264">
        <v>8</v>
      </c>
      <c r="AH5" s="264">
        <v>6</v>
      </c>
    </row>
    <row r="6" spans="1:34" x14ac:dyDescent="0.25">
      <c r="A6" s="206"/>
      <c r="B6" s="206"/>
      <c r="C6" s="256"/>
      <c r="D6" s="206"/>
      <c r="E6" s="206"/>
      <c r="F6" s="206"/>
      <c r="G6" s="206"/>
      <c r="H6" s="206"/>
      <c r="I6" s="206"/>
      <c r="J6" s="206"/>
      <c r="K6" s="206"/>
      <c r="L6" s="206"/>
      <c r="M6" s="206"/>
      <c r="V6" s="270"/>
      <c r="W6" s="270"/>
      <c r="X6" s="270" t="s">
        <v>71</v>
      </c>
      <c r="Y6" s="264">
        <v>40</v>
      </c>
      <c r="Z6" s="264">
        <v>25</v>
      </c>
      <c r="AA6" s="264">
        <v>18</v>
      </c>
      <c r="AB6" s="264">
        <v>13</v>
      </c>
      <c r="AC6" s="264">
        <v>10</v>
      </c>
      <c r="AD6" s="264">
        <v>8</v>
      </c>
      <c r="AE6" s="264">
        <v>6</v>
      </c>
      <c r="AF6" s="264">
        <v>5</v>
      </c>
      <c r="AG6" s="264">
        <v>4</v>
      </c>
      <c r="AH6" s="264">
        <v>3</v>
      </c>
    </row>
    <row r="7" spans="1:34" x14ac:dyDescent="0.25">
      <c r="A7" s="235" t="s">
        <v>50</v>
      </c>
      <c r="B7" s="258"/>
      <c r="C7" s="229" t="str">
        <f>IF($B7="","",VLOOKUP($B7,#REF!,5))</f>
        <v/>
      </c>
      <c r="D7" s="229" t="str">
        <f>IF($B7="","",VLOOKUP($B7,#REF!,15))</f>
        <v/>
      </c>
      <c r="E7" s="307" t="s">
        <v>135</v>
      </c>
      <c r="F7" s="230"/>
      <c r="G7" s="225" t="str">
        <f>IF($B7="","",VLOOKUP($B7,#REF!,3))</f>
        <v/>
      </c>
      <c r="H7" s="230"/>
      <c r="I7" s="307" t="s">
        <v>122</v>
      </c>
      <c r="J7" s="206"/>
      <c r="K7" s="380" t="s">
        <v>172</v>
      </c>
      <c r="L7" s="272">
        <v>0</v>
      </c>
      <c r="M7" s="277"/>
      <c r="V7" s="270"/>
      <c r="W7" s="270"/>
      <c r="X7" s="270" t="s">
        <v>72</v>
      </c>
      <c r="Y7" s="264">
        <v>25</v>
      </c>
      <c r="Z7" s="264">
        <v>15</v>
      </c>
      <c r="AA7" s="264">
        <v>13</v>
      </c>
      <c r="AB7" s="264">
        <v>8</v>
      </c>
      <c r="AC7" s="264">
        <v>6</v>
      </c>
      <c r="AD7" s="264">
        <v>4</v>
      </c>
      <c r="AE7" s="264">
        <v>3</v>
      </c>
      <c r="AF7" s="264">
        <v>2</v>
      </c>
      <c r="AG7" s="264">
        <v>1</v>
      </c>
      <c r="AH7" s="264">
        <v>0</v>
      </c>
    </row>
    <row r="8" spans="1:34" x14ac:dyDescent="0.25">
      <c r="A8" s="235"/>
      <c r="B8" s="259"/>
      <c r="C8" s="236"/>
      <c r="D8" s="236"/>
      <c r="E8" s="236"/>
      <c r="F8" s="236"/>
      <c r="G8" s="236"/>
      <c r="H8" s="236"/>
      <c r="I8" s="236"/>
      <c r="J8" s="206"/>
      <c r="K8" s="381"/>
      <c r="L8" s="235"/>
      <c r="M8" s="278"/>
      <c r="V8" s="270"/>
      <c r="W8" s="270"/>
      <c r="X8" s="270" t="s">
        <v>73</v>
      </c>
      <c r="Y8" s="264">
        <v>15</v>
      </c>
      <c r="Z8" s="264">
        <v>10</v>
      </c>
      <c r="AA8" s="264">
        <v>7</v>
      </c>
      <c r="AB8" s="264">
        <v>5</v>
      </c>
      <c r="AC8" s="264">
        <v>4</v>
      </c>
      <c r="AD8" s="264">
        <v>3</v>
      </c>
      <c r="AE8" s="264">
        <v>2</v>
      </c>
      <c r="AF8" s="264">
        <v>1</v>
      </c>
      <c r="AG8" s="264">
        <v>0</v>
      </c>
      <c r="AH8" s="264">
        <v>0</v>
      </c>
    </row>
    <row r="9" spans="1:34" x14ac:dyDescent="0.25">
      <c r="A9" s="235" t="s">
        <v>51</v>
      </c>
      <c r="B9" s="258"/>
      <c r="C9" s="229" t="str">
        <f>IF($B9="","",VLOOKUP($B9,#REF!,5))</f>
        <v/>
      </c>
      <c r="D9" s="229" t="str">
        <f>IF($B9="","",VLOOKUP($B9,#REF!,15))</f>
        <v/>
      </c>
      <c r="E9" s="307" t="s">
        <v>141</v>
      </c>
      <c r="F9" s="230"/>
      <c r="G9" s="225" t="str">
        <f>IF($B9="","",VLOOKUP($B9,#REF!,3))</f>
        <v/>
      </c>
      <c r="H9" s="230"/>
      <c r="I9" s="307" t="s">
        <v>142</v>
      </c>
      <c r="J9" s="206"/>
      <c r="K9" s="380" t="s">
        <v>170</v>
      </c>
      <c r="L9" s="272">
        <v>2</v>
      </c>
      <c r="M9" s="277"/>
      <c r="V9" s="270"/>
      <c r="W9" s="270"/>
      <c r="X9" s="270" t="s">
        <v>74</v>
      </c>
      <c r="Y9" s="264">
        <v>10</v>
      </c>
      <c r="Z9" s="264">
        <v>6</v>
      </c>
      <c r="AA9" s="264">
        <v>4</v>
      </c>
      <c r="AB9" s="264">
        <v>2</v>
      </c>
      <c r="AC9" s="264">
        <v>1</v>
      </c>
      <c r="AD9" s="264">
        <v>0</v>
      </c>
      <c r="AE9" s="264">
        <v>0</v>
      </c>
      <c r="AF9" s="264">
        <v>0</v>
      </c>
      <c r="AG9" s="264">
        <v>0</v>
      </c>
      <c r="AH9" s="264">
        <v>0</v>
      </c>
    </row>
    <row r="10" spans="1:34" x14ac:dyDescent="0.25">
      <c r="A10" s="235"/>
      <c r="B10" s="259"/>
      <c r="C10" s="236"/>
      <c r="D10" s="236"/>
      <c r="E10" s="236"/>
      <c r="F10" s="236"/>
      <c r="G10" s="236"/>
      <c r="H10" s="236"/>
      <c r="I10" s="236"/>
      <c r="J10" s="206"/>
      <c r="K10" s="235"/>
      <c r="L10" s="235"/>
      <c r="M10" s="278"/>
      <c r="V10" s="270"/>
      <c r="W10" s="270"/>
      <c r="X10" s="270" t="s">
        <v>75</v>
      </c>
      <c r="Y10" s="264">
        <v>6</v>
      </c>
      <c r="Z10" s="264">
        <v>3</v>
      </c>
      <c r="AA10" s="264">
        <v>2</v>
      </c>
      <c r="AB10" s="264">
        <v>1</v>
      </c>
      <c r="AC10" s="264">
        <v>0</v>
      </c>
      <c r="AD10" s="264">
        <v>0</v>
      </c>
      <c r="AE10" s="264">
        <v>0</v>
      </c>
      <c r="AF10" s="264">
        <v>0</v>
      </c>
      <c r="AG10" s="264">
        <v>0</v>
      </c>
      <c r="AH10" s="264">
        <v>0</v>
      </c>
    </row>
    <row r="11" spans="1:34" x14ac:dyDescent="0.25">
      <c r="A11" s="235" t="s">
        <v>52</v>
      </c>
      <c r="B11" s="258"/>
      <c r="C11" s="229" t="str">
        <f>IF($B11="","",VLOOKUP($B11,#REF!,5))</f>
        <v/>
      </c>
      <c r="D11" s="229" t="str">
        <f>IF($B11="","",VLOOKUP($B11,#REF!,15))</f>
        <v/>
      </c>
      <c r="E11" s="307" t="s">
        <v>144</v>
      </c>
      <c r="F11" s="230"/>
      <c r="G11" s="225" t="str">
        <f>IF($B11="","",VLOOKUP($B11,#REF!,3))</f>
        <v/>
      </c>
      <c r="H11" s="230"/>
      <c r="I11" s="307" t="s">
        <v>147</v>
      </c>
      <c r="J11" s="206"/>
      <c r="K11" s="380" t="s">
        <v>169</v>
      </c>
      <c r="L11" s="272">
        <v>4</v>
      </c>
      <c r="M11" s="277"/>
      <c r="V11" s="270"/>
      <c r="W11" s="270"/>
      <c r="X11" s="270" t="s">
        <v>80</v>
      </c>
      <c r="Y11" s="264">
        <v>3</v>
      </c>
      <c r="Z11" s="264">
        <v>2</v>
      </c>
      <c r="AA11" s="264">
        <v>1</v>
      </c>
      <c r="AB11" s="264">
        <v>0</v>
      </c>
      <c r="AC11" s="264">
        <v>0</v>
      </c>
      <c r="AD11" s="264">
        <v>0</v>
      </c>
      <c r="AE11" s="264">
        <v>0</v>
      </c>
      <c r="AF11" s="264">
        <v>0</v>
      </c>
      <c r="AG11" s="264">
        <v>0</v>
      </c>
      <c r="AH11" s="264">
        <v>0</v>
      </c>
    </row>
    <row r="12" spans="1:34" x14ac:dyDescent="0.25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V12" s="270"/>
      <c r="W12" s="270"/>
      <c r="X12" s="270" t="s">
        <v>76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</row>
    <row r="13" spans="1:34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V13" s="270"/>
      <c r="W13" s="270"/>
      <c r="X13" s="270" t="s">
        <v>77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</row>
    <row r="14" spans="1:34" x14ac:dyDescent="0.25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</row>
    <row r="15" spans="1:34" x14ac:dyDescent="0.25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</row>
    <row r="16" spans="1:34" x14ac:dyDescent="0.25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V16" s="270"/>
      <c r="W16" s="270"/>
      <c r="X16" s="270" t="s">
        <v>50</v>
      </c>
      <c r="Y16" s="270">
        <v>300</v>
      </c>
      <c r="Z16" s="270">
        <v>250</v>
      </c>
      <c r="AA16" s="270">
        <v>220</v>
      </c>
      <c r="AB16" s="270">
        <v>180</v>
      </c>
      <c r="AC16" s="270">
        <v>160</v>
      </c>
      <c r="AD16" s="270">
        <v>150</v>
      </c>
      <c r="AE16" s="270">
        <v>140</v>
      </c>
      <c r="AF16" s="270">
        <v>130</v>
      </c>
      <c r="AG16" s="270">
        <v>120</v>
      </c>
      <c r="AH16" s="270">
        <v>110</v>
      </c>
    </row>
    <row r="17" spans="1:34" x14ac:dyDescent="0.25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V17" s="270"/>
      <c r="W17" s="270"/>
      <c r="X17" s="270" t="s">
        <v>68</v>
      </c>
      <c r="Y17" s="270">
        <v>250</v>
      </c>
      <c r="Z17" s="270">
        <v>200</v>
      </c>
      <c r="AA17" s="270">
        <v>160</v>
      </c>
      <c r="AB17" s="270">
        <v>140</v>
      </c>
      <c r="AC17" s="270">
        <v>120</v>
      </c>
      <c r="AD17" s="270">
        <v>110</v>
      </c>
      <c r="AE17" s="270">
        <v>100</v>
      </c>
      <c r="AF17" s="270">
        <v>90</v>
      </c>
      <c r="AG17" s="270">
        <v>80</v>
      </c>
      <c r="AH17" s="270">
        <v>70</v>
      </c>
    </row>
    <row r="18" spans="1:34" ht="18.75" customHeight="1" x14ac:dyDescent="0.25">
      <c r="A18" s="206"/>
      <c r="B18" s="396"/>
      <c r="C18" s="396"/>
      <c r="D18" s="393" t="s">
        <v>135</v>
      </c>
      <c r="E18" s="393"/>
      <c r="F18" s="393" t="s">
        <v>141</v>
      </c>
      <c r="G18" s="393"/>
      <c r="H18" s="393" t="s">
        <v>144</v>
      </c>
      <c r="I18" s="393"/>
      <c r="J18" s="206"/>
      <c r="K18" s="206"/>
      <c r="L18" s="206"/>
      <c r="M18" s="206"/>
      <c r="V18" s="270"/>
      <c r="W18" s="270"/>
      <c r="X18" s="270" t="s">
        <v>69</v>
      </c>
      <c r="Y18" s="270">
        <v>200</v>
      </c>
      <c r="Z18" s="270">
        <v>150</v>
      </c>
      <c r="AA18" s="270">
        <v>130</v>
      </c>
      <c r="AB18" s="270">
        <v>110</v>
      </c>
      <c r="AC18" s="270">
        <v>95</v>
      </c>
      <c r="AD18" s="270">
        <v>80</v>
      </c>
      <c r="AE18" s="270">
        <v>70</v>
      </c>
      <c r="AF18" s="270">
        <v>60</v>
      </c>
      <c r="AG18" s="270">
        <v>55</v>
      </c>
      <c r="AH18" s="270">
        <v>50</v>
      </c>
    </row>
    <row r="19" spans="1:34" ht="18.75" customHeight="1" x14ac:dyDescent="0.25">
      <c r="A19" s="262" t="s">
        <v>50</v>
      </c>
      <c r="B19" s="398" t="s">
        <v>135</v>
      </c>
      <c r="C19" s="398"/>
      <c r="D19" s="405"/>
      <c r="E19" s="405"/>
      <c r="F19" s="402" t="s">
        <v>346</v>
      </c>
      <c r="G19" s="403"/>
      <c r="H19" s="402" t="s">
        <v>348</v>
      </c>
      <c r="I19" s="403"/>
      <c r="J19" s="206"/>
      <c r="K19" s="206"/>
      <c r="L19" s="206"/>
      <c r="M19" s="206"/>
      <c r="V19" s="270"/>
      <c r="W19" s="270"/>
      <c r="X19" s="270" t="s">
        <v>70</v>
      </c>
      <c r="Y19" s="270">
        <v>150</v>
      </c>
      <c r="Z19" s="270">
        <v>120</v>
      </c>
      <c r="AA19" s="270">
        <v>100</v>
      </c>
      <c r="AB19" s="270">
        <v>80</v>
      </c>
      <c r="AC19" s="270">
        <v>70</v>
      </c>
      <c r="AD19" s="270">
        <v>60</v>
      </c>
      <c r="AE19" s="270">
        <v>55</v>
      </c>
      <c r="AF19" s="270">
        <v>50</v>
      </c>
      <c r="AG19" s="270">
        <v>45</v>
      </c>
      <c r="AH19" s="270">
        <v>40</v>
      </c>
    </row>
    <row r="20" spans="1:34" ht="18.75" customHeight="1" x14ac:dyDescent="0.25">
      <c r="A20" s="262" t="s">
        <v>51</v>
      </c>
      <c r="B20" s="398" t="s">
        <v>141</v>
      </c>
      <c r="C20" s="398"/>
      <c r="D20" s="402" t="s">
        <v>349</v>
      </c>
      <c r="E20" s="403"/>
      <c r="F20" s="405"/>
      <c r="G20" s="405"/>
      <c r="H20" s="402" t="s">
        <v>344</v>
      </c>
      <c r="I20" s="403"/>
      <c r="J20" s="206"/>
      <c r="K20" s="206"/>
      <c r="L20" s="206"/>
      <c r="M20" s="206"/>
      <c r="V20" s="270"/>
      <c r="W20" s="270"/>
      <c r="X20" s="270" t="s">
        <v>71</v>
      </c>
      <c r="Y20" s="270">
        <v>120</v>
      </c>
      <c r="Z20" s="270">
        <v>90</v>
      </c>
      <c r="AA20" s="270">
        <v>65</v>
      </c>
      <c r="AB20" s="270">
        <v>55</v>
      </c>
      <c r="AC20" s="270">
        <v>50</v>
      </c>
      <c r="AD20" s="270">
        <v>45</v>
      </c>
      <c r="AE20" s="270">
        <v>40</v>
      </c>
      <c r="AF20" s="270">
        <v>35</v>
      </c>
      <c r="AG20" s="270">
        <v>25</v>
      </c>
      <c r="AH20" s="270">
        <v>20</v>
      </c>
    </row>
    <row r="21" spans="1:34" ht="18.75" customHeight="1" x14ac:dyDescent="0.25">
      <c r="A21" s="262" t="s">
        <v>52</v>
      </c>
      <c r="B21" s="398" t="s">
        <v>144</v>
      </c>
      <c r="C21" s="398"/>
      <c r="D21" s="402" t="s">
        <v>345</v>
      </c>
      <c r="E21" s="403"/>
      <c r="F21" s="402" t="s">
        <v>343</v>
      </c>
      <c r="G21" s="403"/>
      <c r="H21" s="405"/>
      <c r="I21" s="405"/>
      <c r="J21" s="206"/>
      <c r="K21" s="206"/>
      <c r="L21" s="206"/>
      <c r="M21" s="206"/>
      <c r="V21" s="270"/>
      <c r="W21" s="270"/>
      <c r="X21" s="270" t="s">
        <v>72</v>
      </c>
      <c r="Y21" s="270">
        <v>90</v>
      </c>
      <c r="Z21" s="270">
        <v>60</v>
      </c>
      <c r="AA21" s="270">
        <v>45</v>
      </c>
      <c r="AB21" s="270">
        <v>34</v>
      </c>
      <c r="AC21" s="270">
        <v>27</v>
      </c>
      <c r="AD21" s="270">
        <v>22</v>
      </c>
      <c r="AE21" s="270">
        <v>18</v>
      </c>
      <c r="AF21" s="270">
        <v>15</v>
      </c>
      <c r="AG21" s="270">
        <v>12</v>
      </c>
      <c r="AH21" s="270">
        <v>9</v>
      </c>
    </row>
    <row r="22" spans="1:34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V22" s="270"/>
      <c r="W22" s="270"/>
      <c r="X22" s="270" t="s">
        <v>73</v>
      </c>
      <c r="Y22" s="270">
        <v>60</v>
      </c>
      <c r="Z22" s="270">
        <v>40</v>
      </c>
      <c r="AA22" s="270">
        <v>30</v>
      </c>
      <c r="AB22" s="270">
        <v>20</v>
      </c>
      <c r="AC22" s="270">
        <v>18</v>
      </c>
      <c r="AD22" s="270">
        <v>15</v>
      </c>
      <c r="AE22" s="270">
        <v>12</v>
      </c>
      <c r="AF22" s="270">
        <v>10</v>
      </c>
      <c r="AG22" s="270">
        <v>8</v>
      </c>
      <c r="AH22" s="270">
        <v>6</v>
      </c>
    </row>
    <row r="23" spans="1:34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V23" s="270"/>
      <c r="W23" s="270"/>
      <c r="X23" s="270" t="s">
        <v>74</v>
      </c>
      <c r="Y23" s="270">
        <v>40</v>
      </c>
      <c r="Z23" s="270">
        <v>25</v>
      </c>
      <c r="AA23" s="270">
        <v>18</v>
      </c>
      <c r="AB23" s="270">
        <v>13</v>
      </c>
      <c r="AC23" s="270">
        <v>8</v>
      </c>
      <c r="AD23" s="270">
        <v>7</v>
      </c>
      <c r="AE23" s="270">
        <v>6</v>
      </c>
      <c r="AF23" s="270">
        <v>5</v>
      </c>
      <c r="AG23" s="270">
        <v>4</v>
      </c>
      <c r="AH23" s="270">
        <v>3</v>
      </c>
    </row>
    <row r="24" spans="1:34" x14ac:dyDescent="0.25">
      <c r="A24" s="206"/>
      <c r="B24" s="206"/>
      <c r="C24" s="263" t="s">
        <v>59</v>
      </c>
      <c r="D24" s="264" t="s">
        <v>65</v>
      </c>
      <c r="E24" s="206"/>
      <c r="F24" s="206"/>
      <c r="G24" s="206"/>
      <c r="H24" s="206"/>
      <c r="I24" s="206"/>
      <c r="J24" s="206"/>
      <c r="K24" s="206"/>
      <c r="L24" s="206"/>
      <c r="M24" s="206"/>
      <c r="V24" s="270"/>
      <c r="W24" s="270"/>
      <c r="X24" s="270" t="s">
        <v>75</v>
      </c>
      <c r="Y24" s="270">
        <v>25</v>
      </c>
      <c r="Z24" s="270">
        <v>15</v>
      </c>
      <c r="AA24" s="270">
        <v>13</v>
      </c>
      <c r="AB24" s="270">
        <v>7</v>
      </c>
      <c r="AC24" s="270">
        <v>6</v>
      </c>
      <c r="AD24" s="270">
        <v>5</v>
      </c>
      <c r="AE24" s="270">
        <v>4</v>
      </c>
      <c r="AF24" s="270">
        <v>3</v>
      </c>
      <c r="AG24" s="270">
        <v>2</v>
      </c>
      <c r="AH24" s="270">
        <v>1</v>
      </c>
    </row>
    <row r="25" spans="1:34" x14ac:dyDescent="0.25">
      <c r="A25" s="206"/>
      <c r="B25" s="206"/>
      <c r="C25" s="265" t="s">
        <v>66</v>
      </c>
      <c r="D25" s="266" t="s">
        <v>61</v>
      </c>
      <c r="E25" s="206"/>
      <c r="F25" s="206"/>
      <c r="G25" s="206"/>
      <c r="H25" s="206"/>
      <c r="I25" s="206"/>
      <c r="J25" s="206"/>
      <c r="K25" s="206"/>
      <c r="L25" s="206"/>
      <c r="M25" s="206"/>
      <c r="V25" s="270"/>
      <c r="W25" s="270"/>
      <c r="X25" s="270" t="s">
        <v>80</v>
      </c>
      <c r="Y25" s="270">
        <v>15</v>
      </c>
      <c r="Z25" s="270">
        <v>10</v>
      </c>
      <c r="AA25" s="270">
        <v>8</v>
      </c>
      <c r="AB25" s="270">
        <v>4</v>
      </c>
      <c r="AC25" s="270">
        <v>3</v>
      </c>
      <c r="AD25" s="270">
        <v>2</v>
      </c>
      <c r="AE25" s="270">
        <v>1</v>
      </c>
      <c r="AF25" s="270">
        <v>0</v>
      </c>
      <c r="AG25" s="270">
        <v>0</v>
      </c>
      <c r="AH25" s="270">
        <v>0</v>
      </c>
    </row>
    <row r="26" spans="1:34" x14ac:dyDescent="0.25">
      <c r="A26" s="206"/>
      <c r="B26" s="206"/>
      <c r="C26" s="267" t="s">
        <v>67</v>
      </c>
      <c r="D26" s="268" t="s">
        <v>63</v>
      </c>
      <c r="E26" s="206"/>
      <c r="F26" s="206"/>
      <c r="G26" s="206"/>
      <c r="H26" s="206"/>
      <c r="I26" s="206"/>
      <c r="J26" s="206"/>
      <c r="K26" s="206"/>
      <c r="L26" s="206"/>
      <c r="M26" s="206"/>
      <c r="V26" s="270"/>
      <c r="W26" s="270"/>
      <c r="X26" s="270" t="s">
        <v>76</v>
      </c>
      <c r="Y26" s="270">
        <v>10</v>
      </c>
      <c r="Z26" s="270">
        <v>6</v>
      </c>
      <c r="AA26" s="270">
        <v>4</v>
      </c>
      <c r="AB26" s="270">
        <v>2</v>
      </c>
      <c r="AC26" s="270">
        <v>1</v>
      </c>
      <c r="AD26" s="270">
        <v>0</v>
      </c>
      <c r="AE26" s="270">
        <v>0</v>
      </c>
      <c r="AF26" s="270">
        <v>0</v>
      </c>
      <c r="AG26" s="270">
        <v>0</v>
      </c>
      <c r="AH26" s="270">
        <v>0</v>
      </c>
    </row>
    <row r="27" spans="1:34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V27" s="270"/>
      <c r="W27" s="270"/>
      <c r="X27" s="270" t="s">
        <v>77</v>
      </c>
      <c r="Y27" s="270">
        <v>3</v>
      </c>
      <c r="Z27" s="270">
        <v>2</v>
      </c>
      <c r="AA27" s="270">
        <v>1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70">
        <v>0</v>
      </c>
    </row>
    <row r="28" spans="1:34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</row>
    <row r="29" spans="1:34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0" spans="1:34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</row>
    <row r="31" spans="1:34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</row>
    <row r="32" spans="1:34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89"/>
      <c r="M32" s="189"/>
    </row>
    <row r="33" spans="1:14" x14ac:dyDescent="0.25">
      <c r="A33" s="110" t="s">
        <v>31</v>
      </c>
      <c r="B33" s="111"/>
      <c r="C33" s="156"/>
      <c r="D33" s="239" t="s">
        <v>2</v>
      </c>
      <c r="E33" s="240" t="s">
        <v>33</v>
      </c>
      <c r="F33" s="254"/>
      <c r="G33" s="239" t="s">
        <v>2</v>
      </c>
      <c r="H33" s="240" t="s">
        <v>40</v>
      </c>
      <c r="I33" s="133"/>
      <c r="J33" s="240" t="s">
        <v>41</v>
      </c>
      <c r="K33" s="132" t="s">
        <v>42</v>
      </c>
      <c r="L33" s="33"/>
      <c r="M33" s="291"/>
      <c r="N33" s="290"/>
    </row>
    <row r="34" spans="1:14" x14ac:dyDescent="0.25">
      <c r="A34" s="217" t="s">
        <v>32</v>
      </c>
      <c r="B34" s="218"/>
      <c r="C34" s="220"/>
      <c r="D34" s="241"/>
      <c r="E34" s="404"/>
      <c r="F34" s="404"/>
      <c r="G34" s="248" t="s">
        <v>3</v>
      </c>
      <c r="H34" s="218"/>
      <c r="I34" s="242"/>
      <c r="J34" s="249"/>
      <c r="K34" s="212" t="s">
        <v>34</v>
      </c>
      <c r="L34" s="255"/>
      <c r="M34" s="245"/>
    </row>
    <row r="35" spans="1:14" x14ac:dyDescent="0.25">
      <c r="A35" s="221" t="s">
        <v>39</v>
      </c>
      <c r="B35" s="131"/>
      <c r="C35" s="223"/>
      <c r="D35" s="244"/>
      <c r="E35" s="397"/>
      <c r="F35" s="397"/>
      <c r="G35" s="250" t="s">
        <v>4</v>
      </c>
      <c r="H35" s="80"/>
      <c r="I35" s="210"/>
      <c r="J35" s="81"/>
      <c r="K35" s="252"/>
      <c r="L35" s="189"/>
      <c r="M35" s="247"/>
    </row>
    <row r="36" spans="1:14" x14ac:dyDescent="0.25">
      <c r="A36" s="146"/>
      <c r="B36" s="147"/>
      <c r="C36" s="148"/>
      <c r="D36" s="244"/>
      <c r="E36" s="82"/>
      <c r="F36" s="206"/>
      <c r="G36" s="250" t="s">
        <v>5</v>
      </c>
      <c r="H36" s="80"/>
      <c r="I36" s="210"/>
      <c r="J36" s="81"/>
      <c r="K36" s="212" t="s">
        <v>35</v>
      </c>
      <c r="L36" s="255"/>
      <c r="M36" s="243"/>
    </row>
    <row r="37" spans="1:14" x14ac:dyDescent="0.25">
      <c r="A37" s="123"/>
      <c r="B37" s="91"/>
      <c r="C37" s="124"/>
      <c r="D37" s="244"/>
      <c r="E37" s="82"/>
      <c r="F37" s="206"/>
      <c r="G37" s="250" t="s">
        <v>6</v>
      </c>
      <c r="H37" s="80"/>
      <c r="I37" s="210"/>
      <c r="J37" s="81"/>
      <c r="K37" s="253"/>
      <c r="L37" s="206"/>
      <c r="M37" s="245"/>
    </row>
    <row r="38" spans="1:14" x14ac:dyDescent="0.25">
      <c r="A38" s="135"/>
      <c r="B38" s="149"/>
      <c r="C38" s="155"/>
      <c r="D38" s="244"/>
      <c r="E38" s="82"/>
      <c r="F38" s="206"/>
      <c r="G38" s="250" t="s">
        <v>7</v>
      </c>
      <c r="H38" s="80"/>
      <c r="I38" s="210"/>
      <c r="J38" s="81"/>
      <c r="K38" s="221"/>
      <c r="L38" s="189"/>
      <c r="M38" s="247"/>
    </row>
    <row r="39" spans="1:14" x14ac:dyDescent="0.25">
      <c r="A39" s="136"/>
      <c r="B39" s="22"/>
      <c r="C39" s="124"/>
      <c r="D39" s="244"/>
      <c r="E39" s="82"/>
      <c r="F39" s="206"/>
      <c r="G39" s="250" t="s">
        <v>8</v>
      </c>
      <c r="H39" s="80"/>
      <c r="I39" s="210"/>
      <c r="J39" s="81"/>
      <c r="K39" s="212" t="s">
        <v>27</v>
      </c>
      <c r="L39" s="255"/>
      <c r="M39" s="243"/>
    </row>
    <row r="40" spans="1:14" x14ac:dyDescent="0.25">
      <c r="A40" s="136"/>
      <c r="B40" s="22"/>
      <c r="C40" s="144"/>
      <c r="D40" s="244"/>
      <c r="E40" s="82"/>
      <c r="F40" s="206"/>
      <c r="G40" s="250" t="s">
        <v>9</v>
      </c>
      <c r="H40" s="80"/>
      <c r="I40" s="210"/>
      <c r="J40" s="81"/>
      <c r="K40" s="253"/>
      <c r="L40" s="206"/>
      <c r="M40" s="245"/>
    </row>
    <row r="41" spans="1:14" x14ac:dyDescent="0.25">
      <c r="A41" s="137"/>
      <c r="B41" s="134"/>
      <c r="C41" s="145"/>
      <c r="D41" s="246"/>
      <c r="E41" s="125"/>
      <c r="F41" s="189"/>
      <c r="G41" s="251" t="s">
        <v>10</v>
      </c>
      <c r="H41" s="131"/>
      <c r="I41" s="214"/>
      <c r="J41" s="127"/>
      <c r="K41" s="221" t="str">
        <f>L4</f>
        <v>Sági István</v>
      </c>
      <c r="L41" s="189"/>
      <c r="M41" s="24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">
    <cfRule type="cellIs" dxfId="40" priority="3" stopIfTrue="1" operator="equal">
      <formula>"Bye"</formula>
    </cfRule>
  </conditionalFormatting>
  <conditionalFormatting sqref="E9">
    <cfRule type="cellIs" dxfId="39" priority="2" stopIfTrue="1" operator="equal">
      <formula>"Bye"</formula>
    </cfRule>
  </conditionalFormatting>
  <conditionalFormatting sqref="E11">
    <cfRule type="cellIs" dxfId="38" priority="1" stopIfTrue="1" operator="equal">
      <formula>"Bye"</formula>
    </cfRule>
  </conditionalFormatting>
  <printOptions horizontalCentered="1" vertic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18</vt:i4>
      </vt:variant>
    </vt:vector>
  </HeadingPairs>
  <TitlesOfParts>
    <vt:vector size="39" baseType="lpstr">
      <vt:lpstr>Altalanos</vt:lpstr>
      <vt:lpstr>Birók</vt:lpstr>
      <vt:lpstr>Eredmények</vt:lpstr>
      <vt:lpstr>Nevezések</vt:lpstr>
      <vt:lpstr>Játékrend</vt:lpstr>
      <vt:lpstr>III.F.B-1.cs.</vt:lpstr>
      <vt:lpstr>III.F.B-2.cs.</vt:lpstr>
      <vt:lpstr>III.F.B-3.cs.</vt:lpstr>
      <vt:lpstr>III.F.B-D-3</vt:lpstr>
      <vt:lpstr>III.L.B-D-4</vt:lpstr>
      <vt:lpstr>V.F.B-1.cs.</vt:lpstr>
      <vt:lpstr>V.F.B-2.cs.</vt:lpstr>
      <vt:lpstr>V.F.B-3.cs.</vt:lpstr>
      <vt:lpstr>V.F.B-D-3</vt:lpstr>
      <vt:lpstr>V.L.B-D-4</vt:lpstr>
      <vt:lpstr>VI.F.B-D-4</vt:lpstr>
      <vt:lpstr>VII.F.B-1.cs.</vt:lpstr>
      <vt:lpstr>VII.F.B-2.cs. </vt:lpstr>
      <vt:lpstr>VII.F.B-3.cs.</vt:lpstr>
      <vt:lpstr>VII.F.B-4.cs.</vt:lpstr>
      <vt:lpstr>VII.F.B-D-4</vt:lpstr>
      <vt:lpstr>Birók!Nyomtatási_terület</vt:lpstr>
      <vt:lpstr>Eredmények!Nyomtatási_terület</vt:lpstr>
      <vt:lpstr>'III.F.B-1.cs.'!Nyomtatási_terület</vt:lpstr>
      <vt:lpstr>'III.F.B-2.cs.'!Nyomtatási_terület</vt:lpstr>
      <vt:lpstr>'III.F.B-3.cs.'!Nyomtatási_terület</vt:lpstr>
      <vt:lpstr>'III.F.B-D-3'!Nyomtatási_terület</vt:lpstr>
      <vt:lpstr>'III.L.B-D-4'!Nyomtatási_terület</vt:lpstr>
      <vt:lpstr>'V.F.B-1.cs.'!Nyomtatási_terület</vt:lpstr>
      <vt:lpstr>'V.F.B-2.cs.'!Nyomtatási_terület</vt:lpstr>
      <vt:lpstr>'V.F.B-3.cs.'!Nyomtatási_terület</vt:lpstr>
      <vt:lpstr>'V.F.B-D-3'!Nyomtatási_terület</vt:lpstr>
      <vt:lpstr>'V.L.B-D-4'!Nyomtatási_terület</vt:lpstr>
      <vt:lpstr>'VI.F.B-D-4'!Nyomtatási_terület</vt:lpstr>
      <vt:lpstr>'VII.F.B-1.cs.'!Nyomtatási_terület</vt:lpstr>
      <vt:lpstr>'VII.F.B-2.cs. '!Nyomtatási_terület</vt:lpstr>
      <vt:lpstr>'VII.F.B-3.cs.'!Nyomtatási_terület</vt:lpstr>
      <vt:lpstr>'VII.F.B-4.cs.'!Nyomtatási_terület</vt:lpstr>
      <vt:lpstr>'VII.F.B-D-4'!Nyomtatási_terület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2024-04-29T13:40:51Z</cp:lastPrinted>
  <dcterms:created xsi:type="dcterms:W3CDTF">1998-01-18T23:10:02Z</dcterms:created>
  <dcterms:modified xsi:type="dcterms:W3CDTF">2024-05-08T11:32:30Z</dcterms:modified>
  <cp:category>Forms</cp:category>
</cp:coreProperties>
</file>